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965" windowWidth="15480" windowHeight="8850" tabRatio="702"/>
  </bookViews>
  <sheets>
    <sheet name="Sheet1" sheetId="5" r:id="rId1"/>
  </sheets>
  <definedNames>
    <definedName name="_xlnm.Print_Area" localSheetId="0">Sheet1!$A$1:$BG$61</definedName>
    <definedName name="_xlnm.Print_Titles" localSheetId="0">Sheet1!$2:$9</definedName>
  </definedNames>
  <calcPr calcId="145621" fullCalcOnLoad="1"/>
</workbook>
</file>

<file path=xl/calcChain.xml><?xml version="1.0" encoding="utf-8"?>
<calcChain xmlns="http://schemas.openxmlformats.org/spreadsheetml/2006/main">
  <c r="BD11" i="5" l="1"/>
  <c r="BF11" i="5" s="1"/>
  <c r="BF61" i="5" s="1"/>
  <c r="BD47" i="5"/>
  <c r="BF47" i="5" s="1"/>
  <c r="BD18" i="5"/>
  <c r="BG18" i="5" s="1"/>
  <c r="BD19" i="5"/>
  <c r="BG19" i="5" s="1"/>
  <c r="BD26" i="5"/>
  <c r="BE26" i="5" s="1"/>
  <c r="AS61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43" i="5"/>
  <c r="AT44" i="5"/>
  <c r="AT45" i="5"/>
  <c r="AT46" i="5"/>
  <c r="AT47" i="5"/>
  <c r="AT48" i="5"/>
  <c r="AT49" i="5"/>
  <c r="AT50" i="5"/>
  <c r="AT51" i="5"/>
  <c r="AT52" i="5"/>
  <c r="AT53" i="5"/>
  <c r="AT54" i="5"/>
  <c r="AT55" i="5"/>
  <c r="AT56" i="5"/>
  <c r="AT57" i="5"/>
  <c r="AT58" i="5"/>
  <c r="AT59" i="5"/>
  <c r="AT60" i="5"/>
  <c r="AT10" i="5"/>
  <c r="AT61" i="5" s="1"/>
  <c r="BG12" i="5"/>
  <c r="BG13" i="5"/>
  <c r="BG14" i="5"/>
  <c r="BG15" i="5"/>
  <c r="BG16" i="5"/>
  <c r="BG17" i="5"/>
  <c r="BG20" i="5"/>
  <c r="BG21" i="5"/>
  <c r="BG22" i="5"/>
  <c r="BG23" i="5"/>
  <c r="BG24" i="5"/>
  <c r="BG25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43" i="5"/>
  <c r="BG44" i="5"/>
  <c r="BG45" i="5"/>
  <c r="BG46" i="5"/>
  <c r="BG48" i="5"/>
  <c r="BG49" i="5"/>
  <c r="BG50" i="5"/>
  <c r="BG51" i="5"/>
  <c r="BG52" i="5"/>
  <c r="BG53" i="5"/>
  <c r="BG54" i="5"/>
  <c r="BG55" i="5"/>
  <c r="BG56" i="5"/>
  <c r="BG57" i="5"/>
  <c r="BG58" i="5"/>
  <c r="BG59" i="5"/>
  <c r="BG60" i="5"/>
  <c r="BG10" i="5"/>
  <c r="BF34" i="5"/>
  <c r="BE34" i="5"/>
  <c r="BE17" i="5"/>
  <c r="BF17" i="5"/>
  <c r="BE14" i="5"/>
  <c r="BE15" i="5"/>
  <c r="BE16" i="5"/>
  <c r="BF14" i="5"/>
  <c r="BF15" i="5"/>
  <c r="BF16" i="5"/>
  <c r="BF12" i="5"/>
  <c r="BF13" i="5"/>
  <c r="BF20" i="5"/>
  <c r="BF21" i="5"/>
  <c r="BF22" i="5"/>
  <c r="BF23" i="5"/>
  <c r="BF24" i="5"/>
  <c r="BF25" i="5"/>
  <c r="BF27" i="5"/>
  <c r="BF28" i="5"/>
  <c r="BF29" i="5"/>
  <c r="BF30" i="5"/>
  <c r="BF31" i="5"/>
  <c r="BF32" i="5"/>
  <c r="BF33" i="5"/>
  <c r="BF35" i="5"/>
  <c r="BF36" i="5"/>
  <c r="BF37" i="5"/>
  <c r="BF38" i="5"/>
  <c r="BF39" i="5"/>
  <c r="BF40" i="5"/>
  <c r="BF41" i="5"/>
  <c r="BF42" i="5"/>
  <c r="BF43" i="5"/>
  <c r="BF44" i="5"/>
  <c r="BF45" i="5"/>
  <c r="BF46" i="5"/>
  <c r="BF48" i="5"/>
  <c r="BF49" i="5"/>
  <c r="BF50" i="5"/>
  <c r="BF51" i="5"/>
  <c r="BF52" i="5"/>
  <c r="BF53" i="5"/>
  <c r="BF54" i="5"/>
  <c r="BF55" i="5"/>
  <c r="BF56" i="5"/>
  <c r="BF57" i="5"/>
  <c r="BF58" i="5"/>
  <c r="BF59" i="5"/>
  <c r="BF10" i="5"/>
  <c r="BE12" i="5"/>
  <c r="BE13" i="5"/>
  <c r="BE20" i="5"/>
  <c r="BE21" i="5"/>
  <c r="BE22" i="5"/>
  <c r="BE23" i="5"/>
  <c r="BE24" i="5"/>
  <c r="BE25" i="5"/>
  <c r="BE27" i="5"/>
  <c r="BE28" i="5"/>
  <c r="BE29" i="5"/>
  <c r="BE30" i="5"/>
  <c r="BE31" i="5"/>
  <c r="BE32" i="5"/>
  <c r="BE33" i="5"/>
  <c r="BE35" i="5"/>
  <c r="BE36" i="5"/>
  <c r="BE37" i="5"/>
  <c r="BE38" i="5"/>
  <c r="BE39" i="5"/>
  <c r="BE40" i="5"/>
  <c r="BE41" i="5"/>
  <c r="BE42" i="5"/>
  <c r="BE43" i="5"/>
  <c r="BE44" i="5"/>
  <c r="BE45" i="5"/>
  <c r="BE46" i="5"/>
  <c r="BE48" i="5"/>
  <c r="BE49" i="5"/>
  <c r="BE50" i="5"/>
  <c r="BE51" i="5"/>
  <c r="BE52" i="5"/>
  <c r="BE53" i="5"/>
  <c r="BE54" i="5"/>
  <c r="BE55" i="5"/>
  <c r="BE56" i="5"/>
  <c r="BE57" i="5"/>
  <c r="BE58" i="5"/>
  <c r="BE59" i="5"/>
  <c r="BE60" i="5"/>
  <c r="BE10" i="5"/>
  <c r="BC11" i="5"/>
  <c r="BC12" i="5"/>
  <c r="BC13" i="5"/>
  <c r="BC14" i="5"/>
  <c r="BC15" i="5"/>
  <c r="BC16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10" i="5"/>
  <c r="AZ61" i="5"/>
  <c r="BB11" i="5"/>
  <c r="BB12" i="5"/>
  <c r="BB13" i="5"/>
  <c r="BB14" i="5"/>
  <c r="BB15" i="5"/>
  <c r="BB16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43" i="5"/>
  <c r="BB44" i="5"/>
  <c r="BB45" i="5"/>
  <c r="BB46" i="5"/>
  <c r="BB47" i="5"/>
  <c r="BB48" i="5"/>
  <c r="BB49" i="5"/>
  <c r="BB50" i="5"/>
  <c r="BB51" i="5"/>
  <c r="BB52" i="5"/>
  <c r="BB53" i="5"/>
  <c r="BB54" i="5"/>
  <c r="BB55" i="5"/>
  <c r="BB56" i="5"/>
  <c r="BB57" i="5"/>
  <c r="BB58" i="5"/>
  <c r="BB59" i="5"/>
  <c r="BB60" i="5"/>
  <c r="BB10" i="5"/>
  <c r="BA11" i="5"/>
  <c r="BA12" i="5"/>
  <c r="BA13" i="5"/>
  <c r="BA14" i="5"/>
  <c r="BA15" i="5"/>
  <c r="BA16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43" i="5"/>
  <c r="BA44" i="5"/>
  <c r="BA45" i="5"/>
  <c r="BA46" i="5"/>
  <c r="BA47" i="5"/>
  <c r="BA48" i="5"/>
  <c r="BA49" i="5"/>
  <c r="BA50" i="5"/>
  <c r="BA51" i="5"/>
  <c r="BA52" i="5"/>
  <c r="BA53" i="5"/>
  <c r="BA54" i="5"/>
  <c r="BA55" i="5"/>
  <c r="BA56" i="5"/>
  <c r="BA57" i="5"/>
  <c r="BA58" i="5"/>
  <c r="BA59" i="5"/>
  <c r="BA60" i="5"/>
  <c r="BA10" i="5"/>
  <c r="AX12" i="5"/>
  <c r="AY12" i="5"/>
  <c r="AX13" i="5"/>
  <c r="AY13" i="5"/>
  <c r="AX14" i="5"/>
  <c r="AY14" i="5"/>
  <c r="AX15" i="5"/>
  <c r="AY15" i="5"/>
  <c r="AX16" i="5"/>
  <c r="AY16" i="5"/>
  <c r="AX18" i="5"/>
  <c r="AY18" i="5"/>
  <c r="AX19" i="5"/>
  <c r="AY19" i="5"/>
  <c r="AX20" i="5"/>
  <c r="AY20" i="5"/>
  <c r="AX21" i="5"/>
  <c r="AY21" i="5"/>
  <c r="AX22" i="5"/>
  <c r="AY22" i="5"/>
  <c r="AX23" i="5"/>
  <c r="AY23" i="5"/>
  <c r="AX24" i="5"/>
  <c r="AY24" i="5"/>
  <c r="AX25" i="5"/>
  <c r="AY25" i="5"/>
  <c r="AX26" i="5"/>
  <c r="AY26" i="5"/>
  <c r="AX27" i="5"/>
  <c r="AY27" i="5"/>
  <c r="AX28" i="5"/>
  <c r="AY28" i="5"/>
  <c r="AX29" i="5"/>
  <c r="AY29" i="5"/>
  <c r="AX30" i="5"/>
  <c r="AY30" i="5"/>
  <c r="AX31" i="5"/>
  <c r="AY31" i="5"/>
  <c r="AX32" i="5"/>
  <c r="AY32" i="5"/>
  <c r="AX33" i="5"/>
  <c r="AY33" i="5"/>
  <c r="AX34" i="5"/>
  <c r="AY34" i="5"/>
  <c r="AX35" i="5"/>
  <c r="AY35" i="5"/>
  <c r="AX36" i="5"/>
  <c r="AY36" i="5"/>
  <c r="AX37" i="5"/>
  <c r="AY37" i="5"/>
  <c r="AX38" i="5"/>
  <c r="AY38" i="5"/>
  <c r="AX39" i="5"/>
  <c r="AY39" i="5"/>
  <c r="AX40" i="5"/>
  <c r="AY40" i="5"/>
  <c r="AX41" i="5"/>
  <c r="AY41" i="5"/>
  <c r="AX42" i="5"/>
  <c r="AY42" i="5"/>
  <c r="AX43" i="5"/>
  <c r="AY43" i="5"/>
  <c r="AX44" i="5"/>
  <c r="AY44" i="5"/>
  <c r="AX45" i="5"/>
  <c r="AY45" i="5"/>
  <c r="AX46" i="5"/>
  <c r="AY46" i="5"/>
  <c r="AX47" i="5"/>
  <c r="AY47" i="5"/>
  <c r="AX48" i="5"/>
  <c r="AY48" i="5"/>
  <c r="AX49" i="5"/>
  <c r="AY49" i="5"/>
  <c r="AX50" i="5"/>
  <c r="AY50" i="5"/>
  <c r="AX51" i="5"/>
  <c r="AY51" i="5"/>
  <c r="AX52" i="5"/>
  <c r="AY52" i="5"/>
  <c r="AX53" i="5"/>
  <c r="AY53" i="5"/>
  <c r="AX54" i="5"/>
  <c r="AY54" i="5"/>
  <c r="AX55" i="5"/>
  <c r="AY55" i="5"/>
  <c r="AX56" i="5"/>
  <c r="AY56" i="5"/>
  <c r="AX57" i="5"/>
  <c r="AY57" i="5"/>
  <c r="AX58" i="5"/>
  <c r="AY58" i="5"/>
  <c r="AX10" i="5"/>
  <c r="AW61" i="5"/>
  <c r="AY11" i="5"/>
  <c r="AY59" i="5"/>
  <c r="AY60" i="5"/>
  <c r="BF60" i="5"/>
  <c r="AY10" i="5"/>
  <c r="AX11" i="5"/>
  <c r="AX59" i="5"/>
  <c r="AX60" i="5"/>
  <c r="AV28" i="5"/>
  <c r="AR28" i="5"/>
  <c r="Z28" i="5"/>
  <c r="AV11" i="5"/>
  <c r="AV12" i="5"/>
  <c r="AV13" i="5"/>
  <c r="AV14" i="5"/>
  <c r="AV15" i="5"/>
  <c r="AV16" i="5"/>
  <c r="AV18" i="5"/>
  <c r="AV19" i="5"/>
  <c r="AV20" i="5"/>
  <c r="AV21" i="5"/>
  <c r="AV22" i="5"/>
  <c r="AV23" i="5"/>
  <c r="AV24" i="5"/>
  <c r="AV26" i="5"/>
  <c r="AV27" i="5"/>
  <c r="AV29" i="5"/>
  <c r="AV30" i="5"/>
  <c r="AV31" i="5"/>
  <c r="AV32" i="5"/>
  <c r="AV33" i="5"/>
  <c r="AV34" i="5"/>
  <c r="AV35" i="5"/>
  <c r="AV36" i="5"/>
  <c r="AV37" i="5"/>
  <c r="AV38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V56" i="5"/>
  <c r="AV57" i="5"/>
  <c r="AV58" i="5"/>
  <c r="AV59" i="5"/>
  <c r="AV60" i="5"/>
  <c r="AV10" i="5"/>
  <c r="AU61" i="5"/>
  <c r="X61" i="5"/>
  <c r="AO61" i="5"/>
  <c r="AR60" i="5"/>
  <c r="AR59" i="5"/>
  <c r="AR57" i="5"/>
  <c r="AR56" i="5"/>
  <c r="AR55" i="5"/>
  <c r="AR54" i="5"/>
  <c r="AR53" i="5"/>
  <c r="AR52" i="5"/>
  <c r="AR51" i="5"/>
  <c r="AR50" i="5"/>
  <c r="AR49" i="5"/>
  <c r="AR48" i="5"/>
  <c r="AR47" i="5"/>
  <c r="AR46" i="5"/>
  <c r="AR45" i="5"/>
  <c r="AR44" i="5"/>
  <c r="AR43" i="5"/>
  <c r="AR42" i="5"/>
  <c r="AR41" i="5"/>
  <c r="AR40" i="5"/>
  <c r="AR38" i="5"/>
  <c r="AR37" i="5"/>
  <c r="AR36" i="5"/>
  <c r="AR35" i="5"/>
  <c r="AR34" i="5"/>
  <c r="AR33" i="5"/>
  <c r="AR32" i="5"/>
  <c r="AR31" i="5"/>
  <c r="AR30" i="5"/>
  <c r="AR29" i="5"/>
  <c r="AR27" i="5"/>
  <c r="AR26" i="5"/>
  <c r="AR24" i="5"/>
  <c r="AR23" i="5"/>
  <c r="AR22" i="5"/>
  <c r="AR21" i="5"/>
  <c r="AR20" i="5"/>
  <c r="AR19" i="5"/>
  <c r="AR18" i="5"/>
  <c r="AR16" i="5"/>
  <c r="AR15" i="5"/>
  <c r="AR14" i="5"/>
  <c r="AR13" i="5"/>
  <c r="AR12" i="5"/>
  <c r="AR11" i="5"/>
  <c r="AR10" i="5"/>
  <c r="AQ60" i="5"/>
  <c r="AQ59" i="5"/>
  <c r="AQ58" i="5"/>
  <c r="AQ57" i="5"/>
  <c r="AQ56" i="5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8" i="5"/>
  <c r="AQ37" i="5"/>
  <c r="AQ36" i="5"/>
  <c r="AQ35" i="5"/>
  <c r="AQ34" i="5"/>
  <c r="AQ33" i="5"/>
  <c r="AQ32" i="5"/>
  <c r="AQ31" i="5"/>
  <c r="AQ30" i="5"/>
  <c r="AQ29" i="5"/>
  <c r="AQ27" i="5"/>
  <c r="AQ26" i="5"/>
  <c r="AQ24" i="5"/>
  <c r="AQ23" i="5"/>
  <c r="AQ22" i="5"/>
  <c r="AQ21" i="5"/>
  <c r="AQ20" i="5"/>
  <c r="AQ19" i="5"/>
  <c r="AQ18" i="5"/>
  <c r="AQ16" i="5"/>
  <c r="AQ15" i="5"/>
  <c r="AQ14" i="5"/>
  <c r="AQ13" i="5"/>
  <c r="AQ12" i="5"/>
  <c r="AQ11" i="5"/>
  <c r="AQ10" i="5"/>
  <c r="AP60" i="5"/>
  <c r="AP59" i="5"/>
  <c r="AP57" i="5"/>
  <c r="AP56" i="5"/>
  <c r="AP55" i="5"/>
  <c r="AP54" i="5"/>
  <c r="AP53" i="5"/>
  <c r="AP52" i="5"/>
  <c r="AP51" i="5"/>
  <c r="AP50" i="5"/>
  <c r="AP49" i="5"/>
  <c r="AP48" i="5"/>
  <c r="AP47" i="5"/>
  <c r="AP46" i="5"/>
  <c r="AP45" i="5"/>
  <c r="AP44" i="5"/>
  <c r="AP43" i="5"/>
  <c r="AP42" i="5"/>
  <c r="AP41" i="5"/>
  <c r="AP40" i="5"/>
  <c r="AP38" i="5"/>
  <c r="AP37" i="5"/>
  <c r="AP36" i="5"/>
  <c r="AP35" i="5"/>
  <c r="AP34" i="5"/>
  <c r="AP33" i="5"/>
  <c r="AP32" i="5"/>
  <c r="AP31" i="5"/>
  <c r="AP30" i="5"/>
  <c r="AP29" i="5"/>
  <c r="AP27" i="5"/>
  <c r="AP26" i="5"/>
  <c r="AP24" i="5"/>
  <c r="AP23" i="5"/>
  <c r="AP22" i="5"/>
  <c r="AP21" i="5"/>
  <c r="AP20" i="5"/>
  <c r="AP19" i="5"/>
  <c r="AP18" i="5"/>
  <c r="AP16" i="5"/>
  <c r="AP15" i="5"/>
  <c r="AP14" i="5"/>
  <c r="AP13" i="5"/>
  <c r="AP12" i="5"/>
  <c r="AP11" i="5"/>
  <c r="AP10" i="5"/>
  <c r="AH61" i="5"/>
  <c r="AG61" i="5"/>
  <c r="AN11" i="5"/>
  <c r="AN12" i="5"/>
  <c r="AN13" i="5"/>
  <c r="AN14" i="5"/>
  <c r="AN15" i="5"/>
  <c r="AN16" i="5"/>
  <c r="AN18" i="5"/>
  <c r="AN19" i="5"/>
  <c r="AN20" i="5"/>
  <c r="AN21" i="5"/>
  <c r="AN22" i="5"/>
  <c r="AN23" i="5"/>
  <c r="AN24" i="5"/>
  <c r="AN26" i="5"/>
  <c r="AN27" i="5"/>
  <c r="AN29" i="5"/>
  <c r="AN30" i="5"/>
  <c r="AN31" i="5"/>
  <c r="AN32" i="5"/>
  <c r="AN33" i="5"/>
  <c r="AN34" i="5"/>
  <c r="AN35" i="5"/>
  <c r="AN36" i="5"/>
  <c r="AN37" i="5"/>
  <c r="AN38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10" i="5"/>
  <c r="AM11" i="5"/>
  <c r="AM12" i="5"/>
  <c r="AM13" i="5"/>
  <c r="AM14" i="5"/>
  <c r="AM15" i="5"/>
  <c r="AM16" i="5"/>
  <c r="AM18" i="5"/>
  <c r="AM19" i="5"/>
  <c r="AM20" i="5"/>
  <c r="AM21" i="5"/>
  <c r="AM22" i="5"/>
  <c r="AM23" i="5"/>
  <c r="AM24" i="5"/>
  <c r="AM26" i="5"/>
  <c r="AM27" i="5"/>
  <c r="AM29" i="5"/>
  <c r="AM30" i="5"/>
  <c r="AM31" i="5"/>
  <c r="AM32" i="5"/>
  <c r="AM33" i="5"/>
  <c r="AM34" i="5"/>
  <c r="AM35" i="5"/>
  <c r="AM36" i="5"/>
  <c r="AM37" i="5"/>
  <c r="AM38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10" i="5"/>
  <c r="AM61" i="5" s="1"/>
  <c r="AL18" i="5"/>
  <c r="AL11" i="5"/>
  <c r="AL12" i="5"/>
  <c r="AL13" i="5"/>
  <c r="AL14" i="5"/>
  <c r="AL15" i="5"/>
  <c r="AL16" i="5"/>
  <c r="AL19" i="5"/>
  <c r="AL20" i="5"/>
  <c r="AL21" i="5"/>
  <c r="AL22" i="5"/>
  <c r="AL23" i="5"/>
  <c r="AL24" i="5"/>
  <c r="AL26" i="5"/>
  <c r="AL27" i="5"/>
  <c r="AL29" i="5"/>
  <c r="AL30" i="5"/>
  <c r="AL31" i="5"/>
  <c r="AL32" i="5"/>
  <c r="AL33" i="5"/>
  <c r="AL34" i="5"/>
  <c r="AL35" i="5"/>
  <c r="AL36" i="5"/>
  <c r="AL37" i="5"/>
  <c r="AL38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9" i="5"/>
  <c r="AL60" i="5"/>
  <c r="AL10" i="5"/>
  <c r="AI18" i="5"/>
  <c r="AJ13" i="5"/>
  <c r="AK18" i="5"/>
  <c r="AJ18" i="5"/>
  <c r="AJ11" i="5"/>
  <c r="AJ61" i="5" s="1"/>
  <c r="AJ12" i="5"/>
  <c r="AJ14" i="5"/>
  <c r="AJ15" i="5"/>
  <c r="AJ16" i="5"/>
  <c r="AJ19" i="5"/>
  <c r="AJ20" i="5"/>
  <c r="AJ21" i="5"/>
  <c r="AJ22" i="5"/>
  <c r="AJ23" i="5"/>
  <c r="AJ24" i="5"/>
  <c r="AJ26" i="5"/>
  <c r="AJ27" i="5"/>
  <c r="AJ29" i="5"/>
  <c r="AJ30" i="5"/>
  <c r="AJ31" i="5"/>
  <c r="AJ32" i="5"/>
  <c r="AJ33" i="5"/>
  <c r="AJ34" i="5"/>
  <c r="AJ35" i="5"/>
  <c r="AJ36" i="5"/>
  <c r="AJ37" i="5"/>
  <c r="AJ38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10" i="5"/>
  <c r="AI11" i="5"/>
  <c r="AI12" i="5"/>
  <c r="AI13" i="5"/>
  <c r="AI14" i="5"/>
  <c r="AI15" i="5"/>
  <c r="AI16" i="5"/>
  <c r="AI19" i="5"/>
  <c r="AI20" i="5"/>
  <c r="AI21" i="5"/>
  <c r="AI22" i="5"/>
  <c r="AI23" i="5"/>
  <c r="AI24" i="5"/>
  <c r="AI26" i="5"/>
  <c r="AI27" i="5"/>
  <c r="AI29" i="5"/>
  <c r="AI30" i="5"/>
  <c r="AI31" i="5"/>
  <c r="AI32" i="5"/>
  <c r="AI33" i="5"/>
  <c r="AI34" i="5"/>
  <c r="AI35" i="5"/>
  <c r="AI36" i="5"/>
  <c r="AI37" i="5"/>
  <c r="AI38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9" i="5"/>
  <c r="AI60" i="5"/>
  <c r="AI10" i="5"/>
  <c r="AC61" i="5"/>
  <c r="AK11" i="5"/>
  <c r="AK12" i="5"/>
  <c r="AK13" i="5"/>
  <c r="AK14" i="5"/>
  <c r="AK15" i="5"/>
  <c r="AK16" i="5"/>
  <c r="AK19" i="5"/>
  <c r="AK20" i="5"/>
  <c r="AK21" i="5"/>
  <c r="AK22" i="5"/>
  <c r="AK23" i="5"/>
  <c r="AK24" i="5"/>
  <c r="AK26" i="5"/>
  <c r="AK27" i="5"/>
  <c r="AK29" i="5"/>
  <c r="AK30" i="5"/>
  <c r="AK31" i="5"/>
  <c r="AK32" i="5"/>
  <c r="AK33" i="5"/>
  <c r="AK34" i="5"/>
  <c r="AK35" i="5"/>
  <c r="AK36" i="5"/>
  <c r="AK37" i="5"/>
  <c r="AK38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10" i="5"/>
  <c r="AK61" i="5" s="1"/>
  <c r="AE20" i="5"/>
  <c r="AE33" i="5"/>
  <c r="AE34" i="5"/>
  <c r="AE35" i="5"/>
  <c r="AE38" i="5"/>
  <c r="AE40" i="5"/>
  <c r="AE41" i="5"/>
  <c r="AE43" i="5"/>
  <c r="AE44" i="5"/>
  <c r="AE45" i="5"/>
  <c r="AE48" i="5"/>
  <c r="AE49" i="5"/>
  <c r="AE50" i="5"/>
  <c r="AE57" i="5"/>
  <c r="AE59" i="5"/>
  <c r="AE18" i="5"/>
  <c r="AE60" i="5"/>
  <c r="AF43" i="5"/>
  <c r="AF45" i="5"/>
  <c r="AF57" i="5"/>
  <c r="AF58" i="5"/>
  <c r="AF59" i="5"/>
  <c r="AF60" i="5"/>
  <c r="AF12" i="5"/>
  <c r="AF13" i="5"/>
  <c r="AF14" i="5"/>
  <c r="AF15" i="5"/>
  <c r="AF16" i="5"/>
  <c r="AF18" i="5"/>
  <c r="AF20" i="5"/>
  <c r="AF22" i="5"/>
  <c r="AF23" i="5"/>
  <c r="AF24" i="5"/>
  <c r="AF32" i="5"/>
  <c r="AF33" i="5"/>
  <c r="AF34" i="5"/>
  <c r="AF36" i="5"/>
  <c r="AF37" i="5"/>
  <c r="AF38" i="5"/>
  <c r="AF40" i="5"/>
  <c r="AF41" i="5"/>
  <c r="AD11" i="5"/>
  <c r="AD61" i="5" s="1"/>
  <c r="AD59" i="5"/>
  <c r="AD60" i="5"/>
  <c r="O61" i="5"/>
  <c r="P61" i="5"/>
  <c r="Q61" i="5"/>
  <c r="R61" i="5"/>
  <c r="S61" i="5"/>
  <c r="Y61" i="5"/>
  <c r="AA61" i="5"/>
  <c r="AB61" i="5"/>
  <c r="AD43" i="5"/>
  <c r="AD44" i="5"/>
  <c r="AD45" i="5"/>
  <c r="AD48" i="5"/>
  <c r="AD53" i="5"/>
  <c r="AD55" i="5"/>
  <c r="AD56" i="5"/>
  <c r="AD57" i="5"/>
  <c r="AD58" i="5"/>
  <c r="L15" i="5"/>
  <c r="M15" i="5" s="1"/>
  <c r="I15" i="5"/>
  <c r="L10" i="5"/>
  <c r="L61" i="5" s="1"/>
  <c r="I10" i="5"/>
  <c r="M10" i="5" s="1"/>
  <c r="W58" i="5"/>
  <c r="AR58" i="5" s="1"/>
  <c r="Z59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8" i="5"/>
  <c r="Z37" i="5"/>
  <c r="Z36" i="5"/>
  <c r="Z35" i="5"/>
  <c r="Z34" i="5"/>
  <c r="Z33" i="5"/>
  <c r="Z32" i="5"/>
  <c r="Z31" i="5"/>
  <c r="Z30" i="5"/>
  <c r="Z29" i="5"/>
  <c r="Z27" i="5"/>
  <c r="Z26" i="5"/>
  <c r="Z24" i="5"/>
  <c r="Z23" i="5"/>
  <c r="Z22" i="5"/>
  <c r="Z21" i="5"/>
  <c r="Z20" i="5"/>
  <c r="Z19" i="5"/>
  <c r="Z18" i="5"/>
  <c r="Z16" i="5"/>
  <c r="Z15" i="5"/>
  <c r="Z14" i="5"/>
  <c r="Z13" i="5"/>
  <c r="Z12" i="5"/>
  <c r="Z11" i="5"/>
  <c r="Z10" i="5"/>
  <c r="T22" i="5"/>
  <c r="U22" i="5" s="1"/>
  <c r="V22" i="5" s="1"/>
  <c r="L22" i="5"/>
  <c r="I22" i="5"/>
  <c r="D61" i="5"/>
  <c r="T58" i="5"/>
  <c r="U58" i="5"/>
  <c r="V58" i="5"/>
  <c r="L58" i="5"/>
  <c r="I58" i="5"/>
  <c r="T57" i="5"/>
  <c r="U57" i="5"/>
  <c r="L57" i="5"/>
  <c r="I57" i="5"/>
  <c r="M57" i="5" s="1"/>
  <c r="V57" i="5" s="1"/>
  <c r="T56" i="5"/>
  <c r="U56" i="5" s="1"/>
  <c r="V56" i="5" s="1"/>
  <c r="L56" i="5"/>
  <c r="I56" i="5"/>
  <c r="T55" i="5"/>
  <c r="U55" i="5" s="1"/>
  <c r="L55" i="5"/>
  <c r="I55" i="5"/>
  <c r="M55" i="5" s="1"/>
  <c r="T54" i="5"/>
  <c r="U54" i="5" s="1"/>
  <c r="L54" i="5"/>
  <c r="M54" i="5" s="1"/>
  <c r="I54" i="5"/>
  <c r="T53" i="5"/>
  <c r="U53" i="5"/>
  <c r="V53" i="5"/>
  <c r="L53" i="5"/>
  <c r="I53" i="5"/>
  <c r="T52" i="5"/>
  <c r="U52" i="5"/>
  <c r="L52" i="5"/>
  <c r="I52" i="5"/>
  <c r="T51" i="5"/>
  <c r="U51" i="5"/>
  <c r="V51" i="5" s="1"/>
  <c r="L51" i="5"/>
  <c r="I51" i="5"/>
  <c r="T50" i="5"/>
  <c r="U50" i="5"/>
  <c r="V50" i="5" s="1"/>
  <c r="L50" i="5"/>
  <c r="I50" i="5"/>
  <c r="T49" i="5"/>
  <c r="U49" i="5" s="1"/>
  <c r="V49" i="5" s="1"/>
  <c r="L49" i="5"/>
  <c r="G49" i="5"/>
  <c r="I49" i="5"/>
  <c r="T47" i="5"/>
  <c r="U47" i="5" s="1"/>
  <c r="L47" i="5"/>
  <c r="M47" i="5" s="1"/>
  <c r="I47" i="5"/>
  <c r="T46" i="5"/>
  <c r="U46" i="5" s="1"/>
  <c r="V46" i="5" s="1"/>
  <c r="L46" i="5"/>
  <c r="I46" i="5"/>
  <c r="T45" i="5"/>
  <c r="U45" i="5"/>
  <c r="V45" i="5" s="1"/>
  <c r="L45" i="5"/>
  <c r="I45" i="5"/>
  <c r="T44" i="5"/>
  <c r="U44" i="5"/>
  <c r="L44" i="5"/>
  <c r="I44" i="5"/>
  <c r="T43" i="5"/>
  <c r="U43" i="5"/>
  <c r="L43" i="5"/>
  <c r="M43" i="5" s="1"/>
  <c r="V43" i="5" s="1"/>
  <c r="I43" i="5"/>
  <c r="T42" i="5"/>
  <c r="U42" i="5"/>
  <c r="L42" i="5"/>
  <c r="M42" i="5" s="1"/>
  <c r="I42" i="5"/>
  <c r="T41" i="5"/>
  <c r="U41" i="5"/>
  <c r="L41" i="5"/>
  <c r="M41" i="5" s="1"/>
  <c r="V41" i="5" s="1"/>
  <c r="I41" i="5"/>
  <c r="T40" i="5"/>
  <c r="U40" i="5"/>
  <c r="L40" i="5"/>
  <c r="M40" i="5" s="1"/>
  <c r="V40" i="5" s="1"/>
  <c r="I40" i="5"/>
  <c r="T38" i="5"/>
  <c r="U38" i="5"/>
  <c r="L38" i="5"/>
  <c r="M38" i="5" s="1"/>
  <c r="V38" i="5" s="1"/>
  <c r="I38" i="5"/>
  <c r="T37" i="5"/>
  <c r="U37" i="5"/>
  <c r="V37" i="5"/>
  <c r="T36" i="5"/>
  <c r="U36" i="5"/>
  <c r="L36" i="5"/>
  <c r="I36" i="5"/>
  <c r="T35" i="5"/>
  <c r="U35" i="5" s="1"/>
  <c r="L35" i="5"/>
  <c r="M35" i="5" s="1"/>
  <c r="G35" i="5"/>
  <c r="I35" i="5" s="1"/>
  <c r="I61" i="5" s="1"/>
  <c r="T34" i="5"/>
  <c r="U34" i="5"/>
  <c r="V34" i="5" s="1"/>
  <c r="L34" i="5"/>
  <c r="I34" i="5"/>
  <c r="T33" i="5"/>
  <c r="U33" i="5"/>
  <c r="V33" i="5" s="1"/>
  <c r="L33" i="5"/>
  <c r="I33" i="5"/>
  <c r="T32" i="5"/>
  <c r="U32" i="5"/>
  <c r="V32" i="5" s="1"/>
  <c r="L32" i="5"/>
  <c r="I32" i="5"/>
  <c r="T31" i="5"/>
  <c r="U31" i="5"/>
  <c r="L31" i="5"/>
  <c r="M31" i="5" s="1"/>
  <c r="I31" i="5"/>
  <c r="T30" i="5"/>
  <c r="U30" i="5"/>
  <c r="L30" i="5"/>
  <c r="M30" i="5" s="1"/>
  <c r="N30" i="5" s="1"/>
  <c r="I30" i="5"/>
  <c r="T29" i="5"/>
  <c r="U29" i="5"/>
  <c r="L29" i="5"/>
  <c r="I29" i="5"/>
  <c r="T27" i="5"/>
  <c r="U27" i="5" s="1"/>
  <c r="L27" i="5"/>
  <c r="M27" i="5" s="1"/>
  <c r="I27" i="5"/>
  <c r="T26" i="5"/>
  <c r="U26" i="5"/>
  <c r="V26" i="5" s="1"/>
  <c r="L26" i="5"/>
  <c r="I26" i="5"/>
  <c r="T24" i="5"/>
  <c r="U24" i="5" s="1"/>
  <c r="V24" i="5" s="1"/>
  <c r="L24" i="5"/>
  <c r="I24" i="5"/>
  <c r="T23" i="5"/>
  <c r="U23" i="5"/>
  <c r="V23" i="5" s="1"/>
  <c r="L23" i="5"/>
  <c r="I23" i="5"/>
  <c r="M23" i="5" s="1"/>
  <c r="T21" i="5"/>
  <c r="U21" i="5" s="1"/>
  <c r="V21" i="5" s="1"/>
  <c r="L21" i="5"/>
  <c r="G21" i="5"/>
  <c r="I21" i="5"/>
  <c r="T20" i="5"/>
  <c r="U20" i="5" s="1"/>
  <c r="V20" i="5" s="1"/>
  <c r="L20" i="5"/>
  <c r="M20" i="5"/>
  <c r="I20" i="5"/>
  <c r="T19" i="5"/>
  <c r="U19" i="5" s="1"/>
  <c r="V19" i="5" s="1"/>
  <c r="L19" i="5"/>
  <c r="M19" i="5" s="1"/>
  <c r="N19" i="5" s="1"/>
  <c r="I19" i="5"/>
  <c r="U18" i="5"/>
  <c r="V18" i="5" s="1"/>
  <c r="L18" i="5"/>
  <c r="I18" i="5"/>
  <c r="T16" i="5"/>
  <c r="U16" i="5"/>
  <c r="L16" i="5"/>
  <c r="M16" i="5" s="1"/>
  <c r="N16" i="5" s="1"/>
  <c r="I16" i="5"/>
  <c r="T15" i="5"/>
  <c r="U15" i="5"/>
  <c r="V15" i="5" s="1"/>
  <c r="T14" i="5"/>
  <c r="U14" i="5" s="1"/>
  <c r="V14" i="5" s="1"/>
  <c r="L14" i="5"/>
  <c r="I14" i="5"/>
  <c r="T13" i="5"/>
  <c r="U13" i="5" s="1"/>
  <c r="V13" i="5" s="1"/>
  <c r="L13" i="5"/>
  <c r="I13" i="5"/>
  <c r="M13" i="5" s="1"/>
  <c r="N13" i="5" s="1"/>
  <c r="T12" i="5"/>
  <c r="U12" i="5" s="1"/>
  <c r="V12" i="5" s="1"/>
  <c r="L12" i="5"/>
  <c r="I12" i="5"/>
  <c r="M12" i="5"/>
  <c r="N12" i="5" s="1"/>
  <c r="T11" i="5"/>
  <c r="U11" i="5"/>
  <c r="L11" i="5"/>
  <c r="M11" i="5" s="1"/>
  <c r="N11" i="5" s="1"/>
  <c r="I11" i="5"/>
  <c r="T10" i="5"/>
  <c r="V59" i="5"/>
  <c r="L59" i="5"/>
  <c r="I59" i="5"/>
  <c r="M59" i="5" s="1"/>
  <c r="K61" i="5"/>
  <c r="F61" i="5"/>
  <c r="J61" i="5"/>
  <c r="E61" i="5"/>
  <c r="H61" i="5"/>
  <c r="M51" i="5"/>
  <c r="M52" i="5"/>
  <c r="M53" i="5"/>
  <c r="M56" i="5"/>
  <c r="M18" i="5"/>
  <c r="N18" i="5" s="1"/>
  <c r="M26" i="5"/>
  <c r="N26" i="5" s="1"/>
  <c r="M29" i="5"/>
  <c r="N29" i="5"/>
  <c r="M33" i="5"/>
  <c r="M22" i="5"/>
  <c r="U10" i="5"/>
  <c r="V10" i="5" s="1"/>
  <c r="M46" i="5"/>
  <c r="M44" i="5"/>
  <c r="V44" i="5" s="1"/>
  <c r="M58" i="5"/>
  <c r="AI58" i="5"/>
  <c r="AF61" i="5"/>
  <c r="G61" i="5"/>
  <c r="AY61" i="5"/>
  <c r="AX61" i="5"/>
  <c r="M14" i="5"/>
  <c r="N14" i="5" s="1"/>
  <c r="M24" i="5"/>
  <c r="M36" i="5"/>
  <c r="V36" i="5" s="1"/>
  <c r="M45" i="5"/>
  <c r="BA61" i="5"/>
  <c r="M21" i="5"/>
  <c r="N21" i="5" s="1"/>
  <c r="V52" i="5"/>
  <c r="AQ61" i="5"/>
  <c r="V29" i="5"/>
  <c r="M32" i="5"/>
  <c r="M49" i="5"/>
  <c r="M50" i="5"/>
  <c r="M34" i="5"/>
  <c r="AN61" i="5"/>
  <c r="BB61" i="5"/>
  <c r="AI61" i="5"/>
  <c r="AV61" i="5"/>
  <c r="BC61" i="5"/>
  <c r="T61" i="5"/>
  <c r="BG11" i="5"/>
  <c r="BG61" i="5" s="1"/>
  <c r="BE47" i="5"/>
  <c r="BG47" i="5"/>
  <c r="BE18" i="5"/>
  <c r="BF18" i="5"/>
  <c r="BE19" i="5"/>
  <c r="BF19" i="5"/>
  <c r="BG26" i="5"/>
  <c r="BF26" i="5"/>
  <c r="BD61" i="5"/>
  <c r="V30" i="5" l="1"/>
  <c r="V55" i="5"/>
  <c r="AR61" i="5"/>
  <c r="V27" i="5"/>
  <c r="Z61" i="5"/>
  <c r="V42" i="5"/>
  <c r="N61" i="5"/>
  <c r="V31" i="5"/>
  <c r="N31" i="5"/>
  <c r="V11" i="5"/>
  <c r="V61" i="5" s="1"/>
  <c r="V16" i="5"/>
  <c r="V35" i="5"/>
  <c r="V47" i="5"/>
  <c r="V54" i="5"/>
  <c r="M61" i="5"/>
  <c r="U61" i="5"/>
  <c r="AL58" i="5"/>
  <c r="AL61" i="5" s="1"/>
  <c r="BE11" i="5"/>
  <c r="BE61" i="5" s="1"/>
  <c r="AP58" i="5"/>
  <c r="AP61" i="5" s="1"/>
  <c r="W61" i="5"/>
  <c r="Z58" i="5"/>
  <c r="AE58" i="5"/>
  <c r="AE61" i="5" s="1"/>
</calcChain>
</file>

<file path=xl/sharedStrings.xml><?xml version="1.0" encoding="utf-8"?>
<sst xmlns="http://schemas.openxmlformats.org/spreadsheetml/2006/main" count="305" uniqueCount="217">
  <si>
    <t>ACCOUNT</t>
  </si>
  <si>
    <t>NUMBER</t>
  </si>
  <si>
    <t>7061-0008</t>
  </si>
  <si>
    <t>7028-0031</t>
  </si>
  <si>
    <t>7035-0006</t>
  </si>
  <si>
    <t>7052-0006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</si>
  <si>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</si>
  <si>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</si>
  <si>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</si>
  <si>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</si>
  <si>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</si>
  <si>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</si>
  <si>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</si>
  <si>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</si>
  <si>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</si>
  <si>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</si>
  <si>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7027-0016</t>
  </si>
  <si>
    <t>Work Based Learning</t>
  </si>
  <si>
    <t>7027-0019</t>
  </si>
  <si>
    <t>7030-1002</t>
  </si>
  <si>
    <t>7030-1003</t>
  </si>
  <si>
    <t>7030-1005</t>
  </si>
  <si>
    <t>7035-0002</t>
  </si>
  <si>
    <t>7053-1909</t>
  </si>
  <si>
    <t>7053-1925</t>
  </si>
  <si>
    <t>7061-9612</t>
  </si>
  <si>
    <t>W.P.I. School of Excellence</t>
  </si>
  <si>
    <t>7010-0005</t>
  </si>
  <si>
    <t>7061-9200</t>
  </si>
  <si>
    <t>7061-9604</t>
  </si>
  <si>
    <t>7061-9626</t>
  </si>
  <si>
    <t>YouthBuild Programs</t>
  </si>
  <si>
    <t>Supplemental Food Assistance</t>
  </si>
  <si>
    <t>Certificate of Occupational Proficiency</t>
  </si>
  <si>
    <t>7010-1022</t>
  </si>
  <si>
    <t>7035-0007</t>
  </si>
  <si>
    <t>7061-9621</t>
  </si>
  <si>
    <t>7061-9614</t>
  </si>
  <si>
    <t>7010-0216</t>
  </si>
  <si>
    <t>Gifted &amp; Talented Program</t>
  </si>
  <si>
    <t>7027-1004</t>
  </si>
  <si>
    <t>7061-9408</t>
  </si>
  <si>
    <t>Kindergarten Grants</t>
  </si>
  <si>
    <t>John Silber Early Literacy Program</t>
  </si>
  <si>
    <t>School Breakfast Program</t>
  </si>
  <si>
    <t>School Lunch Mandated State Match</t>
  </si>
  <si>
    <t>7061-9412</t>
  </si>
  <si>
    <t>7061-9804</t>
  </si>
  <si>
    <t>PROGRAM</t>
  </si>
  <si>
    <t>7061-0029</t>
  </si>
  <si>
    <t>7061-9411</t>
  </si>
  <si>
    <t>7061-9611</t>
  </si>
  <si>
    <t>After-School Grant Program</t>
  </si>
  <si>
    <t>7061-9600</t>
  </si>
  <si>
    <t>Pilot Concurrent Enrollment Program</t>
  </si>
  <si>
    <t>7061-9610</t>
  </si>
  <si>
    <t>Matching Grants to Citizen Schools</t>
  </si>
  <si>
    <t xml:space="preserve">Targeted Assistance to Schools &amp; Districts </t>
  </si>
  <si>
    <t>Expanded Learning Time Grants</t>
  </si>
  <si>
    <t>Alternative Education</t>
  </si>
  <si>
    <t>FY2009</t>
  </si>
  <si>
    <t>Educator Workforce Development</t>
  </si>
  <si>
    <t>7010-0020</t>
  </si>
  <si>
    <t xml:space="preserve">Massachusetts Service Alliance Grants </t>
  </si>
  <si>
    <t>7061-0222</t>
  </si>
  <si>
    <t>Low Class Size Grants (K - 3)</t>
  </si>
  <si>
    <t>7061-9805</t>
  </si>
  <si>
    <t>Anti-Bullying Program</t>
  </si>
  <si>
    <t>Chapter #182</t>
  </si>
  <si>
    <t xml:space="preserve">FY2009 </t>
  </si>
  <si>
    <t>P.D. for School Leadership</t>
  </si>
  <si>
    <t xml:space="preserve">ESE Budget </t>
  </si>
  <si>
    <t>Regional School Transportation</t>
  </si>
  <si>
    <t>Transportation of Non-Resident Students</t>
  </si>
  <si>
    <t>Regional School Planning Grants</t>
  </si>
  <si>
    <t>Foundation Reserve</t>
  </si>
  <si>
    <t>Charter School Tuition Reimbursements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</si>
  <si>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</si>
  <si>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</si>
  <si>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</si>
  <si>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</si>
  <si>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</si>
  <si>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</si>
  <si>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</si>
  <si>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</si>
  <si>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</si>
  <si>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</si>
  <si>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</si>
  <si>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</si>
  <si>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</si>
  <si>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</si>
  <si>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Budget (post</t>
  </si>
  <si>
    <t>P.D. for Eng. Language Acquisition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</si>
  <si>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</si>
  <si>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</si>
  <si>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</si>
  <si>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</si>
  <si>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</si>
  <si>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</si>
  <si>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</si>
  <si>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</si>
  <si>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</si>
  <si>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</si>
  <si>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>Reserve for shortfall in Federal Impact Aid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</si>
  <si>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</si>
  <si>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</si>
  <si>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</si>
  <si>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</si>
  <si>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</si>
  <si>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</si>
  <si>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</si>
  <si>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</si>
  <si>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</si>
  <si>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</si>
  <si>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</si>
  <si>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</si>
  <si>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</si>
  <si>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</si>
  <si>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</si>
  <si>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</si>
  <si>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</si>
  <si>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</si>
  <si>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</si>
  <si>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</si>
  <si>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</si>
  <si>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</si>
  <si>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</si>
  <si>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</si>
  <si>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</si>
  <si>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</si>
  <si>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>ESE Budget (post</t>
  </si>
  <si>
    <t>all 9C Cuts)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</si>
  <si>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</si>
  <si>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</si>
  <si>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</si>
  <si>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</si>
  <si>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</si>
  <si>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</si>
  <si>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</si>
  <si>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</si>
  <si>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</si>
  <si>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Office of School &amp; District Accountability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</si>
  <si>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</si>
  <si>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</si>
  <si>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</si>
  <si>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</si>
  <si>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</si>
  <si>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</si>
  <si>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</si>
  <si>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</si>
  <si>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</si>
  <si>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</si>
  <si>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</si>
  <si>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</si>
  <si>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</si>
  <si>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</si>
  <si>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</si>
  <si>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</si>
  <si>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</si>
  <si>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</si>
  <si>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</si>
  <si>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</si>
  <si>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</si>
  <si>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</si>
  <si>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(8) Earmark language in the Senate budget for 7061-0012  ($6.5M) and 7061-9804 ($400k).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</si>
  <si>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</si>
  <si>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</si>
  <si>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</si>
  <si>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</si>
  <si>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</si>
  <si>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</si>
  <si>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</si>
  <si>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</si>
  <si>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(6) The following appropriations have new earmarks in the House budget as follows: 7061-0012 $6.5 million, 7061-9404 $200,000, 7061-9804 $400,000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</si>
  <si>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</si>
  <si>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</si>
  <si>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</si>
  <si>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</si>
  <si>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</si>
  <si>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</si>
  <si>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</si>
  <si>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</si>
  <si>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</si>
  <si>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</si>
  <si>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</si>
  <si>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</si>
  <si>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</si>
  <si>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</si>
  <si>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</si>
  <si>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</si>
  <si>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7035-0005</t>
  </si>
  <si>
    <t>7061-0928</t>
  </si>
  <si>
    <t>Transportation Reimbursement for Homeless Children</t>
  </si>
  <si>
    <t>Financial Literacy Grants</t>
  </si>
  <si>
    <t xml:space="preserve">Department of Education - Admin. 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</si>
  <si>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</si>
  <si>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</si>
  <si>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</si>
  <si>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Adult Learning Centers </t>
  </si>
  <si>
    <t xml:space="preserve">SPED Circuit Breaker Program </t>
  </si>
  <si>
    <t xml:space="preserve">DOE Information Technology - Admin. </t>
  </si>
  <si>
    <t xml:space="preserve">Student Assessment (MCAS) </t>
  </si>
  <si>
    <t xml:space="preserve">Teacher Certification Retained Revenue </t>
  </si>
  <si>
    <t>Statewide AP Program</t>
  </si>
  <si>
    <t>the FY13 House</t>
  </si>
  <si>
    <t>FY13 House 2 and</t>
  </si>
  <si>
    <t>House 2</t>
  </si>
  <si>
    <t>FY13 HWM Budget</t>
  </si>
  <si>
    <t>and the FY13 House</t>
  </si>
  <si>
    <t>7010-3000</t>
  </si>
  <si>
    <t xml:space="preserve">Education Collaborative Oversight </t>
  </si>
  <si>
    <t>Analysis of the FY13 Senate Budget</t>
  </si>
  <si>
    <t>FY13 House and</t>
  </si>
  <si>
    <t>the FY13 Senate</t>
  </si>
  <si>
    <t>FY12 Final and</t>
  </si>
  <si>
    <t>Total:</t>
  </si>
  <si>
    <t>FY13 Senate and the Variance to the FY13 House 2 Budget and the FY12 Final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</si>
</sst>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NumberFormat="1" applyFont="1" applyFill="1" applyBorder="1" applyAlignment="1"/>
    <xf numFmtId="0" fontId="6" fillId="0" borderId="0" xfId="0" applyFo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76" fontId="6" fillId="0" borderId="0" xfId="1" applyNumberFormat="1" applyFont="1" applyAlignment="1"/>
    <xf numFmtId="176" fontId="13" fillId="0" borderId="0" xfId="1" applyNumberFormat="1" applyFont="1" applyAlignment="1"/>
    <xf numFmtId="176" fontId="6" fillId="0" borderId="0" xfId="1" applyNumberFormat="1" applyFont="1"/>
    <xf numFmtId="176" fontId="6" fillId="0" borderId="0" xfId="0" applyNumberFormat="1" applyFont="1"/>
    <xf numFmtId="0" fontId="13" fillId="0" borderId="0" xfId="0" applyFont="1"/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2" fillId="0" borderId="0" xfId="0" applyFont="1"/>
    <xf numFmtId="43" fontId="2" fillId="0" borderId="0" xfId="0" applyNumberFormat="1" applyFont="1"/>
    <xf numFmtId="176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/>
    <xf numFmtId="176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0" fontId="8" fillId="0" borderId="1" xfId="2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3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176" fontId="10" fillId="0" borderId="1" xfId="1" applyNumberFormat="1" applyFont="1" applyFill="1" applyBorder="1" applyAlignment="1"/>
    <xf numFmtId="176" fontId="10" fillId="0" borderId="1" xfId="1" applyNumberFormat="1" applyFont="1" applyBorder="1"/>
    <xf numFmtId="176" fontId="6" fillId="0" borderId="1" xfId="1" applyNumberFormat="1" applyFont="1" applyBorder="1"/>
    <xf numFmtId="176" fontId="2" fillId="0" borderId="1" xfId="1" applyNumberFormat="1" applyFont="1" applyBorder="1"/>
    <xf numFmtId="176" fontId="2" fillId="0" borderId="1" xfId="1" applyNumberFormat="1" applyFont="1" applyFill="1" applyBorder="1"/>
    <xf numFmtId="176" fontId="4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176" fontId="2" fillId="0" borderId="1" xfId="1" applyNumberFormat="1" applyFont="1" applyBorder="1" applyAlignment="1"/>
    <xf numFmtId="176" fontId="4" fillId="0" borderId="1" xfId="1" applyNumberFormat="1" applyFont="1" applyBorder="1" applyAlignment="1"/>
    <xf numFmtId="176" fontId="9" fillId="0" borderId="1" xfId="1" applyNumberFormat="1" applyFont="1" applyBorder="1" applyAlignment="1"/>
    <xf numFmtId="0" fontId="6" fillId="0" borderId="0" xfId="0" applyFont="1" applyFill="1"/>
    <xf numFmtId="0" fontId="11" fillId="0" borderId="0" xfId="0" applyFont="1" applyFill="1" applyBorder="1" applyAlignment="1">
      <alignment horizontal="center"/>
    </xf>
    <xf numFmtId="0" fontId="6" fillId="0" borderId="0" xfId="0" applyFont="1" applyBorder="1"/>
    <xf numFmtId="0" fontId="14" fillId="0" borderId="0" xfId="0" applyFont="1" applyFill="1" applyBorder="1" applyAlignment="1">
      <alignment horizontal="center"/>
    </xf>
    <xf numFmtId="176" fontId="6" fillId="0" borderId="1" xfId="0" applyNumberFormat="1" applyFont="1" applyFill="1" applyBorder="1"/>
    <xf numFmtId="176" fontId="6" fillId="0" borderId="0" xfId="1" applyNumberFormat="1" applyFont="1" applyBorder="1" applyAlignment="1"/>
    <xf numFmtId="176" fontId="13" fillId="0" borderId="0" xfId="1" applyNumberFormat="1" applyFont="1" applyBorder="1" applyAlignment="1"/>
    <xf numFmtId="176" fontId="6" fillId="0" borderId="0" xfId="1" applyNumberFormat="1" applyFont="1" applyBorder="1"/>
    <xf numFmtId="0" fontId="2" fillId="0" borderId="0" xfId="0" applyFont="1" applyBorder="1"/>
    <xf numFmtId="0" fontId="2" fillId="0" borderId="1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10" fontId="2" fillId="0" borderId="1" xfId="2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123825</xdr:rowOff>
    </xdr:from>
    <xdr:to>
      <xdr:col>2</xdr:col>
      <xdr:colOff>0</xdr:colOff>
      <xdr:row>15</xdr:row>
      <xdr:rowOff>123825</xdr:rowOff>
    </xdr:to>
    <xdr:sp macro="" textlink="">
      <xdr:nvSpPr>
        <xdr:cNvPr id="9340" name="Line 1"/>
        <xdr:cNvSpPr>
          <a:spLocks noChangeShapeType="1"/>
        </xdr:cNvSpPr>
      </xdr:nvSpPr>
      <xdr:spPr bwMode="auto">
        <a:xfrm>
          <a:off x="790575" y="232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6"/>
  <sheetViews>
    <sheetView tabSelected="1" zoomScale="90" zoomScaleNormal="90" workbookViewId="0">
      <selection activeCell="A61" sqref="A61"/>
    </sheetView>
  </sheetViews>
  <sheetFormatPr defaultRowHeight="14.25" x14ac:dyDescent="0.2"/>
  <cols>
    <col min="1" max="1" width="11.42578125" style="11" customWidth="1"/>
    <col min="2" max="2" width="0.42578125" style="11" customWidth="1"/>
    <col min="3" max="3" width="41.42578125" style="11" customWidth="1"/>
    <col min="4" max="4" width="22.140625" style="12" hidden="1" customWidth="1"/>
    <col min="5" max="5" width="15.85546875" style="2" hidden="1" customWidth="1"/>
    <col min="6" max="7" width="16.7109375" style="2" hidden="1" customWidth="1"/>
    <col min="8" max="8" width="13" style="2" hidden="1" customWidth="1"/>
    <col min="9" max="9" width="15.85546875" style="2" hidden="1" customWidth="1"/>
    <col min="10" max="10" width="14.28515625" style="10" hidden="1" customWidth="1"/>
    <col min="11" max="11" width="14.28515625" style="2" hidden="1" customWidth="1"/>
    <col min="12" max="12" width="14.42578125" style="2" hidden="1" customWidth="1"/>
    <col min="13" max="13" width="15" style="2" hidden="1" customWidth="1"/>
    <col min="14" max="17" width="16.140625" style="2" hidden="1" customWidth="1"/>
    <col min="18" max="18" width="17.7109375" style="2" hidden="1" customWidth="1"/>
    <col min="19" max="21" width="16.140625" style="2" hidden="1" customWidth="1"/>
    <col min="22" max="22" width="18.42578125" style="2" hidden="1" customWidth="1"/>
    <col min="23" max="23" width="15" style="2" hidden="1" customWidth="1"/>
    <col min="24" max="24" width="11.140625" style="2" hidden="1" customWidth="1"/>
    <col min="25" max="25" width="15" style="2" hidden="1" customWidth="1"/>
    <col min="26" max="26" width="17.7109375" style="8" hidden="1" customWidth="1"/>
    <col min="27" max="28" width="15" style="2" hidden="1" customWidth="1"/>
    <col min="29" max="29" width="15" style="13" hidden="1" customWidth="1"/>
    <col min="30" max="30" width="12.85546875" style="2" hidden="1" customWidth="1"/>
    <col min="31" max="31" width="17" style="2" hidden="1" customWidth="1"/>
    <col min="32" max="33" width="15.5703125" style="2" hidden="1" customWidth="1"/>
    <col min="34" max="34" width="18.140625" style="2" hidden="1" customWidth="1"/>
    <col min="35" max="35" width="22.28515625" style="2" hidden="1" customWidth="1"/>
    <col min="36" max="37" width="19" style="2" hidden="1" customWidth="1"/>
    <col min="38" max="38" width="23.140625" style="13" hidden="1" customWidth="1"/>
    <col min="39" max="40" width="20.7109375" style="13" hidden="1" customWidth="1"/>
    <col min="41" max="41" width="15" style="2" hidden="1" customWidth="1"/>
    <col min="42" max="42" width="24.7109375" style="2" hidden="1" customWidth="1"/>
    <col min="43" max="43" width="21.42578125" style="2" hidden="1" customWidth="1"/>
    <col min="44" max="44" width="19.85546875" style="2" hidden="1" customWidth="1"/>
    <col min="45" max="45" width="11.140625" style="2" hidden="1" customWidth="1"/>
    <col min="46" max="46" width="15" style="2" bestFit="1" customWidth="1"/>
    <col min="47" max="47" width="15" style="13" bestFit="1" customWidth="1"/>
    <col min="48" max="48" width="17.7109375" style="2" hidden="1" customWidth="1"/>
    <col min="49" max="49" width="15" style="2" hidden="1" customWidth="1"/>
    <col min="50" max="50" width="15.85546875" style="13" hidden="1" customWidth="1"/>
    <col min="51" max="51" width="17.28515625" style="13" hidden="1" customWidth="1"/>
    <col min="52" max="52" width="15" style="2" bestFit="1" customWidth="1"/>
    <col min="53" max="53" width="16.28515625" style="2" hidden="1" customWidth="1"/>
    <col min="54" max="54" width="17.28515625" style="2" hidden="1" customWidth="1"/>
    <col min="55" max="55" width="20.28515625" style="2" hidden="1" customWidth="1"/>
    <col min="56" max="57" width="15" style="2" bestFit="1" customWidth="1"/>
    <col min="58" max="58" width="17.28515625" style="2" bestFit="1" customWidth="1"/>
    <col min="59" max="59" width="22.85546875" style="2" bestFit="1" customWidth="1"/>
    <col min="60" max="16384" width="9.140625" style="2"/>
  </cols>
  <sheetData>
    <row r="1" spans="1:59" ht="15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X1" s="2"/>
      <c r="AY1" s="2"/>
    </row>
    <row r="2" spans="1:59" ht="17.25" customHeight="1" x14ac:dyDescent="0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</row>
    <row r="3" spans="1:59" ht="18" x14ac:dyDescent="0.25">
      <c r="A3" s="62" t="s">
        <v>216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</row>
    <row r="4" spans="1:59" ht="18" customHeight="1" x14ac:dyDescent="0.25">
      <c r="A4" s="62" t="s">
        <v>211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</row>
    <row r="5" spans="1:59" ht="11.2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1"/>
      <c r="AF5" s="51"/>
      <c r="AG5" s="51"/>
      <c r="AH5" s="51"/>
      <c r="AI5" s="51"/>
      <c r="AJ5" s="51"/>
      <c r="AK5" s="51"/>
      <c r="AL5" s="50"/>
      <c r="AM5" s="50"/>
      <c r="AN5" s="50"/>
      <c r="AO5" s="52"/>
      <c r="AP5" s="52"/>
      <c r="AQ5" s="52"/>
      <c r="AR5" s="52"/>
      <c r="AS5" s="52"/>
      <c r="AT5" s="52"/>
      <c r="AU5" s="50"/>
      <c r="AV5" s="52"/>
      <c r="AW5" s="51"/>
      <c r="AX5" s="50"/>
      <c r="AY5" s="50"/>
      <c r="AZ5" s="51"/>
      <c r="BA5" s="51"/>
      <c r="BB5" s="51"/>
      <c r="BC5" s="51"/>
      <c r="BD5" s="51"/>
      <c r="BE5" s="51"/>
      <c r="BF5" s="51"/>
      <c r="BG5" s="51"/>
    </row>
    <row r="6" spans="1:59" ht="14.25" customHeight="1" x14ac:dyDescent="0.2">
      <c r="A6" s="17"/>
      <c r="B6" s="17"/>
      <c r="C6" s="17"/>
      <c r="D6" s="18"/>
      <c r="E6" s="16"/>
      <c r="F6" s="16"/>
      <c r="G6" s="19" t="s">
        <v>82</v>
      </c>
      <c r="H6" s="19"/>
      <c r="I6" s="19" t="s">
        <v>88</v>
      </c>
      <c r="J6" s="61"/>
      <c r="K6" s="61"/>
      <c r="L6" s="61"/>
      <c r="M6" s="21"/>
      <c r="N6" s="22"/>
      <c r="O6" s="22"/>
      <c r="P6" s="22"/>
      <c r="Q6" s="22"/>
      <c r="R6" s="22" t="s">
        <v>111</v>
      </c>
      <c r="S6" s="22" t="s">
        <v>113</v>
      </c>
      <c r="T6" s="22" t="s">
        <v>121</v>
      </c>
      <c r="U6" s="23" t="s">
        <v>118</v>
      </c>
      <c r="V6" s="22" t="s">
        <v>106</v>
      </c>
      <c r="W6" s="24"/>
      <c r="X6" s="24"/>
      <c r="Y6" s="24"/>
      <c r="Z6" s="25" t="s">
        <v>136</v>
      </c>
      <c r="AA6" s="26"/>
      <c r="AB6" s="26"/>
      <c r="AC6" s="26"/>
      <c r="AD6" s="22" t="s">
        <v>144</v>
      </c>
      <c r="AE6" s="22" t="s">
        <v>144</v>
      </c>
      <c r="AF6" s="22" t="s">
        <v>136</v>
      </c>
      <c r="AG6" s="22"/>
      <c r="AH6" s="22"/>
      <c r="AI6" s="22" t="s">
        <v>154</v>
      </c>
      <c r="AJ6" s="22" t="s">
        <v>154</v>
      </c>
      <c r="AK6" s="22" t="s">
        <v>154</v>
      </c>
      <c r="AL6" s="19" t="s">
        <v>154</v>
      </c>
      <c r="AM6" s="19" t="s">
        <v>154</v>
      </c>
      <c r="AN6" s="19" t="s">
        <v>154</v>
      </c>
      <c r="AO6" s="19"/>
      <c r="AP6" s="19" t="s">
        <v>154</v>
      </c>
      <c r="AQ6" s="19" t="s">
        <v>169</v>
      </c>
      <c r="AR6" s="19" t="s">
        <v>154</v>
      </c>
      <c r="AS6" s="19"/>
      <c r="AT6" s="19"/>
      <c r="AU6" s="19"/>
      <c r="AV6" s="19"/>
      <c r="AW6" s="26"/>
      <c r="AX6" s="19" t="s">
        <v>136</v>
      </c>
      <c r="AY6" s="19" t="s">
        <v>136</v>
      </c>
      <c r="AZ6" s="26"/>
      <c r="BA6" s="19" t="s">
        <v>136</v>
      </c>
      <c r="BB6" s="19" t="s">
        <v>136</v>
      </c>
      <c r="BC6" s="19" t="s">
        <v>136</v>
      </c>
      <c r="BD6" s="26"/>
      <c r="BE6" s="19" t="s">
        <v>136</v>
      </c>
      <c r="BF6" s="19" t="s">
        <v>136</v>
      </c>
      <c r="BG6" s="19" t="s">
        <v>136</v>
      </c>
    </row>
    <row r="7" spans="1:59" ht="12.75" x14ac:dyDescent="0.2">
      <c r="A7" s="27"/>
      <c r="B7" s="60"/>
      <c r="C7" s="17"/>
      <c r="D7" s="28" t="s">
        <v>127</v>
      </c>
      <c r="E7" s="19" t="s">
        <v>69</v>
      </c>
      <c r="F7" s="22" t="s">
        <v>60</v>
      </c>
      <c r="G7" s="19" t="s">
        <v>83</v>
      </c>
      <c r="H7" s="19" t="s">
        <v>84</v>
      </c>
      <c r="I7" s="19" t="s">
        <v>86</v>
      </c>
      <c r="J7" s="19" t="s">
        <v>84</v>
      </c>
      <c r="K7" s="20"/>
      <c r="L7" s="20" t="s">
        <v>96</v>
      </c>
      <c r="M7" s="21" t="s">
        <v>86</v>
      </c>
      <c r="N7" s="22" t="s">
        <v>84</v>
      </c>
      <c r="O7" s="22" t="s">
        <v>99</v>
      </c>
      <c r="P7" s="22" t="s">
        <v>104</v>
      </c>
      <c r="Q7" s="22" t="s">
        <v>108</v>
      </c>
      <c r="R7" s="22" t="s">
        <v>112</v>
      </c>
      <c r="S7" s="22" t="s">
        <v>116</v>
      </c>
      <c r="T7" s="22" t="s">
        <v>122</v>
      </c>
      <c r="U7" s="23" t="s">
        <v>117</v>
      </c>
      <c r="V7" s="22" t="s">
        <v>107</v>
      </c>
      <c r="W7" s="22" t="s">
        <v>98</v>
      </c>
      <c r="X7" s="22" t="s">
        <v>98</v>
      </c>
      <c r="Y7" s="22" t="s">
        <v>84</v>
      </c>
      <c r="Z7" s="25" t="s">
        <v>137</v>
      </c>
      <c r="AA7" s="22" t="s">
        <v>128</v>
      </c>
      <c r="AB7" s="22" t="s">
        <v>128</v>
      </c>
      <c r="AC7" s="22" t="s">
        <v>128</v>
      </c>
      <c r="AD7" s="22" t="s">
        <v>145</v>
      </c>
      <c r="AE7" s="22" t="s">
        <v>146</v>
      </c>
      <c r="AF7" s="22" t="s">
        <v>147</v>
      </c>
      <c r="AG7" s="22" t="s">
        <v>128</v>
      </c>
      <c r="AH7" s="22" t="s">
        <v>128</v>
      </c>
      <c r="AI7" s="22" t="s">
        <v>159</v>
      </c>
      <c r="AJ7" s="22" t="s">
        <v>155</v>
      </c>
      <c r="AK7" s="22" t="s">
        <v>155</v>
      </c>
      <c r="AL7" s="22" t="s">
        <v>159</v>
      </c>
      <c r="AM7" s="22" t="s">
        <v>155</v>
      </c>
      <c r="AN7" s="22" t="s">
        <v>155</v>
      </c>
      <c r="AO7" s="22" t="s">
        <v>128</v>
      </c>
      <c r="AP7" s="22" t="s">
        <v>159</v>
      </c>
      <c r="AQ7" s="22" t="s">
        <v>170</v>
      </c>
      <c r="AR7" s="22" t="s">
        <v>159</v>
      </c>
      <c r="AS7" s="22" t="s">
        <v>128</v>
      </c>
      <c r="AT7" s="22" t="s">
        <v>128</v>
      </c>
      <c r="AU7" s="22" t="s">
        <v>84</v>
      </c>
      <c r="AV7" s="22" t="s">
        <v>154</v>
      </c>
      <c r="AW7" s="22" t="s">
        <v>179</v>
      </c>
      <c r="AX7" s="22" t="s">
        <v>137</v>
      </c>
      <c r="AY7" s="22" t="s">
        <v>137</v>
      </c>
      <c r="AZ7" s="22" t="s">
        <v>179</v>
      </c>
      <c r="BA7" s="22" t="s">
        <v>137</v>
      </c>
      <c r="BB7" s="22" t="s">
        <v>137</v>
      </c>
      <c r="BC7" s="22" t="s">
        <v>137</v>
      </c>
      <c r="BD7" s="22" t="s">
        <v>179</v>
      </c>
      <c r="BE7" s="22" t="s">
        <v>137</v>
      </c>
      <c r="BF7" s="22" t="s">
        <v>137</v>
      </c>
      <c r="BG7" s="22" t="s">
        <v>137</v>
      </c>
    </row>
    <row r="8" spans="1:59" ht="12.75" x14ac:dyDescent="0.2">
      <c r="A8" s="29" t="s">
        <v>0</v>
      </c>
      <c r="B8" s="60"/>
      <c r="C8" s="17" t="s">
        <v>77</v>
      </c>
      <c r="D8" s="28" t="s">
        <v>101</v>
      </c>
      <c r="E8" s="19" t="s">
        <v>71</v>
      </c>
      <c r="F8" s="22" t="s">
        <v>130</v>
      </c>
      <c r="G8" s="19" t="s">
        <v>78</v>
      </c>
      <c r="H8" s="19" t="s">
        <v>85</v>
      </c>
      <c r="I8" s="19" t="s">
        <v>87</v>
      </c>
      <c r="J8" s="19" t="s">
        <v>93</v>
      </c>
      <c r="K8" s="20" t="s">
        <v>95</v>
      </c>
      <c r="L8" s="20" t="s">
        <v>97</v>
      </c>
      <c r="M8" s="21" t="s">
        <v>91</v>
      </c>
      <c r="N8" s="22" t="s">
        <v>98</v>
      </c>
      <c r="O8" s="22" t="s">
        <v>100</v>
      </c>
      <c r="P8" s="22" t="s">
        <v>98</v>
      </c>
      <c r="Q8" s="22" t="s">
        <v>109</v>
      </c>
      <c r="R8" s="22" t="s">
        <v>98</v>
      </c>
      <c r="S8" s="22" t="s">
        <v>114</v>
      </c>
      <c r="T8" s="22" t="s">
        <v>123</v>
      </c>
      <c r="U8" s="23" t="s">
        <v>119</v>
      </c>
      <c r="V8" s="22" t="s">
        <v>125</v>
      </c>
      <c r="W8" s="22" t="s">
        <v>132</v>
      </c>
      <c r="X8" s="22" t="s">
        <v>140</v>
      </c>
      <c r="Y8" s="22" t="s">
        <v>128</v>
      </c>
      <c r="Z8" s="25" t="s">
        <v>138</v>
      </c>
      <c r="AA8" s="22" t="s">
        <v>135</v>
      </c>
      <c r="AB8" s="22" t="s">
        <v>171</v>
      </c>
      <c r="AC8" s="22" t="s">
        <v>153</v>
      </c>
      <c r="AD8" s="19" t="s">
        <v>148</v>
      </c>
      <c r="AE8" s="22" t="s">
        <v>150</v>
      </c>
      <c r="AF8" s="22" t="s">
        <v>151</v>
      </c>
      <c r="AG8" s="22" t="s">
        <v>161</v>
      </c>
      <c r="AH8" s="22" t="s">
        <v>111</v>
      </c>
      <c r="AI8" s="22" t="s">
        <v>160</v>
      </c>
      <c r="AJ8" s="22" t="s">
        <v>156</v>
      </c>
      <c r="AK8" s="22" t="s">
        <v>152</v>
      </c>
      <c r="AL8" s="22" t="s">
        <v>160</v>
      </c>
      <c r="AM8" s="22" t="s">
        <v>156</v>
      </c>
      <c r="AN8" s="22" t="s">
        <v>152</v>
      </c>
      <c r="AO8" s="22" t="s">
        <v>176</v>
      </c>
      <c r="AP8" s="22" t="s">
        <v>167</v>
      </c>
      <c r="AQ8" s="22" t="s">
        <v>165</v>
      </c>
      <c r="AR8" s="22" t="s">
        <v>177</v>
      </c>
      <c r="AS8" s="22" t="s">
        <v>140</v>
      </c>
      <c r="AT8" s="22" t="s">
        <v>104</v>
      </c>
      <c r="AU8" s="22" t="s">
        <v>179</v>
      </c>
      <c r="AV8" s="22" t="s">
        <v>183</v>
      </c>
      <c r="AW8" s="22" t="s">
        <v>135</v>
      </c>
      <c r="AX8" s="22" t="s">
        <v>186</v>
      </c>
      <c r="AY8" s="22" t="s">
        <v>188</v>
      </c>
      <c r="AZ8" s="22" t="s">
        <v>171</v>
      </c>
      <c r="BA8" s="22" t="s">
        <v>186</v>
      </c>
      <c r="BB8" s="22" t="s">
        <v>205</v>
      </c>
      <c r="BC8" s="22" t="s">
        <v>207</v>
      </c>
      <c r="BD8" s="22" t="s">
        <v>161</v>
      </c>
      <c r="BE8" s="22" t="s">
        <v>214</v>
      </c>
      <c r="BF8" s="22" t="s">
        <v>205</v>
      </c>
      <c r="BG8" s="22" t="s">
        <v>212</v>
      </c>
    </row>
    <row r="9" spans="1:59" ht="12.75" x14ac:dyDescent="0.2">
      <c r="A9" s="29" t="s">
        <v>1</v>
      </c>
      <c r="B9" s="60"/>
      <c r="C9" s="30" t="s">
        <v>48</v>
      </c>
      <c r="D9" s="28"/>
      <c r="E9" s="19" t="s">
        <v>68</v>
      </c>
      <c r="F9" s="22" t="s">
        <v>131</v>
      </c>
      <c r="G9" s="19" t="s">
        <v>79</v>
      </c>
      <c r="H9" s="31">
        <v>40032</v>
      </c>
      <c r="I9" s="19" t="s">
        <v>90</v>
      </c>
      <c r="J9" s="19" t="s">
        <v>94</v>
      </c>
      <c r="K9" s="20" t="s">
        <v>94</v>
      </c>
      <c r="L9" s="20" t="s">
        <v>94</v>
      </c>
      <c r="M9" s="21" t="s">
        <v>131</v>
      </c>
      <c r="N9" s="22" t="s">
        <v>133</v>
      </c>
      <c r="O9" s="22" t="s">
        <v>101</v>
      </c>
      <c r="P9" s="22" t="s">
        <v>105</v>
      </c>
      <c r="Q9" s="22" t="s">
        <v>110</v>
      </c>
      <c r="R9" s="22" t="s">
        <v>101</v>
      </c>
      <c r="S9" s="22" t="s">
        <v>115</v>
      </c>
      <c r="T9" s="22" t="s">
        <v>124</v>
      </c>
      <c r="U9" s="23" t="s">
        <v>120</v>
      </c>
      <c r="V9" s="22" t="s">
        <v>126</v>
      </c>
      <c r="W9" s="22" t="s">
        <v>101</v>
      </c>
      <c r="X9" s="22" t="s">
        <v>101</v>
      </c>
      <c r="Y9" s="22" t="s">
        <v>133</v>
      </c>
      <c r="Z9" s="25" t="s">
        <v>134</v>
      </c>
      <c r="AA9" s="25" t="s">
        <v>101</v>
      </c>
      <c r="AB9" s="25" t="s">
        <v>101</v>
      </c>
      <c r="AC9" s="25" t="s">
        <v>101</v>
      </c>
      <c r="AD9" s="19" t="s">
        <v>149</v>
      </c>
      <c r="AE9" s="19" t="s">
        <v>143</v>
      </c>
      <c r="AF9" s="19" t="s">
        <v>143</v>
      </c>
      <c r="AG9" s="19" t="s">
        <v>101</v>
      </c>
      <c r="AH9" s="19" t="s">
        <v>166</v>
      </c>
      <c r="AI9" s="25" t="s">
        <v>157</v>
      </c>
      <c r="AJ9" s="25" t="s">
        <v>158</v>
      </c>
      <c r="AK9" s="25" t="s">
        <v>158</v>
      </c>
      <c r="AL9" s="25" t="s">
        <v>162</v>
      </c>
      <c r="AM9" s="25" t="s">
        <v>163</v>
      </c>
      <c r="AN9" s="25" t="s">
        <v>163</v>
      </c>
      <c r="AO9" s="25" t="s">
        <v>101</v>
      </c>
      <c r="AP9" s="25" t="s">
        <v>168</v>
      </c>
      <c r="AQ9" s="25" t="s">
        <v>166</v>
      </c>
      <c r="AR9" s="25" t="s">
        <v>178</v>
      </c>
      <c r="AS9" s="25" t="s">
        <v>101</v>
      </c>
      <c r="AT9" s="25" t="s">
        <v>101</v>
      </c>
      <c r="AU9" s="25" t="s">
        <v>206</v>
      </c>
      <c r="AV9" s="25" t="s">
        <v>185</v>
      </c>
      <c r="AW9" s="25" t="s">
        <v>101</v>
      </c>
      <c r="AX9" s="25" t="s">
        <v>187</v>
      </c>
      <c r="AY9" s="25" t="s">
        <v>189</v>
      </c>
      <c r="AZ9" s="25" t="s">
        <v>101</v>
      </c>
      <c r="BA9" s="25" t="s">
        <v>204</v>
      </c>
      <c r="BB9" s="25" t="s">
        <v>204</v>
      </c>
      <c r="BC9" s="25" t="s">
        <v>208</v>
      </c>
      <c r="BD9" s="25" t="s">
        <v>101</v>
      </c>
      <c r="BE9" s="25" t="s">
        <v>213</v>
      </c>
      <c r="BF9" s="25" t="s">
        <v>213</v>
      </c>
      <c r="BG9" s="25" t="s">
        <v>213</v>
      </c>
    </row>
    <row r="10" spans="1:59" ht="12.75" x14ac:dyDescent="0.2">
      <c r="A10" s="32" t="s">
        <v>27</v>
      </c>
      <c r="B10" s="33"/>
      <c r="C10" s="34" t="s">
        <v>194</v>
      </c>
      <c r="D10" s="35">
        <v>13612790</v>
      </c>
      <c r="E10" s="36">
        <v>16780047</v>
      </c>
      <c r="F10" s="36">
        <v>15813844</v>
      </c>
      <c r="G10" s="36">
        <v>13750821</v>
      </c>
      <c r="H10" s="36"/>
      <c r="I10" s="36">
        <f t="shared" ref="I10:I59" si="0">SUM(G10:H10)</f>
        <v>13750821</v>
      </c>
      <c r="J10" s="37">
        <v>-581934</v>
      </c>
      <c r="K10" s="37"/>
      <c r="L10" s="37">
        <f t="shared" ref="L10:L59" si="1">SUM(J10:K10)</f>
        <v>-581934</v>
      </c>
      <c r="M10" s="38">
        <f>L10+I10</f>
        <v>13168887</v>
      </c>
      <c r="N10" s="38">
        <v>13169128</v>
      </c>
      <c r="O10" s="38">
        <v>13031114</v>
      </c>
      <c r="P10" s="38">
        <v>13131114</v>
      </c>
      <c r="Q10" s="38">
        <v>13100000</v>
      </c>
      <c r="R10" s="38">
        <v>13165557</v>
      </c>
      <c r="S10" s="38">
        <v>1.7809999999999999E-2</v>
      </c>
      <c r="T10" s="38">
        <f>-S10*R10</f>
        <v>-234478.57016999999</v>
      </c>
      <c r="U10" s="38">
        <f>R10+T10</f>
        <v>12931078.42983</v>
      </c>
      <c r="V10" s="38">
        <f t="shared" ref="V10:V47" si="2">U10-M10</f>
        <v>-237808.5701700002</v>
      </c>
      <c r="W10" s="39">
        <v>12767009</v>
      </c>
      <c r="X10" s="39"/>
      <c r="Y10" s="40">
        <v>12767009</v>
      </c>
      <c r="Z10" s="40">
        <f>(Y10-W10)</f>
        <v>0</v>
      </c>
      <c r="AA10" s="40">
        <v>12767009</v>
      </c>
      <c r="AB10" s="40">
        <v>12767009</v>
      </c>
      <c r="AC10" s="41">
        <v>12511669</v>
      </c>
      <c r="AD10" s="40"/>
      <c r="AE10" s="40"/>
      <c r="AF10" s="40"/>
      <c r="AG10" s="41">
        <v>12511669</v>
      </c>
      <c r="AH10" s="41">
        <v>12767009</v>
      </c>
      <c r="AI10" s="40">
        <f t="shared" ref="AI10:AI16" si="3">AC10-W10</f>
        <v>-255340</v>
      </c>
      <c r="AJ10" s="40">
        <f>AC10-Y10</f>
        <v>-255340</v>
      </c>
      <c r="AK10" s="40">
        <f>AC10-AB10</f>
        <v>-255340</v>
      </c>
      <c r="AL10" s="41">
        <f>AG10-W10</f>
        <v>-255340</v>
      </c>
      <c r="AM10" s="41">
        <f>AG10-Y10</f>
        <v>-255340</v>
      </c>
      <c r="AN10" s="41">
        <f t="shared" ref="AN10:AN60" si="4">AG10-AB10</f>
        <v>-255340</v>
      </c>
      <c r="AO10" s="40">
        <v>12767009</v>
      </c>
      <c r="AP10" s="40">
        <f t="shared" ref="AP10:AP60" si="5">AH10-W10-X10</f>
        <v>0</v>
      </c>
      <c r="AQ10" s="40">
        <f>AH10-Y10</f>
        <v>0</v>
      </c>
      <c r="AR10" s="40">
        <f>AO10-W10-X10</f>
        <v>0</v>
      </c>
      <c r="AS10" s="40"/>
      <c r="AT10" s="40">
        <f>AO10+AS10</f>
        <v>12767009</v>
      </c>
      <c r="AU10" s="40">
        <v>13424188</v>
      </c>
      <c r="AV10" s="40">
        <f>AU10-(AO10+AS10)</f>
        <v>657179</v>
      </c>
      <c r="AW10" s="40">
        <v>13036906</v>
      </c>
      <c r="AX10" s="41">
        <f>AW10-AO10-AS10</f>
        <v>269897</v>
      </c>
      <c r="AY10" s="41">
        <f>AW10-AU10</f>
        <v>-387282</v>
      </c>
      <c r="AZ10" s="40">
        <v>13424188</v>
      </c>
      <c r="BA10" s="40">
        <f>AZ10-AO10-AS10</f>
        <v>657179</v>
      </c>
      <c r="BB10" s="40">
        <f>AZ10-AU10</f>
        <v>0</v>
      </c>
      <c r="BC10" s="40">
        <f>AZ10-AW10</f>
        <v>387282</v>
      </c>
      <c r="BD10" s="40">
        <v>13444988</v>
      </c>
      <c r="BE10" s="40">
        <f t="shared" ref="BE10:BE41" si="6">BD10-AO10-AS10</f>
        <v>677979</v>
      </c>
      <c r="BF10" s="40">
        <f>BD10-AU10</f>
        <v>20800</v>
      </c>
      <c r="BG10" s="15">
        <f>BD10-AZ10</f>
        <v>20800</v>
      </c>
    </row>
    <row r="11" spans="1:59" ht="12.75" x14ac:dyDescent="0.2">
      <c r="A11" s="34" t="s">
        <v>15</v>
      </c>
      <c r="B11" s="34"/>
      <c r="C11" s="34" t="s">
        <v>89</v>
      </c>
      <c r="D11" s="35">
        <v>20615313</v>
      </c>
      <c r="E11" s="36">
        <v>21615313</v>
      </c>
      <c r="F11" s="36">
        <v>19345224</v>
      </c>
      <c r="G11" s="36">
        <v>18491758</v>
      </c>
      <c r="H11" s="36"/>
      <c r="I11" s="36">
        <f t="shared" si="0"/>
        <v>18491758</v>
      </c>
      <c r="J11" s="37"/>
      <c r="K11" s="37"/>
      <c r="L11" s="37">
        <f t="shared" si="1"/>
        <v>0</v>
      </c>
      <c r="M11" s="38">
        <f t="shared" ref="M11:M59" si="7">L11+I11</f>
        <v>18491758</v>
      </c>
      <c r="N11" s="38">
        <f>M11+J11</f>
        <v>18491758</v>
      </c>
      <c r="O11" s="38">
        <v>17642582</v>
      </c>
      <c r="P11" s="38">
        <v>17642582</v>
      </c>
      <c r="Q11" s="38">
        <v>17642582</v>
      </c>
      <c r="R11" s="38">
        <v>17642582</v>
      </c>
      <c r="S11" s="38">
        <v>0</v>
      </c>
      <c r="T11" s="38">
        <f>-S11*R11</f>
        <v>0</v>
      </c>
      <c r="U11" s="38">
        <f>R11+T11</f>
        <v>17642582</v>
      </c>
      <c r="V11" s="38">
        <f t="shared" si="2"/>
        <v>-849176</v>
      </c>
      <c r="W11" s="39">
        <v>17642582</v>
      </c>
      <c r="X11" s="39"/>
      <c r="Y11" s="40">
        <v>17642582</v>
      </c>
      <c r="Z11" s="40">
        <f t="shared" ref="Z11:Z59" si="8">(Y11-W11)</f>
        <v>0</v>
      </c>
      <c r="AA11" s="40">
        <v>16142582</v>
      </c>
      <c r="AB11" s="40">
        <v>17642582</v>
      </c>
      <c r="AC11" s="41">
        <v>16999730</v>
      </c>
      <c r="AD11" s="40">
        <f>AB11-AA11</f>
        <v>1500000</v>
      </c>
      <c r="AE11" s="40"/>
      <c r="AF11" s="40"/>
      <c r="AG11" s="42">
        <v>17642582</v>
      </c>
      <c r="AH11" s="42">
        <v>17642582</v>
      </c>
      <c r="AI11" s="40">
        <f t="shared" si="3"/>
        <v>-642852</v>
      </c>
      <c r="AJ11" s="40">
        <f t="shared" ref="AJ11:AJ60" si="9">AC11-Y11</f>
        <v>-642852</v>
      </c>
      <c r="AK11" s="40">
        <f t="shared" ref="AK11:AK60" si="10">AC11-AB11</f>
        <v>-642852</v>
      </c>
      <c r="AL11" s="41">
        <f t="shared" ref="AL11:AL60" si="11">AG11-W11</f>
        <v>0</v>
      </c>
      <c r="AM11" s="41">
        <f t="shared" ref="AM11:AM60" si="12">AG11-Y11</f>
        <v>0</v>
      </c>
      <c r="AN11" s="41">
        <f t="shared" si="4"/>
        <v>0</v>
      </c>
      <c r="AO11" s="40">
        <v>17642582</v>
      </c>
      <c r="AP11" s="40">
        <f t="shared" si="5"/>
        <v>0</v>
      </c>
      <c r="AQ11" s="40">
        <f t="shared" ref="AQ11:AQ60" si="13">AH11-Y11</f>
        <v>0</v>
      </c>
      <c r="AR11" s="40">
        <f t="shared" ref="AR11:AR60" si="14">AO11-W11-X11</f>
        <v>0</v>
      </c>
      <c r="AS11" s="40"/>
      <c r="AT11" s="40">
        <f t="shared" ref="AT11:AT60" si="15">AO11+AS11</f>
        <v>17642582</v>
      </c>
      <c r="AU11" s="40">
        <v>17642582</v>
      </c>
      <c r="AV11" s="40">
        <f t="shared" ref="AV11:AV60" si="16">AU11-(AO11+AS11)</f>
        <v>0</v>
      </c>
      <c r="AW11" s="40">
        <v>16642582</v>
      </c>
      <c r="AX11" s="41">
        <f>AW11-AO11-AS11</f>
        <v>-1000000</v>
      </c>
      <c r="AY11" s="41">
        <f>AW11-AU11</f>
        <v>-1000000</v>
      </c>
      <c r="AZ11" s="40">
        <v>18142582</v>
      </c>
      <c r="BA11" s="40">
        <f t="shared" ref="BA11:BA60" si="17">AZ11-AO11-AS11</f>
        <v>500000</v>
      </c>
      <c r="BB11" s="40">
        <f t="shared" ref="BB11:BB60" si="18">AZ11-AU11</f>
        <v>500000</v>
      </c>
      <c r="BC11" s="40">
        <f t="shared" ref="BC11:BC60" si="19">AZ11-AW11</f>
        <v>1500000</v>
      </c>
      <c r="BD11" s="40">
        <f>16892582+1000000</f>
        <v>17892582</v>
      </c>
      <c r="BE11" s="40">
        <f t="shared" si="6"/>
        <v>250000</v>
      </c>
      <c r="BF11" s="40">
        <f t="shared" ref="BF11:BF59" si="20">BD11-AU11</f>
        <v>250000</v>
      </c>
      <c r="BG11" s="15">
        <f t="shared" ref="BG11:BG60" si="21">BD11-AZ11</f>
        <v>-250000</v>
      </c>
    </row>
    <row r="12" spans="1:59" ht="12.75" x14ac:dyDescent="0.2">
      <c r="A12" s="32" t="s">
        <v>62</v>
      </c>
      <c r="B12" s="33"/>
      <c r="C12" s="34" t="s">
        <v>195</v>
      </c>
      <c r="D12" s="35">
        <v>0</v>
      </c>
      <c r="E12" s="36">
        <v>1450000</v>
      </c>
      <c r="F12" s="36">
        <v>1192800</v>
      </c>
      <c r="G12" s="36">
        <v>0</v>
      </c>
      <c r="H12" s="36"/>
      <c r="I12" s="36">
        <f t="shared" si="0"/>
        <v>0</v>
      </c>
      <c r="J12" s="37"/>
      <c r="K12" s="37"/>
      <c r="L12" s="37">
        <f t="shared" si="1"/>
        <v>0</v>
      </c>
      <c r="M12" s="38">
        <f t="shared" si="7"/>
        <v>0</v>
      </c>
      <c r="N12" s="38">
        <f>M12+J12</f>
        <v>0</v>
      </c>
      <c r="O12" s="38">
        <v>800000</v>
      </c>
      <c r="P12" s="38">
        <v>800000</v>
      </c>
      <c r="Q12" s="38">
        <v>0</v>
      </c>
      <c r="R12" s="38">
        <v>800000</v>
      </c>
      <c r="S12" s="38">
        <v>0.5</v>
      </c>
      <c r="T12" s="38">
        <f t="shared" ref="T12:T58" si="22">-S12*R12</f>
        <v>-400000</v>
      </c>
      <c r="U12" s="38">
        <f t="shared" ref="U12:U58" si="23">R12+T12</f>
        <v>400000</v>
      </c>
      <c r="V12" s="38">
        <f t="shared" si="2"/>
        <v>400000</v>
      </c>
      <c r="W12" s="39">
        <v>400000</v>
      </c>
      <c r="X12" s="39"/>
      <c r="Y12" s="40">
        <v>0</v>
      </c>
      <c r="Z12" s="40">
        <f t="shared" si="8"/>
        <v>-400000</v>
      </c>
      <c r="AA12" s="40">
        <v>400000</v>
      </c>
      <c r="AB12" s="40">
        <v>400000</v>
      </c>
      <c r="AC12" s="41">
        <v>392000</v>
      </c>
      <c r="AD12" s="40"/>
      <c r="AE12" s="40"/>
      <c r="AF12" s="40">
        <f>AB12-Y12</f>
        <v>400000</v>
      </c>
      <c r="AG12" s="41">
        <v>392000</v>
      </c>
      <c r="AH12" s="41">
        <v>400000</v>
      </c>
      <c r="AI12" s="40">
        <f t="shared" si="3"/>
        <v>-8000</v>
      </c>
      <c r="AJ12" s="40">
        <f t="shared" si="9"/>
        <v>392000</v>
      </c>
      <c r="AK12" s="40">
        <f t="shared" si="10"/>
        <v>-8000</v>
      </c>
      <c r="AL12" s="41">
        <f t="shared" si="11"/>
        <v>-8000</v>
      </c>
      <c r="AM12" s="41">
        <f t="shared" si="12"/>
        <v>392000</v>
      </c>
      <c r="AN12" s="41">
        <f t="shared" si="4"/>
        <v>-8000</v>
      </c>
      <c r="AO12" s="40">
        <v>400000</v>
      </c>
      <c r="AP12" s="40">
        <f t="shared" si="5"/>
        <v>0</v>
      </c>
      <c r="AQ12" s="40">
        <f t="shared" si="13"/>
        <v>400000</v>
      </c>
      <c r="AR12" s="40">
        <f t="shared" si="14"/>
        <v>0</v>
      </c>
      <c r="AS12" s="40"/>
      <c r="AT12" s="40">
        <f t="shared" si="15"/>
        <v>400000</v>
      </c>
      <c r="AU12" s="40">
        <v>0</v>
      </c>
      <c r="AV12" s="40">
        <f t="shared" si="16"/>
        <v>-400000</v>
      </c>
      <c r="AW12" s="40">
        <v>400000</v>
      </c>
      <c r="AX12" s="41">
        <f t="shared" ref="AX12:AX58" si="24">AW12-AO12-AS12</f>
        <v>0</v>
      </c>
      <c r="AY12" s="41">
        <f t="shared" ref="AY12:AY58" si="25">AW12-AU12</f>
        <v>400000</v>
      </c>
      <c r="AZ12" s="40">
        <v>400000</v>
      </c>
      <c r="BA12" s="40">
        <f t="shared" si="17"/>
        <v>0</v>
      </c>
      <c r="BB12" s="40">
        <f t="shared" si="18"/>
        <v>400000</v>
      </c>
      <c r="BC12" s="40">
        <f t="shared" si="19"/>
        <v>0</v>
      </c>
      <c r="BD12" s="40">
        <v>400000</v>
      </c>
      <c r="BE12" s="40">
        <f t="shared" si="6"/>
        <v>0</v>
      </c>
      <c r="BF12" s="40">
        <f t="shared" si="20"/>
        <v>400000</v>
      </c>
      <c r="BG12" s="15">
        <f t="shared" si="21"/>
        <v>0</v>
      </c>
    </row>
    <row r="13" spans="1:59" ht="12.75" x14ac:dyDescent="0.2">
      <c r="A13" s="32" t="s">
        <v>80</v>
      </c>
      <c r="B13" s="33"/>
      <c r="C13" s="34" t="s">
        <v>196</v>
      </c>
      <c r="D13" s="35"/>
      <c r="E13" s="36">
        <v>0</v>
      </c>
      <c r="F13" s="36">
        <v>0</v>
      </c>
      <c r="G13" s="36">
        <v>4175489</v>
      </c>
      <c r="H13" s="36"/>
      <c r="I13" s="36">
        <f t="shared" si="0"/>
        <v>4175489</v>
      </c>
      <c r="J13" s="37"/>
      <c r="K13" s="37"/>
      <c r="L13" s="37">
        <f t="shared" si="1"/>
        <v>0</v>
      </c>
      <c r="M13" s="38">
        <f t="shared" si="7"/>
        <v>4175489</v>
      </c>
      <c r="N13" s="38">
        <f>M13+J13</f>
        <v>4175489</v>
      </c>
      <c r="O13" s="38">
        <v>3097940</v>
      </c>
      <c r="P13" s="38">
        <v>2347940</v>
      </c>
      <c r="Q13" s="38">
        <v>4075489</v>
      </c>
      <c r="R13" s="38">
        <v>3275489</v>
      </c>
      <c r="S13" s="38">
        <v>3.8940000000000002E-2</v>
      </c>
      <c r="T13" s="38">
        <f t="shared" si="22"/>
        <v>-127547.54166</v>
      </c>
      <c r="U13" s="38">
        <f t="shared" si="23"/>
        <v>3147941.4583399999</v>
      </c>
      <c r="V13" s="38">
        <f t="shared" si="2"/>
        <v>-1027547.5416600001</v>
      </c>
      <c r="W13" s="39">
        <v>3147940</v>
      </c>
      <c r="X13" s="39"/>
      <c r="Y13" s="40">
        <v>3947940</v>
      </c>
      <c r="Z13" s="40">
        <f t="shared" si="8"/>
        <v>800000</v>
      </c>
      <c r="AA13" s="40">
        <v>3147940</v>
      </c>
      <c r="AB13" s="40">
        <v>3147940</v>
      </c>
      <c r="AC13" s="41">
        <v>3084981</v>
      </c>
      <c r="AD13" s="40"/>
      <c r="AE13" s="40"/>
      <c r="AF13" s="40">
        <f>AB13-Y13</f>
        <v>-800000</v>
      </c>
      <c r="AG13" s="41">
        <v>3084981</v>
      </c>
      <c r="AH13" s="41">
        <v>3147940</v>
      </c>
      <c r="AI13" s="40">
        <f t="shared" si="3"/>
        <v>-62959</v>
      </c>
      <c r="AJ13" s="40">
        <f>AC13-Y13</f>
        <v>-862959</v>
      </c>
      <c r="AK13" s="40">
        <f t="shared" si="10"/>
        <v>-62959</v>
      </c>
      <c r="AL13" s="41">
        <f t="shared" si="11"/>
        <v>-62959</v>
      </c>
      <c r="AM13" s="41">
        <f t="shared" si="12"/>
        <v>-862959</v>
      </c>
      <c r="AN13" s="41">
        <f t="shared" si="4"/>
        <v>-62959</v>
      </c>
      <c r="AO13" s="40">
        <v>3147940</v>
      </c>
      <c r="AP13" s="40">
        <f t="shared" si="5"/>
        <v>0</v>
      </c>
      <c r="AQ13" s="40">
        <f t="shared" si="13"/>
        <v>-800000</v>
      </c>
      <c r="AR13" s="40">
        <f t="shared" si="14"/>
        <v>0</v>
      </c>
      <c r="AS13" s="40"/>
      <c r="AT13" s="40">
        <f t="shared" si="15"/>
        <v>3147940</v>
      </c>
      <c r="AU13" s="40">
        <v>3547940</v>
      </c>
      <c r="AV13" s="40">
        <f t="shared" si="16"/>
        <v>400000</v>
      </c>
      <c r="AW13" s="40">
        <v>3147940</v>
      </c>
      <c r="AX13" s="41">
        <f t="shared" si="24"/>
        <v>0</v>
      </c>
      <c r="AY13" s="41">
        <f t="shared" si="25"/>
        <v>-400000</v>
      </c>
      <c r="AZ13" s="40">
        <v>3147940</v>
      </c>
      <c r="BA13" s="40">
        <f t="shared" si="17"/>
        <v>0</v>
      </c>
      <c r="BB13" s="40">
        <f t="shared" si="18"/>
        <v>-400000</v>
      </c>
      <c r="BC13" s="40">
        <f t="shared" si="19"/>
        <v>0</v>
      </c>
      <c r="BD13" s="40">
        <v>3147940</v>
      </c>
      <c r="BE13" s="40">
        <f t="shared" si="6"/>
        <v>0</v>
      </c>
      <c r="BF13" s="40">
        <f t="shared" si="20"/>
        <v>-400000</v>
      </c>
      <c r="BG13" s="15">
        <f t="shared" si="21"/>
        <v>0</v>
      </c>
    </row>
    <row r="14" spans="1:59" ht="12.75" hidden="1" x14ac:dyDescent="0.2">
      <c r="A14" s="32" t="s">
        <v>38</v>
      </c>
      <c r="B14" s="33"/>
      <c r="C14" s="34" t="s">
        <v>61</v>
      </c>
      <c r="D14" s="35"/>
      <c r="E14" s="36">
        <v>595881</v>
      </c>
      <c r="F14" s="36">
        <v>106250</v>
      </c>
      <c r="G14" s="36">
        <v>0</v>
      </c>
      <c r="H14" s="36"/>
      <c r="I14" s="36">
        <f t="shared" si="0"/>
        <v>0</v>
      </c>
      <c r="J14" s="37"/>
      <c r="K14" s="37"/>
      <c r="L14" s="37">
        <f t="shared" si="1"/>
        <v>0</v>
      </c>
      <c r="M14" s="38">
        <f t="shared" si="7"/>
        <v>0</v>
      </c>
      <c r="N14" s="38">
        <f>M14+J14</f>
        <v>0</v>
      </c>
      <c r="O14" s="38">
        <v>0</v>
      </c>
      <c r="P14" s="38">
        <v>0</v>
      </c>
      <c r="Q14" s="38">
        <v>0</v>
      </c>
      <c r="R14" s="38">
        <v>0</v>
      </c>
      <c r="S14" s="38"/>
      <c r="T14" s="38">
        <f t="shared" si="22"/>
        <v>0</v>
      </c>
      <c r="U14" s="38">
        <f t="shared" si="23"/>
        <v>0</v>
      </c>
      <c r="V14" s="38">
        <f t="shared" si="2"/>
        <v>0</v>
      </c>
      <c r="W14" s="39"/>
      <c r="X14" s="39"/>
      <c r="Y14" s="40"/>
      <c r="Z14" s="40">
        <f t="shared" si="8"/>
        <v>0</v>
      </c>
      <c r="AA14" s="40"/>
      <c r="AB14" s="40"/>
      <c r="AC14" s="41"/>
      <c r="AD14" s="40"/>
      <c r="AE14" s="40"/>
      <c r="AF14" s="40">
        <f>AB14-Y14</f>
        <v>0</v>
      </c>
      <c r="AG14" s="41"/>
      <c r="AH14" s="41"/>
      <c r="AI14" s="40">
        <f t="shared" si="3"/>
        <v>0</v>
      </c>
      <c r="AJ14" s="40">
        <f t="shared" si="9"/>
        <v>0</v>
      </c>
      <c r="AK14" s="40">
        <f t="shared" si="10"/>
        <v>0</v>
      </c>
      <c r="AL14" s="41">
        <f t="shared" si="11"/>
        <v>0</v>
      </c>
      <c r="AM14" s="41">
        <f t="shared" si="12"/>
        <v>0</v>
      </c>
      <c r="AN14" s="41">
        <f t="shared" si="4"/>
        <v>0</v>
      </c>
      <c r="AO14" s="40"/>
      <c r="AP14" s="40">
        <f t="shared" si="5"/>
        <v>0</v>
      </c>
      <c r="AQ14" s="40">
        <f t="shared" si="13"/>
        <v>0</v>
      </c>
      <c r="AR14" s="40">
        <f t="shared" si="14"/>
        <v>0</v>
      </c>
      <c r="AS14" s="40"/>
      <c r="AT14" s="40">
        <f t="shared" si="15"/>
        <v>0</v>
      </c>
      <c r="AU14" s="40"/>
      <c r="AV14" s="40">
        <f t="shared" si="16"/>
        <v>0</v>
      </c>
      <c r="AW14" s="40"/>
      <c r="AX14" s="41">
        <f t="shared" si="24"/>
        <v>0</v>
      </c>
      <c r="AY14" s="41">
        <f t="shared" si="25"/>
        <v>0</v>
      </c>
      <c r="AZ14" s="40"/>
      <c r="BA14" s="40">
        <f t="shared" si="17"/>
        <v>0</v>
      </c>
      <c r="BB14" s="40">
        <f t="shared" si="18"/>
        <v>0</v>
      </c>
      <c r="BC14" s="40">
        <f t="shared" si="19"/>
        <v>0</v>
      </c>
      <c r="BD14" s="40"/>
      <c r="BE14" s="40">
        <f t="shared" si="6"/>
        <v>0</v>
      </c>
      <c r="BF14" s="40">
        <f t="shared" si="20"/>
        <v>0</v>
      </c>
      <c r="BG14" s="15">
        <f t="shared" si="21"/>
        <v>0</v>
      </c>
    </row>
    <row r="15" spans="1:59" ht="12.75" hidden="1" x14ac:dyDescent="0.2">
      <c r="A15" s="32" t="s">
        <v>34</v>
      </c>
      <c r="B15" s="33"/>
      <c r="C15" s="34" t="s">
        <v>33</v>
      </c>
      <c r="D15" s="35">
        <v>1300000</v>
      </c>
      <c r="E15" s="36">
        <v>1300000</v>
      </c>
      <c r="F15" s="36">
        <v>916083</v>
      </c>
      <c r="G15" s="36">
        <v>209356</v>
      </c>
      <c r="H15" s="36"/>
      <c r="I15" s="36">
        <f t="shared" si="0"/>
        <v>209356</v>
      </c>
      <c r="J15" s="37">
        <v>-188361</v>
      </c>
      <c r="K15" s="37"/>
      <c r="L15" s="37">
        <f t="shared" si="1"/>
        <v>-188361</v>
      </c>
      <c r="M15" s="38">
        <f>L15+I15</f>
        <v>20995</v>
      </c>
      <c r="N15" s="38"/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f t="shared" si="22"/>
        <v>0</v>
      </c>
      <c r="U15" s="38">
        <f t="shared" si="23"/>
        <v>0</v>
      </c>
      <c r="V15" s="38">
        <f t="shared" si="2"/>
        <v>-20995</v>
      </c>
      <c r="W15" s="39"/>
      <c r="X15" s="39"/>
      <c r="Y15" s="40"/>
      <c r="Z15" s="40">
        <f t="shared" si="8"/>
        <v>0</v>
      </c>
      <c r="AA15" s="40"/>
      <c r="AB15" s="40"/>
      <c r="AC15" s="41"/>
      <c r="AD15" s="40"/>
      <c r="AE15" s="40"/>
      <c r="AF15" s="40">
        <f>AB15-Y15</f>
        <v>0</v>
      </c>
      <c r="AG15" s="41"/>
      <c r="AH15" s="41"/>
      <c r="AI15" s="40">
        <f t="shared" si="3"/>
        <v>0</v>
      </c>
      <c r="AJ15" s="40">
        <f t="shared" si="9"/>
        <v>0</v>
      </c>
      <c r="AK15" s="40">
        <f t="shared" si="10"/>
        <v>0</v>
      </c>
      <c r="AL15" s="41">
        <f t="shared" si="11"/>
        <v>0</v>
      </c>
      <c r="AM15" s="41">
        <f t="shared" si="12"/>
        <v>0</v>
      </c>
      <c r="AN15" s="41">
        <f t="shared" si="4"/>
        <v>0</v>
      </c>
      <c r="AO15" s="40"/>
      <c r="AP15" s="40">
        <f t="shared" si="5"/>
        <v>0</v>
      </c>
      <c r="AQ15" s="40">
        <f t="shared" si="13"/>
        <v>0</v>
      </c>
      <c r="AR15" s="40">
        <f t="shared" si="14"/>
        <v>0</v>
      </c>
      <c r="AS15" s="40"/>
      <c r="AT15" s="40">
        <f t="shared" si="15"/>
        <v>0</v>
      </c>
      <c r="AU15" s="40"/>
      <c r="AV15" s="40">
        <f t="shared" si="16"/>
        <v>0</v>
      </c>
      <c r="AW15" s="40"/>
      <c r="AX15" s="41">
        <f t="shared" si="24"/>
        <v>0</v>
      </c>
      <c r="AY15" s="41">
        <f t="shared" si="25"/>
        <v>0</v>
      </c>
      <c r="AZ15" s="40"/>
      <c r="BA15" s="40">
        <f t="shared" si="17"/>
        <v>0</v>
      </c>
      <c r="BB15" s="40">
        <f t="shared" si="18"/>
        <v>0</v>
      </c>
      <c r="BC15" s="40">
        <f t="shared" si="19"/>
        <v>0</v>
      </c>
      <c r="BD15" s="40"/>
      <c r="BE15" s="40">
        <f t="shared" si="6"/>
        <v>0</v>
      </c>
      <c r="BF15" s="40">
        <f t="shared" si="20"/>
        <v>0</v>
      </c>
      <c r="BG15" s="15">
        <f t="shared" si="21"/>
        <v>0</v>
      </c>
    </row>
    <row r="16" spans="1:59" ht="12.75" hidden="1" x14ac:dyDescent="0.2">
      <c r="A16" s="32" t="s">
        <v>16</v>
      </c>
      <c r="B16" s="33"/>
      <c r="C16" s="34" t="s">
        <v>17</v>
      </c>
      <c r="D16" s="35">
        <v>2804566</v>
      </c>
      <c r="E16" s="36">
        <v>3119517</v>
      </c>
      <c r="F16" s="36">
        <v>1524984</v>
      </c>
      <c r="G16" s="36">
        <v>0</v>
      </c>
      <c r="H16" s="36"/>
      <c r="I16" s="36">
        <f t="shared" si="0"/>
        <v>0</v>
      </c>
      <c r="J16" s="37"/>
      <c r="K16" s="37"/>
      <c r="L16" s="37">
        <f t="shared" si="1"/>
        <v>0</v>
      </c>
      <c r="M16" s="38">
        <f t="shared" si="7"/>
        <v>0</v>
      </c>
      <c r="N16" s="38">
        <f>M16+J16</f>
        <v>0</v>
      </c>
      <c r="O16" s="38">
        <v>450000</v>
      </c>
      <c r="P16" s="38">
        <v>450000</v>
      </c>
      <c r="Q16" s="38">
        <v>0</v>
      </c>
      <c r="R16" s="38">
        <v>450000</v>
      </c>
      <c r="S16" s="38">
        <v>1</v>
      </c>
      <c r="T16" s="38">
        <f t="shared" si="22"/>
        <v>-450000</v>
      </c>
      <c r="U16" s="38">
        <f t="shared" si="23"/>
        <v>0</v>
      </c>
      <c r="V16" s="38">
        <f t="shared" si="2"/>
        <v>0</v>
      </c>
      <c r="W16" s="39">
        <v>0</v>
      </c>
      <c r="X16" s="39"/>
      <c r="Y16" s="40"/>
      <c r="Z16" s="40">
        <f t="shared" si="8"/>
        <v>0</v>
      </c>
      <c r="AA16" s="40"/>
      <c r="AB16" s="40"/>
      <c r="AC16" s="41"/>
      <c r="AD16" s="40"/>
      <c r="AE16" s="40"/>
      <c r="AF16" s="40">
        <f>AB16-Y16</f>
        <v>0</v>
      </c>
      <c r="AG16" s="41"/>
      <c r="AH16" s="41"/>
      <c r="AI16" s="40">
        <f t="shared" si="3"/>
        <v>0</v>
      </c>
      <c r="AJ16" s="40">
        <f t="shared" si="9"/>
        <v>0</v>
      </c>
      <c r="AK16" s="40">
        <f t="shared" si="10"/>
        <v>0</v>
      </c>
      <c r="AL16" s="41">
        <f t="shared" si="11"/>
        <v>0</v>
      </c>
      <c r="AM16" s="41">
        <f t="shared" si="12"/>
        <v>0</v>
      </c>
      <c r="AN16" s="41">
        <f t="shared" si="4"/>
        <v>0</v>
      </c>
      <c r="AO16" s="40"/>
      <c r="AP16" s="40">
        <f t="shared" si="5"/>
        <v>0</v>
      </c>
      <c r="AQ16" s="40">
        <f t="shared" si="13"/>
        <v>0</v>
      </c>
      <c r="AR16" s="40">
        <f t="shared" si="14"/>
        <v>0</v>
      </c>
      <c r="AS16" s="40"/>
      <c r="AT16" s="40">
        <f t="shared" si="15"/>
        <v>0</v>
      </c>
      <c r="AU16" s="40"/>
      <c r="AV16" s="40">
        <f t="shared" si="16"/>
        <v>0</v>
      </c>
      <c r="AW16" s="40"/>
      <c r="AX16" s="41">
        <f t="shared" si="24"/>
        <v>0</v>
      </c>
      <c r="AY16" s="41">
        <f t="shared" si="25"/>
        <v>0</v>
      </c>
      <c r="AZ16" s="40"/>
      <c r="BA16" s="40">
        <f t="shared" si="17"/>
        <v>0</v>
      </c>
      <c r="BB16" s="40">
        <f t="shared" si="18"/>
        <v>0</v>
      </c>
      <c r="BC16" s="40">
        <f t="shared" si="19"/>
        <v>0</v>
      </c>
      <c r="BD16" s="40"/>
      <c r="BE16" s="40">
        <f t="shared" si="6"/>
        <v>0</v>
      </c>
      <c r="BF16" s="40">
        <f t="shared" si="20"/>
        <v>0</v>
      </c>
      <c r="BG16" s="15">
        <f t="shared" si="21"/>
        <v>0</v>
      </c>
    </row>
    <row r="17" spans="1:59" s="49" customFormat="1" ht="12.75" x14ac:dyDescent="0.2">
      <c r="A17" s="32" t="s">
        <v>209</v>
      </c>
      <c r="B17" s="33"/>
      <c r="C17" s="34" t="s">
        <v>210</v>
      </c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4"/>
      <c r="X17" s="44"/>
      <c r="Y17" s="44"/>
      <c r="Z17" s="44"/>
      <c r="AA17" s="44"/>
      <c r="AB17" s="44"/>
      <c r="AC17" s="42"/>
      <c r="AD17" s="44"/>
      <c r="AE17" s="44"/>
      <c r="AF17" s="44"/>
      <c r="AG17" s="42"/>
      <c r="AH17" s="42"/>
      <c r="AI17" s="44"/>
      <c r="AJ17" s="44"/>
      <c r="AK17" s="44"/>
      <c r="AL17" s="42"/>
      <c r="AM17" s="42"/>
      <c r="AN17" s="42"/>
      <c r="AO17" s="44"/>
      <c r="AP17" s="44"/>
      <c r="AQ17" s="44"/>
      <c r="AR17" s="44"/>
      <c r="AS17" s="44"/>
      <c r="AT17" s="44">
        <f t="shared" si="15"/>
        <v>0</v>
      </c>
      <c r="AU17" s="44"/>
      <c r="AV17" s="44"/>
      <c r="AW17" s="44"/>
      <c r="AX17" s="42"/>
      <c r="AY17" s="42"/>
      <c r="AZ17" s="44"/>
      <c r="BA17" s="44"/>
      <c r="BB17" s="44"/>
      <c r="BC17" s="44"/>
      <c r="BD17" s="44">
        <v>250000</v>
      </c>
      <c r="BE17" s="44">
        <f t="shared" si="6"/>
        <v>250000</v>
      </c>
      <c r="BF17" s="44">
        <f t="shared" si="20"/>
        <v>250000</v>
      </c>
      <c r="BG17" s="53">
        <f t="shared" si="21"/>
        <v>250000</v>
      </c>
    </row>
    <row r="18" spans="1:59" ht="12.75" x14ac:dyDescent="0.2">
      <c r="A18" s="32" t="s">
        <v>18</v>
      </c>
      <c r="B18" s="33"/>
      <c r="C18" s="34" t="s">
        <v>180</v>
      </c>
      <c r="D18" s="35">
        <v>4129687</v>
      </c>
      <c r="E18" s="36">
        <v>4129687</v>
      </c>
      <c r="F18" s="36">
        <v>4092372</v>
      </c>
      <c r="G18" s="36">
        <v>2000000</v>
      </c>
      <c r="H18" s="36"/>
      <c r="I18" s="36">
        <f t="shared" si="0"/>
        <v>2000000</v>
      </c>
      <c r="J18" s="37"/>
      <c r="K18" s="37"/>
      <c r="L18" s="37">
        <f t="shared" si="1"/>
        <v>0</v>
      </c>
      <c r="M18" s="38">
        <f t="shared" si="7"/>
        <v>2000000</v>
      </c>
      <c r="N18" s="38">
        <f>M18+J18</f>
        <v>2000000</v>
      </c>
      <c r="O18" s="38">
        <v>2000000</v>
      </c>
      <c r="P18" s="38">
        <v>2000000</v>
      </c>
      <c r="Q18" s="38">
        <v>2100000</v>
      </c>
      <c r="R18" s="38">
        <v>2050000</v>
      </c>
      <c r="S18" s="38">
        <v>2.4389999999999998E-2</v>
      </c>
      <c r="T18" s="38">
        <v>-50000</v>
      </c>
      <c r="U18" s="38">
        <f t="shared" si="23"/>
        <v>2000000</v>
      </c>
      <c r="V18" s="38">
        <f t="shared" si="2"/>
        <v>0</v>
      </c>
      <c r="W18" s="39">
        <v>2000000</v>
      </c>
      <c r="X18" s="39">
        <v>2000000</v>
      </c>
      <c r="Y18" s="40">
        <v>2000000</v>
      </c>
      <c r="Z18" s="40">
        <f t="shared" si="8"/>
        <v>0</v>
      </c>
      <c r="AA18" s="40">
        <v>0</v>
      </c>
      <c r="AB18" s="40">
        <v>0</v>
      </c>
      <c r="AC18" s="41">
        <v>1200000</v>
      </c>
      <c r="AD18" s="40"/>
      <c r="AE18" s="40">
        <f>AB18-SUM(W18:X18)</f>
        <v>-4000000</v>
      </c>
      <c r="AF18" s="40">
        <f>AB18-Y18</f>
        <v>-2000000</v>
      </c>
      <c r="AG18" s="41">
        <v>1200000</v>
      </c>
      <c r="AH18" s="41">
        <v>750000</v>
      </c>
      <c r="AI18" s="40">
        <f>AC18-W18-X18</f>
        <v>-2800000</v>
      </c>
      <c r="AJ18" s="40">
        <f>AC18-Y18</f>
        <v>-800000</v>
      </c>
      <c r="AK18" s="40">
        <f>AC18-AB18</f>
        <v>1200000</v>
      </c>
      <c r="AL18" s="41">
        <f>AG18-W18-X18</f>
        <v>-2800000</v>
      </c>
      <c r="AM18" s="41">
        <f t="shared" si="12"/>
        <v>-800000</v>
      </c>
      <c r="AN18" s="41">
        <f t="shared" si="4"/>
        <v>1200000</v>
      </c>
      <c r="AO18" s="40">
        <v>750000</v>
      </c>
      <c r="AP18" s="40">
        <f t="shared" si="5"/>
        <v>-3250000</v>
      </c>
      <c r="AQ18" s="40">
        <f t="shared" si="13"/>
        <v>-1250000</v>
      </c>
      <c r="AR18" s="40">
        <f t="shared" si="14"/>
        <v>-3250000</v>
      </c>
      <c r="AS18" s="40"/>
      <c r="AT18" s="40">
        <f t="shared" si="15"/>
        <v>750000</v>
      </c>
      <c r="AU18" s="40">
        <v>2770000</v>
      </c>
      <c r="AV18" s="40">
        <f t="shared" si="16"/>
        <v>2020000</v>
      </c>
      <c r="AW18" s="40">
        <v>2000000</v>
      </c>
      <c r="AX18" s="41">
        <f t="shared" si="24"/>
        <v>1250000</v>
      </c>
      <c r="AY18" s="41">
        <f t="shared" si="25"/>
        <v>-770000</v>
      </c>
      <c r="AZ18" s="40">
        <v>2770000</v>
      </c>
      <c r="BA18" s="40">
        <f t="shared" si="17"/>
        <v>2020000</v>
      </c>
      <c r="BB18" s="40">
        <f t="shared" si="18"/>
        <v>0</v>
      </c>
      <c r="BC18" s="40">
        <f t="shared" si="19"/>
        <v>770000</v>
      </c>
      <c r="BD18" s="40">
        <f>2750000+450000</f>
        <v>3200000</v>
      </c>
      <c r="BE18" s="40">
        <f t="shared" si="6"/>
        <v>2450000</v>
      </c>
      <c r="BF18" s="40">
        <f t="shared" si="20"/>
        <v>430000</v>
      </c>
      <c r="BG18" s="15">
        <f t="shared" si="21"/>
        <v>430000</v>
      </c>
    </row>
    <row r="19" spans="1:59" ht="12.75" x14ac:dyDescent="0.2">
      <c r="A19" s="32" t="s">
        <v>40</v>
      </c>
      <c r="B19" s="33"/>
      <c r="C19" s="34" t="s">
        <v>92</v>
      </c>
      <c r="D19" s="35">
        <v>470987</v>
      </c>
      <c r="E19" s="36">
        <v>470987</v>
      </c>
      <c r="F19" s="36">
        <v>447603</v>
      </c>
      <c r="G19" s="36">
        <v>397937</v>
      </c>
      <c r="H19" s="36"/>
      <c r="I19" s="36">
        <f t="shared" si="0"/>
        <v>397937</v>
      </c>
      <c r="J19" s="37"/>
      <c r="K19" s="37"/>
      <c r="L19" s="37">
        <f t="shared" si="1"/>
        <v>0</v>
      </c>
      <c r="M19" s="38">
        <f t="shared" si="7"/>
        <v>397937</v>
      </c>
      <c r="N19" s="38">
        <f>M19+J19</f>
        <v>397937</v>
      </c>
      <c r="O19" s="38">
        <v>361000</v>
      </c>
      <c r="P19" s="38">
        <v>397937</v>
      </c>
      <c r="Q19" s="38">
        <v>397937</v>
      </c>
      <c r="R19" s="38">
        <v>397937</v>
      </c>
      <c r="S19" s="38">
        <v>8.2930000000000004E-2</v>
      </c>
      <c r="T19" s="38">
        <f t="shared" si="22"/>
        <v>-33000.915410000001</v>
      </c>
      <c r="U19" s="38">
        <f t="shared" si="23"/>
        <v>364936.08458999998</v>
      </c>
      <c r="V19" s="38">
        <f t="shared" si="2"/>
        <v>-33000.915410000016</v>
      </c>
      <c r="W19" s="39">
        <v>364937</v>
      </c>
      <c r="X19" s="39"/>
      <c r="Y19" s="40">
        <v>364937</v>
      </c>
      <c r="Z19" s="40">
        <f t="shared" si="8"/>
        <v>0</v>
      </c>
      <c r="AA19" s="40">
        <v>364937</v>
      </c>
      <c r="AB19" s="40">
        <v>364937</v>
      </c>
      <c r="AC19" s="41">
        <v>357638</v>
      </c>
      <c r="AD19" s="40"/>
      <c r="AE19" s="40"/>
      <c r="AF19" s="40"/>
      <c r="AG19" s="41">
        <v>357638</v>
      </c>
      <c r="AH19" s="41">
        <v>364937</v>
      </c>
      <c r="AI19" s="40">
        <f t="shared" ref="AI19:AI60" si="26">AC19-W19</f>
        <v>-7299</v>
      </c>
      <c r="AJ19" s="40">
        <f t="shared" si="9"/>
        <v>-7299</v>
      </c>
      <c r="AK19" s="40">
        <f t="shared" si="10"/>
        <v>-7299</v>
      </c>
      <c r="AL19" s="41">
        <f t="shared" si="11"/>
        <v>-7299</v>
      </c>
      <c r="AM19" s="41">
        <f t="shared" si="12"/>
        <v>-7299</v>
      </c>
      <c r="AN19" s="41">
        <f t="shared" si="4"/>
        <v>-7299</v>
      </c>
      <c r="AO19" s="40">
        <v>364937</v>
      </c>
      <c r="AP19" s="40">
        <f t="shared" si="5"/>
        <v>0</v>
      </c>
      <c r="AQ19" s="40">
        <f t="shared" si="13"/>
        <v>0</v>
      </c>
      <c r="AR19" s="40">
        <f t="shared" si="14"/>
        <v>0</v>
      </c>
      <c r="AS19" s="40"/>
      <c r="AT19" s="40">
        <f t="shared" si="15"/>
        <v>364937</v>
      </c>
      <c r="AU19" s="40">
        <v>364937</v>
      </c>
      <c r="AV19" s="40">
        <f t="shared" si="16"/>
        <v>0</v>
      </c>
      <c r="AW19" s="40">
        <v>364937</v>
      </c>
      <c r="AX19" s="41">
        <f t="shared" si="24"/>
        <v>0</v>
      </c>
      <c r="AY19" s="41">
        <f t="shared" si="25"/>
        <v>0</v>
      </c>
      <c r="AZ19" s="40">
        <v>364937</v>
      </c>
      <c r="BA19" s="40">
        <f t="shared" si="17"/>
        <v>0</v>
      </c>
      <c r="BB19" s="40">
        <f t="shared" si="18"/>
        <v>0</v>
      </c>
      <c r="BC19" s="40">
        <f t="shared" si="19"/>
        <v>0</v>
      </c>
      <c r="BD19" s="40">
        <f>514937+700000</f>
        <v>1214937</v>
      </c>
      <c r="BE19" s="40">
        <f t="shared" si="6"/>
        <v>850000</v>
      </c>
      <c r="BF19" s="40">
        <f t="shared" si="20"/>
        <v>850000</v>
      </c>
      <c r="BG19" s="15">
        <f t="shared" si="21"/>
        <v>850000</v>
      </c>
    </row>
    <row r="20" spans="1:59" ht="12.75" x14ac:dyDescent="0.2">
      <c r="A20" s="32" t="s">
        <v>3</v>
      </c>
      <c r="B20" s="33"/>
      <c r="C20" s="34" t="s">
        <v>197</v>
      </c>
      <c r="D20" s="35">
        <v>7645700</v>
      </c>
      <c r="E20" s="36">
        <v>7726719</v>
      </c>
      <c r="F20" s="36">
        <v>7681009</v>
      </c>
      <c r="G20" s="36">
        <v>7685712</v>
      </c>
      <c r="H20" s="36"/>
      <c r="I20" s="36">
        <f t="shared" si="0"/>
        <v>7685712</v>
      </c>
      <c r="J20" s="37">
        <v>-99326</v>
      </c>
      <c r="K20" s="37"/>
      <c r="L20" s="37">
        <f t="shared" si="1"/>
        <v>-99326</v>
      </c>
      <c r="M20" s="38">
        <f t="shared" si="7"/>
        <v>7586386</v>
      </c>
      <c r="N20" s="38">
        <v>8158206</v>
      </c>
      <c r="O20" s="38">
        <v>7475804</v>
      </c>
      <c r="P20" s="38">
        <v>7475804</v>
      </c>
      <c r="Q20" s="38">
        <v>7586386</v>
      </c>
      <c r="R20" s="38">
        <v>7586386</v>
      </c>
      <c r="S20" s="38">
        <v>1.4579999999999999E-2</v>
      </c>
      <c r="T20" s="38">
        <f t="shared" si="22"/>
        <v>-110609.50787999999</v>
      </c>
      <c r="U20" s="38">
        <f t="shared" si="23"/>
        <v>7475776.4921199996</v>
      </c>
      <c r="V20" s="38">
        <f t="shared" si="2"/>
        <v>-110609.5078800004</v>
      </c>
      <c r="W20" s="39">
        <v>7475804</v>
      </c>
      <c r="X20" s="39"/>
      <c r="Y20" s="40">
        <v>7507038</v>
      </c>
      <c r="Z20" s="40">
        <f t="shared" si="8"/>
        <v>31234</v>
      </c>
      <c r="AA20" s="40">
        <v>7345373</v>
      </c>
      <c r="AB20" s="40">
        <v>7345373</v>
      </c>
      <c r="AC20" s="41">
        <v>7256897</v>
      </c>
      <c r="AD20" s="40"/>
      <c r="AE20" s="40">
        <f>AB20-SUM(W20:X20)</f>
        <v>-130431</v>
      </c>
      <c r="AF20" s="40">
        <f>AB20-Y20</f>
        <v>-161665</v>
      </c>
      <c r="AG20" s="41">
        <v>7256897</v>
      </c>
      <c r="AH20" s="41">
        <v>7345373</v>
      </c>
      <c r="AI20" s="40">
        <f t="shared" si="26"/>
        <v>-218907</v>
      </c>
      <c r="AJ20" s="40">
        <f t="shared" si="9"/>
        <v>-250141</v>
      </c>
      <c r="AK20" s="40">
        <f t="shared" si="10"/>
        <v>-88476</v>
      </c>
      <c r="AL20" s="41">
        <f t="shared" si="11"/>
        <v>-218907</v>
      </c>
      <c r="AM20" s="41">
        <f t="shared" si="12"/>
        <v>-250141</v>
      </c>
      <c r="AN20" s="41">
        <f t="shared" si="4"/>
        <v>-88476</v>
      </c>
      <c r="AO20" s="40">
        <v>7345373</v>
      </c>
      <c r="AP20" s="40">
        <f t="shared" si="5"/>
        <v>-130431</v>
      </c>
      <c r="AQ20" s="40">
        <f t="shared" si="13"/>
        <v>-161665</v>
      </c>
      <c r="AR20" s="40">
        <f t="shared" si="14"/>
        <v>-130431</v>
      </c>
      <c r="AS20" s="40"/>
      <c r="AT20" s="40">
        <f t="shared" si="15"/>
        <v>7345373</v>
      </c>
      <c r="AU20" s="40">
        <v>7432061</v>
      </c>
      <c r="AV20" s="40">
        <f t="shared" si="16"/>
        <v>86688</v>
      </c>
      <c r="AW20" s="40">
        <v>7412903</v>
      </c>
      <c r="AX20" s="41">
        <f t="shared" si="24"/>
        <v>67530</v>
      </c>
      <c r="AY20" s="41">
        <f t="shared" si="25"/>
        <v>-19158</v>
      </c>
      <c r="AZ20" s="40">
        <v>7412903</v>
      </c>
      <c r="BA20" s="40">
        <f t="shared" si="17"/>
        <v>67530</v>
      </c>
      <c r="BB20" s="40">
        <f t="shared" si="18"/>
        <v>-19158</v>
      </c>
      <c r="BC20" s="40">
        <f t="shared" si="19"/>
        <v>0</v>
      </c>
      <c r="BD20" s="40">
        <v>7478770</v>
      </c>
      <c r="BE20" s="40">
        <f t="shared" si="6"/>
        <v>133397</v>
      </c>
      <c r="BF20" s="40">
        <f t="shared" si="20"/>
        <v>46709</v>
      </c>
      <c r="BG20" s="15">
        <f t="shared" si="21"/>
        <v>65867</v>
      </c>
    </row>
    <row r="21" spans="1:59" ht="12.75" x14ac:dyDescent="0.2">
      <c r="A21" s="32" t="s">
        <v>19</v>
      </c>
      <c r="B21" s="33"/>
      <c r="C21" s="34" t="s">
        <v>42</v>
      </c>
      <c r="D21" s="35">
        <v>33802216</v>
      </c>
      <c r="E21" s="36">
        <v>33802216</v>
      </c>
      <c r="F21" s="36">
        <v>30802216</v>
      </c>
      <c r="G21" s="36">
        <f>25748947+200000</f>
        <v>25948947</v>
      </c>
      <c r="H21" s="36"/>
      <c r="I21" s="36">
        <f t="shared" si="0"/>
        <v>25948947</v>
      </c>
      <c r="J21" s="37"/>
      <c r="K21" s="37"/>
      <c r="L21" s="37">
        <f t="shared" si="1"/>
        <v>0</v>
      </c>
      <c r="M21" s="38">
        <f t="shared" si="7"/>
        <v>25948947</v>
      </c>
      <c r="N21" s="38">
        <f>M21+J21</f>
        <v>25948947</v>
      </c>
      <c r="O21" s="38">
        <v>25972317</v>
      </c>
      <c r="P21" s="38">
        <v>25972317</v>
      </c>
      <c r="Q21" s="38">
        <v>19273317</v>
      </c>
      <c r="R21" s="38">
        <v>25948947</v>
      </c>
      <c r="S21" s="38">
        <v>0.11561</v>
      </c>
      <c r="T21" s="38">
        <f t="shared" si="22"/>
        <v>-2999957.7626700001</v>
      </c>
      <c r="U21" s="38">
        <f t="shared" si="23"/>
        <v>22948989.237330001</v>
      </c>
      <c r="V21" s="38">
        <f t="shared" si="2"/>
        <v>-2999957.7626699992</v>
      </c>
      <c r="W21" s="39">
        <v>22948947</v>
      </c>
      <c r="X21" s="39"/>
      <c r="Y21" s="40">
        <v>22948947</v>
      </c>
      <c r="Z21" s="40">
        <f t="shared" si="8"/>
        <v>0</v>
      </c>
      <c r="AA21" s="40">
        <v>22948947</v>
      </c>
      <c r="AB21" s="40">
        <v>22948947</v>
      </c>
      <c r="AC21" s="41">
        <v>20948947</v>
      </c>
      <c r="AD21" s="40"/>
      <c r="AE21" s="40"/>
      <c r="AF21" s="40"/>
      <c r="AG21" s="41">
        <v>20948947</v>
      </c>
      <c r="AH21" s="41">
        <v>22948947</v>
      </c>
      <c r="AI21" s="40">
        <f t="shared" si="26"/>
        <v>-2000000</v>
      </c>
      <c r="AJ21" s="40">
        <f t="shared" si="9"/>
        <v>-2000000</v>
      </c>
      <c r="AK21" s="40">
        <f t="shared" si="10"/>
        <v>-2000000</v>
      </c>
      <c r="AL21" s="41">
        <f t="shared" si="11"/>
        <v>-2000000</v>
      </c>
      <c r="AM21" s="41">
        <f t="shared" si="12"/>
        <v>-2000000</v>
      </c>
      <c r="AN21" s="41">
        <f t="shared" si="4"/>
        <v>-2000000</v>
      </c>
      <c r="AO21" s="40">
        <v>22948947</v>
      </c>
      <c r="AP21" s="40">
        <f t="shared" si="5"/>
        <v>0</v>
      </c>
      <c r="AQ21" s="40">
        <f t="shared" si="13"/>
        <v>0</v>
      </c>
      <c r="AR21" s="40">
        <f t="shared" si="14"/>
        <v>0</v>
      </c>
      <c r="AS21" s="40"/>
      <c r="AT21" s="40">
        <f t="shared" si="15"/>
        <v>22948947</v>
      </c>
      <c r="AU21" s="40">
        <v>25948947</v>
      </c>
      <c r="AV21" s="40">
        <f t="shared" si="16"/>
        <v>3000000</v>
      </c>
      <c r="AW21" s="40">
        <v>24948947</v>
      </c>
      <c r="AX21" s="41">
        <f t="shared" si="24"/>
        <v>2000000</v>
      </c>
      <c r="AY21" s="41">
        <f t="shared" si="25"/>
        <v>-1000000</v>
      </c>
      <c r="AZ21" s="40">
        <v>24948947</v>
      </c>
      <c r="BA21" s="40">
        <f t="shared" si="17"/>
        <v>2000000</v>
      </c>
      <c r="BB21" s="40">
        <f t="shared" si="18"/>
        <v>-1000000</v>
      </c>
      <c r="BC21" s="40">
        <f t="shared" si="19"/>
        <v>0</v>
      </c>
      <c r="BD21" s="40">
        <v>20948947</v>
      </c>
      <c r="BE21" s="40">
        <f t="shared" si="6"/>
        <v>-2000000</v>
      </c>
      <c r="BF21" s="40">
        <f t="shared" si="20"/>
        <v>-5000000</v>
      </c>
      <c r="BG21" s="15">
        <f t="shared" si="21"/>
        <v>-4000000</v>
      </c>
    </row>
    <row r="22" spans="1:59" ht="12.75" hidden="1" x14ac:dyDescent="0.2">
      <c r="A22" s="32" t="s">
        <v>20</v>
      </c>
      <c r="B22" s="33"/>
      <c r="C22" s="34" t="s">
        <v>43</v>
      </c>
      <c r="D22" s="35">
        <v>3540000</v>
      </c>
      <c r="E22" s="36">
        <v>3740000</v>
      </c>
      <c r="F22" s="36">
        <v>3236158</v>
      </c>
      <c r="G22" s="36">
        <v>0</v>
      </c>
      <c r="H22" s="36"/>
      <c r="I22" s="36">
        <f>SUM(G22:H22)</f>
        <v>0</v>
      </c>
      <c r="J22" s="37"/>
      <c r="K22" s="37"/>
      <c r="L22" s="37">
        <f>SUM(J22:K22)</f>
        <v>0</v>
      </c>
      <c r="M22" s="38">
        <f>L22+I22</f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/>
      <c r="T22" s="38">
        <f>-S22*R22</f>
        <v>0</v>
      </c>
      <c r="U22" s="38">
        <f>R22+T22</f>
        <v>0</v>
      </c>
      <c r="V22" s="38">
        <f t="shared" si="2"/>
        <v>0</v>
      </c>
      <c r="W22" s="39"/>
      <c r="X22" s="39"/>
      <c r="Y22" s="40"/>
      <c r="Z22" s="40">
        <f t="shared" si="8"/>
        <v>0</v>
      </c>
      <c r="AA22" s="40"/>
      <c r="AB22" s="40"/>
      <c r="AC22" s="41"/>
      <c r="AD22" s="40"/>
      <c r="AE22" s="40"/>
      <c r="AF22" s="40">
        <f>AB22-Y22</f>
        <v>0</v>
      </c>
      <c r="AG22" s="41"/>
      <c r="AH22" s="41"/>
      <c r="AI22" s="40">
        <f t="shared" si="26"/>
        <v>0</v>
      </c>
      <c r="AJ22" s="40">
        <f t="shared" si="9"/>
        <v>0</v>
      </c>
      <c r="AK22" s="40">
        <f t="shared" si="10"/>
        <v>0</v>
      </c>
      <c r="AL22" s="41">
        <f t="shared" si="11"/>
        <v>0</v>
      </c>
      <c r="AM22" s="41">
        <f t="shared" si="12"/>
        <v>0</v>
      </c>
      <c r="AN22" s="41">
        <f t="shared" si="4"/>
        <v>0</v>
      </c>
      <c r="AO22" s="40"/>
      <c r="AP22" s="40">
        <f t="shared" si="5"/>
        <v>0</v>
      </c>
      <c r="AQ22" s="40">
        <f t="shared" si="13"/>
        <v>0</v>
      </c>
      <c r="AR22" s="40">
        <f t="shared" si="14"/>
        <v>0</v>
      </c>
      <c r="AS22" s="40"/>
      <c r="AT22" s="40">
        <f t="shared" si="15"/>
        <v>0</v>
      </c>
      <c r="AU22" s="40"/>
      <c r="AV22" s="40">
        <f t="shared" si="16"/>
        <v>0</v>
      </c>
      <c r="AW22" s="40"/>
      <c r="AX22" s="41">
        <f t="shared" si="24"/>
        <v>0</v>
      </c>
      <c r="AY22" s="41">
        <f t="shared" si="25"/>
        <v>0</v>
      </c>
      <c r="AZ22" s="40"/>
      <c r="BA22" s="40">
        <f t="shared" si="17"/>
        <v>0</v>
      </c>
      <c r="BB22" s="40">
        <f t="shared" si="18"/>
        <v>0</v>
      </c>
      <c r="BC22" s="40">
        <f t="shared" si="19"/>
        <v>0</v>
      </c>
      <c r="BD22" s="40"/>
      <c r="BE22" s="40">
        <f t="shared" si="6"/>
        <v>0</v>
      </c>
      <c r="BF22" s="40">
        <f t="shared" si="20"/>
        <v>0</v>
      </c>
      <c r="BG22" s="15">
        <f t="shared" si="21"/>
        <v>0</v>
      </c>
    </row>
    <row r="23" spans="1:59" ht="12.75" x14ac:dyDescent="0.2">
      <c r="A23" s="32" t="s">
        <v>21</v>
      </c>
      <c r="B23" s="33"/>
      <c r="C23" s="34" t="s">
        <v>139</v>
      </c>
      <c r="D23" s="35">
        <v>2900000</v>
      </c>
      <c r="E23" s="36">
        <v>2900000</v>
      </c>
      <c r="F23" s="36">
        <v>2235705</v>
      </c>
      <c r="G23" s="36">
        <v>0</v>
      </c>
      <c r="H23" s="36"/>
      <c r="I23" s="36">
        <f t="shared" si="0"/>
        <v>0</v>
      </c>
      <c r="J23" s="43"/>
      <c r="K23" s="37"/>
      <c r="L23" s="37">
        <f t="shared" si="1"/>
        <v>0</v>
      </c>
      <c r="M23" s="38">
        <f t="shared" si="7"/>
        <v>0</v>
      </c>
      <c r="N23" s="38">
        <v>0</v>
      </c>
      <c r="O23" s="38">
        <v>0</v>
      </c>
      <c r="P23" s="38">
        <v>750000</v>
      </c>
      <c r="Q23" s="38">
        <v>0</v>
      </c>
      <c r="R23" s="38">
        <v>750000</v>
      </c>
      <c r="S23" s="38">
        <v>0.46666999999999997</v>
      </c>
      <c r="T23" s="38">
        <f t="shared" si="22"/>
        <v>-350002.5</v>
      </c>
      <c r="U23" s="38">
        <f t="shared" si="23"/>
        <v>399997.5</v>
      </c>
      <c r="V23" s="38">
        <f t="shared" si="2"/>
        <v>399997.5</v>
      </c>
      <c r="W23" s="39">
        <v>400000</v>
      </c>
      <c r="X23" s="39"/>
      <c r="Y23" s="40">
        <v>0</v>
      </c>
      <c r="Z23" s="40">
        <f t="shared" si="8"/>
        <v>-400000</v>
      </c>
      <c r="AA23" s="40">
        <v>400000</v>
      </c>
      <c r="AB23" s="40">
        <v>400000</v>
      </c>
      <c r="AC23" s="41">
        <v>392000</v>
      </c>
      <c r="AD23" s="40"/>
      <c r="AE23" s="40"/>
      <c r="AF23" s="40">
        <f>AB23-Y23</f>
        <v>400000</v>
      </c>
      <c r="AG23" s="41">
        <v>392000</v>
      </c>
      <c r="AH23" s="41">
        <v>400000</v>
      </c>
      <c r="AI23" s="40">
        <f t="shared" si="26"/>
        <v>-8000</v>
      </c>
      <c r="AJ23" s="40">
        <f t="shared" si="9"/>
        <v>392000</v>
      </c>
      <c r="AK23" s="40">
        <f t="shared" si="10"/>
        <v>-8000</v>
      </c>
      <c r="AL23" s="41">
        <f t="shared" si="11"/>
        <v>-8000</v>
      </c>
      <c r="AM23" s="41">
        <f t="shared" si="12"/>
        <v>392000</v>
      </c>
      <c r="AN23" s="41">
        <f t="shared" si="4"/>
        <v>-8000</v>
      </c>
      <c r="AO23" s="40">
        <v>400000</v>
      </c>
      <c r="AP23" s="40">
        <f t="shared" si="5"/>
        <v>0</v>
      </c>
      <c r="AQ23" s="40">
        <f t="shared" si="13"/>
        <v>400000</v>
      </c>
      <c r="AR23" s="40">
        <f t="shared" si="14"/>
        <v>0</v>
      </c>
      <c r="AS23" s="40"/>
      <c r="AT23" s="40">
        <f t="shared" si="15"/>
        <v>400000</v>
      </c>
      <c r="AU23" s="40">
        <v>400000</v>
      </c>
      <c r="AV23" s="40">
        <f t="shared" si="16"/>
        <v>0</v>
      </c>
      <c r="AW23" s="40">
        <v>400000</v>
      </c>
      <c r="AX23" s="41">
        <f t="shared" si="24"/>
        <v>0</v>
      </c>
      <c r="AY23" s="41">
        <f t="shared" si="25"/>
        <v>0</v>
      </c>
      <c r="AZ23" s="40">
        <v>400000</v>
      </c>
      <c r="BA23" s="40">
        <f t="shared" si="17"/>
        <v>0</v>
      </c>
      <c r="BB23" s="40">
        <f t="shared" si="18"/>
        <v>0</v>
      </c>
      <c r="BC23" s="40">
        <f t="shared" si="19"/>
        <v>0</v>
      </c>
      <c r="BD23" s="40">
        <v>400000</v>
      </c>
      <c r="BE23" s="40">
        <f t="shared" si="6"/>
        <v>0</v>
      </c>
      <c r="BF23" s="40">
        <f t="shared" si="20"/>
        <v>0</v>
      </c>
      <c r="BG23" s="15">
        <f t="shared" si="21"/>
        <v>0</v>
      </c>
    </row>
    <row r="24" spans="1:59" ht="12.75" x14ac:dyDescent="0.2">
      <c r="A24" s="32" t="s">
        <v>22</v>
      </c>
      <c r="B24" s="33"/>
      <c r="C24" s="34" t="s">
        <v>198</v>
      </c>
      <c r="D24" s="35">
        <v>30101348</v>
      </c>
      <c r="E24" s="36">
        <v>31176348</v>
      </c>
      <c r="F24" s="36">
        <v>29972208</v>
      </c>
      <c r="G24" s="36">
        <v>28085096</v>
      </c>
      <c r="H24" s="36"/>
      <c r="I24" s="36">
        <f t="shared" si="0"/>
        <v>28085096</v>
      </c>
      <c r="J24" s="37"/>
      <c r="K24" s="37"/>
      <c r="L24" s="37">
        <f t="shared" si="1"/>
        <v>0</v>
      </c>
      <c r="M24" s="38">
        <f t="shared" si="7"/>
        <v>28085096</v>
      </c>
      <c r="N24" s="38">
        <v>27957357</v>
      </c>
      <c r="O24" s="38">
        <v>27956636</v>
      </c>
      <c r="P24" s="38">
        <v>27956636</v>
      </c>
      <c r="Q24" s="38">
        <v>27957357</v>
      </c>
      <c r="R24" s="38">
        <v>27952108</v>
      </c>
      <c r="S24" s="38">
        <v>8.94E-3</v>
      </c>
      <c r="T24" s="38">
        <f t="shared" si="22"/>
        <v>-249891.84552</v>
      </c>
      <c r="U24" s="38">
        <f t="shared" si="23"/>
        <v>27702216.154479999</v>
      </c>
      <c r="V24" s="38">
        <f t="shared" si="2"/>
        <v>-382879.8455200009</v>
      </c>
      <c r="W24" s="39">
        <v>27702108</v>
      </c>
      <c r="X24" s="39"/>
      <c r="Y24" s="40">
        <v>27702115</v>
      </c>
      <c r="Z24" s="40">
        <f t="shared" si="8"/>
        <v>7</v>
      </c>
      <c r="AA24" s="40">
        <v>27702108</v>
      </c>
      <c r="AB24" s="40">
        <v>27702108</v>
      </c>
      <c r="AC24" s="41">
        <v>27702108</v>
      </c>
      <c r="AD24" s="40"/>
      <c r="AE24" s="40"/>
      <c r="AF24" s="40">
        <f>AB24-Y24</f>
        <v>-7</v>
      </c>
      <c r="AG24" s="41">
        <v>27702108</v>
      </c>
      <c r="AH24" s="41">
        <v>27702108</v>
      </c>
      <c r="AI24" s="40">
        <f t="shared" si="26"/>
        <v>0</v>
      </c>
      <c r="AJ24" s="40">
        <f t="shared" si="9"/>
        <v>-7</v>
      </c>
      <c r="AK24" s="40">
        <f t="shared" si="10"/>
        <v>0</v>
      </c>
      <c r="AL24" s="41">
        <f t="shared" si="11"/>
        <v>0</v>
      </c>
      <c r="AM24" s="41">
        <f t="shared" si="12"/>
        <v>-7</v>
      </c>
      <c r="AN24" s="41">
        <f t="shared" si="4"/>
        <v>0</v>
      </c>
      <c r="AO24" s="40">
        <v>27702108</v>
      </c>
      <c r="AP24" s="40">
        <f t="shared" si="5"/>
        <v>0</v>
      </c>
      <c r="AQ24" s="40">
        <f t="shared" si="13"/>
        <v>-7</v>
      </c>
      <c r="AR24" s="40">
        <f t="shared" si="14"/>
        <v>0</v>
      </c>
      <c r="AS24" s="40">
        <v>3000000</v>
      </c>
      <c r="AT24" s="40">
        <f t="shared" si="15"/>
        <v>30702108</v>
      </c>
      <c r="AU24" s="40">
        <v>30707455</v>
      </c>
      <c r="AV24" s="40">
        <f t="shared" si="16"/>
        <v>5347</v>
      </c>
      <c r="AW24" s="40">
        <v>29173112</v>
      </c>
      <c r="AX24" s="41">
        <f t="shared" si="24"/>
        <v>-1528996</v>
      </c>
      <c r="AY24" s="41">
        <f t="shared" si="25"/>
        <v>-1534343</v>
      </c>
      <c r="AZ24" s="40">
        <v>29923112</v>
      </c>
      <c r="BA24" s="40">
        <f t="shared" si="17"/>
        <v>-778996</v>
      </c>
      <c r="BB24" s="40">
        <f t="shared" si="18"/>
        <v>-784343</v>
      </c>
      <c r="BC24" s="40">
        <f t="shared" si="19"/>
        <v>750000</v>
      </c>
      <c r="BD24" s="40">
        <v>30707455</v>
      </c>
      <c r="BE24" s="40">
        <f t="shared" si="6"/>
        <v>5347</v>
      </c>
      <c r="BF24" s="40">
        <f t="shared" si="20"/>
        <v>0</v>
      </c>
      <c r="BG24" s="15">
        <f t="shared" si="21"/>
        <v>784343</v>
      </c>
    </row>
    <row r="25" spans="1:59" ht="12.75" x14ac:dyDescent="0.2">
      <c r="A25" s="32" t="s">
        <v>190</v>
      </c>
      <c r="B25" s="33"/>
      <c r="C25" s="34" t="s">
        <v>192</v>
      </c>
      <c r="D25" s="35"/>
      <c r="E25" s="36"/>
      <c r="F25" s="36"/>
      <c r="G25" s="36"/>
      <c r="H25" s="36"/>
      <c r="I25" s="36"/>
      <c r="J25" s="37"/>
      <c r="K25" s="37"/>
      <c r="L25" s="37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9"/>
      <c r="X25" s="39"/>
      <c r="Y25" s="40"/>
      <c r="Z25" s="40"/>
      <c r="AA25" s="40"/>
      <c r="AB25" s="40"/>
      <c r="AC25" s="41"/>
      <c r="AD25" s="40"/>
      <c r="AE25" s="40"/>
      <c r="AF25" s="40"/>
      <c r="AG25" s="41"/>
      <c r="AH25" s="41"/>
      <c r="AI25" s="40"/>
      <c r="AJ25" s="40"/>
      <c r="AK25" s="40"/>
      <c r="AL25" s="41"/>
      <c r="AM25" s="41"/>
      <c r="AN25" s="41"/>
      <c r="AO25" s="40"/>
      <c r="AP25" s="40"/>
      <c r="AQ25" s="40"/>
      <c r="AR25" s="40"/>
      <c r="AS25" s="40"/>
      <c r="AT25" s="40">
        <f t="shared" si="15"/>
        <v>0</v>
      </c>
      <c r="AU25" s="40"/>
      <c r="AV25" s="40"/>
      <c r="AW25" s="40">
        <v>11300000</v>
      </c>
      <c r="AX25" s="41">
        <f t="shared" si="24"/>
        <v>11300000</v>
      </c>
      <c r="AY25" s="41">
        <f t="shared" si="25"/>
        <v>11300000</v>
      </c>
      <c r="AZ25" s="40">
        <v>11300000</v>
      </c>
      <c r="BA25" s="40">
        <f t="shared" si="17"/>
        <v>11300000</v>
      </c>
      <c r="BB25" s="40">
        <f t="shared" si="18"/>
        <v>11300000</v>
      </c>
      <c r="BC25" s="40">
        <f t="shared" si="19"/>
        <v>0</v>
      </c>
      <c r="BD25" s="40"/>
      <c r="BE25" s="40">
        <f t="shared" si="6"/>
        <v>0</v>
      </c>
      <c r="BF25" s="40">
        <f t="shared" si="20"/>
        <v>0</v>
      </c>
      <c r="BG25" s="15">
        <f t="shared" si="21"/>
        <v>-11300000</v>
      </c>
    </row>
    <row r="26" spans="1:59" ht="12.75" x14ac:dyDescent="0.2">
      <c r="A26" s="32" t="s">
        <v>4</v>
      </c>
      <c r="B26" s="33"/>
      <c r="C26" s="34" t="s">
        <v>72</v>
      </c>
      <c r="D26" s="35">
        <v>58300000</v>
      </c>
      <c r="E26" s="36">
        <v>61300000</v>
      </c>
      <c r="F26" s="36">
        <v>58357600</v>
      </c>
      <c r="G26" s="36">
        <v>40521840</v>
      </c>
      <c r="H26" s="36"/>
      <c r="I26" s="36">
        <f t="shared" si="0"/>
        <v>40521840</v>
      </c>
      <c r="J26" s="37"/>
      <c r="K26" s="37"/>
      <c r="L26" s="37">
        <f t="shared" si="1"/>
        <v>0</v>
      </c>
      <c r="M26" s="38">
        <f t="shared" si="7"/>
        <v>40521840</v>
      </c>
      <c r="N26" s="38">
        <f>M26+J26</f>
        <v>40521840</v>
      </c>
      <c r="O26" s="38">
        <v>42547932</v>
      </c>
      <c r="P26" s="38">
        <v>42547932</v>
      </c>
      <c r="Q26" s="38">
        <v>40521840</v>
      </c>
      <c r="R26" s="38">
        <v>44074024</v>
      </c>
      <c r="S26" s="38">
        <v>8.0610000000000001E-2</v>
      </c>
      <c r="T26" s="38">
        <f t="shared" si="22"/>
        <v>-3552807.0746400002</v>
      </c>
      <c r="U26" s="38">
        <f t="shared" si="23"/>
        <v>40521216.925360002</v>
      </c>
      <c r="V26" s="38">
        <f t="shared" si="2"/>
        <v>-623.07463999837637</v>
      </c>
      <c r="W26" s="39">
        <v>40521000</v>
      </c>
      <c r="X26" s="39"/>
      <c r="Y26" s="40">
        <v>40521000</v>
      </c>
      <c r="Z26" s="40">
        <f t="shared" si="8"/>
        <v>0</v>
      </c>
      <c r="AA26" s="40">
        <v>40521000</v>
      </c>
      <c r="AB26" s="40">
        <v>40521000</v>
      </c>
      <c r="AC26" s="41">
        <v>40521000</v>
      </c>
      <c r="AD26" s="40"/>
      <c r="AE26" s="40"/>
      <c r="AF26" s="40"/>
      <c r="AG26" s="42">
        <v>43521000</v>
      </c>
      <c r="AH26" s="42">
        <v>43521000</v>
      </c>
      <c r="AI26" s="40">
        <f t="shared" si="26"/>
        <v>0</v>
      </c>
      <c r="AJ26" s="40">
        <f t="shared" si="9"/>
        <v>0</v>
      </c>
      <c r="AK26" s="40">
        <f t="shared" si="10"/>
        <v>0</v>
      </c>
      <c r="AL26" s="41">
        <f t="shared" si="11"/>
        <v>3000000</v>
      </c>
      <c r="AM26" s="41">
        <f t="shared" si="12"/>
        <v>3000000</v>
      </c>
      <c r="AN26" s="41">
        <f t="shared" si="4"/>
        <v>3000000</v>
      </c>
      <c r="AO26" s="40">
        <v>43521000</v>
      </c>
      <c r="AP26" s="40">
        <f t="shared" si="5"/>
        <v>3000000</v>
      </c>
      <c r="AQ26" s="40">
        <f t="shared" si="13"/>
        <v>3000000</v>
      </c>
      <c r="AR26" s="40">
        <f t="shared" si="14"/>
        <v>3000000</v>
      </c>
      <c r="AS26" s="40"/>
      <c r="AT26" s="40">
        <f t="shared" si="15"/>
        <v>43521000</v>
      </c>
      <c r="AU26" s="40">
        <v>43521000</v>
      </c>
      <c r="AV26" s="40">
        <f t="shared" si="16"/>
        <v>0</v>
      </c>
      <c r="AW26" s="40">
        <v>45442445</v>
      </c>
      <c r="AX26" s="41">
        <f t="shared" si="24"/>
        <v>1921445</v>
      </c>
      <c r="AY26" s="41">
        <f t="shared" si="25"/>
        <v>1921445</v>
      </c>
      <c r="AZ26" s="40">
        <v>45442445</v>
      </c>
      <c r="BA26" s="40">
        <f t="shared" si="17"/>
        <v>1921445</v>
      </c>
      <c r="BB26" s="40">
        <f t="shared" si="18"/>
        <v>1921445</v>
      </c>
      <c r="BC26" s="40">
        <f t="shared" si="19"/>
        <v>0</v>
      </c>
      <c r="BD26" s="40">
        <f>43521000+2000000</f>
        <v>45521000</v>
      </c>
      <c r="BE26" s="40">
        <f t="shared" si="6"/>
        <v>2000000</v>
      </c>
      <c r="BF26" s="40">
        <f t="shared" si="20"/>
        <v>2000000</v>
      </c>
      <c r="BG26" s="15">
        <f t="shared" si="21"/>
        <v>78555</v>
      </c>
    </row>
    <row r="27" spans="1:59" ht="12.75" x14ac:dyDescent="0.2">
      <c r="A27" s="32" t="s">
        <v>35</v>
      </c>
      <c r="B27" s="33"/>
      <c r="C27" s="34" t="s">
        <v>73</v>
      </c>
      <c r="D27" s="35">
        <v>1950000</v>
      </c>
      <c r="E27" s="36">
        <v>2075000</v>
      </c>
      <c r="F27" s="36">
        <v>1975400</v>
      </c>
      <c r="G27" s="36">
        <v>646855</v>
      </c>
      <c r="H27" s="36"/>
      <c r="I27" s="36">
        <f t="shared" si="0"/>
        <v>646855</v>
      </c>
      <c r="J27" s="37">
        <v>-146855</v>
      </c>
      <c r="K27" s="37"/>
      <c r="L27" s="37">
        <f t="shared" si="1"/>
        <v>-146855</v>
      </c>
      <c r="M27" s="38">
        <f t="shared" si="7"/>
        <v>500000</v>
      </c>
      <c r="N27" s="38">
        <v>500000</v>
      </c>
      <c r="O27" s="38">
        <v>400000</v>
      </c>
      <c r="P27" s="38">
        <v>400000</v>
      </c>
      <c r="Q27" s="38"/>
      <c r="R27" s="38">
        <v>500000</v>
      </c>
      <c r="S27" s="38">
        <v>0.2</v>
      </c>
      <c r="T27" s="38">
        <f t="shared" si="22"/>
        <v>-100000</v>
      </c>
      <c r="U27" s="38">
        <f t="shared" si="23"/>
        <v>400000</v>
      </c>
      <c r="V27" s="38">
        <f t="shared" si="2"/>
        <v>-100000</v>
      </c>
      <c r="W27" s="39">
        <v>400000</v>
      </c>
      <c r="X27" s="39"/>
      <c r="Y27" s="40">
        <v>400000</v>
      </c>
      <c r="Z27" s="40">
        <f t="shared" si="8"/>
        <v>0</v>
      </c>
      <c r="AA27" s="40">
        <v>400000</v>
      </c>
      <c r="AB27" s="40">
        <v>400000</v>
      </c>
      <c r="AC27" s="41">
        <v>400000</v>
      </c>
      <c r="AD27" s="40"/>
      <c r="AE27" s="40"/>
      <c r="AF27" s="40"/>
      <c r="AG27" s="41">
        <v>400000</v>
      </c>
      <c r="AH27" s="41">
        <v>400000</v>
      </c>
      <c r="AI27" s="40">
        <f t="shared" si="26"/>
        <v>0</v>
      </c>
      <c r="AJ27" s="40">
        <f t="shared" si="9"/>
        <v>0</v>
      </c>
      <c r="AK27" s="40">
        <f t="shared" si="10"/>
        <v>0</v>
      </c>
      <c r="AL27" s="41">
        <f t="shared" si="11"/>
        <v>0</v>
      </c>
      <c r="AM27" s="41">
        <f t="shared" si="12"/>
        <v>0</v>
      </c>
      <c r="AN27" s="41">
        <f t="shared" si="4"/>
        <v>0</v>
      </c>
      <c r="AO27" s="40">
        <v>400000</v>
      </c>
      <c r="AP27" s="40">
        <f t="shared" si="5"/>
        <v>0</v>
      </c>
      <c r="AQ27" s="40">
        <f t="shared" si="13"/>
        <v>0</v>
      </c>
      <c r="AR27" s="40">
        <f t="shared" si="14"/>
        <v>0</v>
      </c>
      <c r="AS27" s="40"/>
      <c r="AT27" s="40">
        <f t="shared" si="15"/>
        <v>400000</v>
      </c>
      <c r="AU27" s="40">
        <v>400000</v>
      </c>
      <c r="AV27" s="40">
        <f t="shared" si="16"/>
        <v>0</v>
      </c>
      <c r="AW27" s="40">
        <v>200000</v>
      </c>
      <c r="AX27" s="41">
        <f t="shared" si="24"/>
        <v>-200000</v>
      </c>
      <c r="AY27" s="41">
        <f t="shared" si="25"/>
        <v>-200000</v>
      </c>
      <c r="AZ27" s="40">
        <v>200000</v>
      </c>
      <c r="BA27" s="40">
        <f t="shared" si="17"/>
        <v>-200000</v>
      </c>
      <c r="BB27" s="40">
        <f t="shared" si="18"/>
        <v>-200000</v>
      </c>
      <c r="BC27" s="40">
        <f t="shared" si="19"/>
        <v>0</v>
      </c>
      <c r="BD27" s="40">
        <v>400000</v>
      </c>
      <c r="BE27" s="40">
        <f t="shared" si="6"/>
        <v>0</v>
      </c>
      <c r="BF27" s="40">
        <f t="shared" si="20"/>
        <v>0</v>
      </c>
      <c r="BG27" s="15">
        <f t="shared" si="21"/>
        <v>200000</v>
      </c>
    </row>
    <row r="28" spans="1:59" ht="12.75" x14ac:dyDescent="0.2">
      <c r="A28" s="32" t="s">
        <v>184</v>
      </c>
      <c r="B28" s="33"/>
      <c r="C28" s="34" t="s">
        <v>203</v>
      </c>
      <c r="D28" s="35"/>
      <c r="E28" s="36"/>
      <c r="F28" s="36"/>
      <c r="G28" s="36"/>
      <c r="H28" s="36"/>
      <c r="I28" s="36"/>
      <c r="J28" s="37"/>
      <c r="K28" s="37"/>
      <c r="L28" s="37"/>
      <c r="M28" s="38">
        <v>0</v>
      </c>
      <c r="N28" s="38"/>
      <c r="O28" s="38"/>
      <c r="P28" s="38"/>
      <c r="Q28" s="38"/>
      <c r="R28" s="38"/>
      <c r="S28" s="38"/>
      <c r="T28" s="38"/>
      <c r="U28" s="38"/>
      <c r="V28" s="38"/>
      <c r="W28" s="39">
        <v>0</v>
      </c>
      <c r="X28" s="39"/>
      <c r="Y28" s="40">
        <v>0</v>
      </c>
      <c r="Z28" s="40">
        <f t="shared" si="8"/>
        <v>0</v>
      </c>
      <c r="AA28" s="40"/>
      <c r="AB28" s="40"/>
      <c r="AC28" s="41"/>
      <c r="AD28" s="40"/>
      <c r="AE28" s="40"/>
      <c r="AF28" s="40"/>
      <c r="AG28" s="41"/>
      <c r="AH28" s="41"/>
      <c r="AI28" s="40"/>
      <c r="AJ28" s="40"/>
      <c r="AK28" s="40"/>
      <c r="AL28" s="41"/>
      <c r="AM28" s="41"/>
      <c r="AN28" s="41"/>
      <c r="AO28" s="40">
        <v>0</v>
      </c>
      <c r="AP28" s="40"/>
      <c r="AQ28" s="40"/>
      <c r="AR28" s="40">
        <f t="shared" si="14"/>
        <v>0</v>
      </c>
      <c r="AS28" s="40"/>
      <c r="AT28" s="40">
        <f t="shared" si="15"/>
        <v>0</v>
      </c>
      <c r="AU28" s="40">
        <v>2400000</v>
      </c>
      <c r="AV28" s="40">
        <f t="shared" si="16"/>
        <v>2400000</v>
      </c>
      <c r="AW28" s="40">
        <v>1000000</v>
      </c>
      <c r="AX28" s="41">
        <f t="shared" si="24"/>
        <v>1000000</v>
      </c>
      <c r="AY28" s="41">
        <f t="shared" si="25"/>
        <v>-1400000</v>
      </c>
      <c r="AZ28" s="40">
        <v>1750000</v>
      </c>
      <c r="BA28" s="40">
        <f t="shared" si="17"/>
        <v>1750000</v>
      </c>
      <c r="BB28" s="40">
        <f t="shared" si="18"/>
        <v>-650000</v>
      </c>
      <c r="BC28" s="40">
        <f t="shared" si="19"/>
        <v>750000</v>
      </c>
      <c r="BD28" s="40">
        <v>2000000</v>
      </c>
      <c r="BE28" s="40">
        <f t="shared" si="6"/>
        <v>2000000</v>
      </c>
      <c r="BF28" s="40">
        <f t="shared" si="20"/>
        <v>-400000</v>
      </c>
      <c r="BG28" s="15">
        <f t="shared" si="21"/>
        <v>250000</v>
      </c>
    </row>
    <row r="29" spans="1:59" ht="12.75" x14ac:dyDescent="0.2">
      <c r="A29" s="32" t="s">
        <v>11</v>
      </c>
      <c r="B29" s="33"/>
      <c r="C29" s="34" t="s">
        <v>32</v>
      </c>
      <c r="D29" s="35">
        <v>1247000</v>
      </c>
      <c r="E29" s="36">
        <v>1247000</v>
      </c>
      <c r="F29" s="36">
        <v>1239518</v>
      </c>
      <c r="G29" s="36">
        <v>1239518</v>
      </c>
      <c r="H29" s="36"/>
      <c r="I29" s="36">
        <f t="shared" si="0"/>
        <v>1239518</v>
      </c>
      <c r="J29" s="37"/>
      <c r="K29" s="37"/>
      <c r="L29" s="37">
        <f t="shared" si="1"/>
        <v>0</v>
      </c>
      <c r="M29" s="38">
        <f t="shared" si="7"/>
        <v>1239518</v>
      </c>
      <c r="N29" s="38">
        <f>M29+J29</f>
        <v>1239518</v>
      </c>
      <c r="O29" s="38">
        <v>1000000</v>
      </c>
      <c r="P29" s="38">
        <v>1000000</v>
      </c>
      <c r="Q29" s="38">
        <v>1239518</v>
      </c>
      <c r="R29" s="38">
        <v>1239518</v>
      </c>
      <c r="S29" s="38">
        <v>0.19323000000000001</v>
      </c>
      <c r="T29" s="38">
        <f t="shared" si="22"/>
        <v>-239512.06314000001</v>
      </c>
      <c r="U29" s="38">
        <f t="shared" si="23"/>
        <v>1000005.93686</v>
      </c>
      <c r="V29" s="38">
        <f t="shared" si="2"/>
        <v>-239512.06313999998</v>
      </c>
      <c r="W29" s="39">
        <v>1000000</v>
      </c>
      <c r="X29" s="39"/>
      <c r="Y29" s="40">
        <v>1000000</v>
      </c>
      <c r="Z29" s="40">
        <f t="shared" si="8"/>
        <v>0</v>
      </c>
      <c r="AA29" s="40">
        <v>1000000</v>
      </c>
      <c r="AB29" s="40">
        <v>1000000</v>
      </c>
      <c r="AC29" s="41">
        <v>1000000</v>
      </c>
      <c r="AD29" s="40"/>
      <c r="AE29" s="40"/>
      <c r="AF29" s="40"/>
      <c r="AG29" s="41">
        <v>1000000</v>
      </c>
      <c r="AH29" s="41">
        <v>1000000</v>
      </c>
      <c r="AI29" s="40">
        <f t="shared" si="26"/>
        <v>0</v>
      </c>
      <c r="AJ29" s="40">
        <f t="shared" si="9"/>
        <v>0</v>
      </c>
      <c r="AK29" s="40">
        <f t="shared" si="10"/>
        <v>0</v>
      </c>
      <c r="AL29" s="41">
        <f t="shared" si="11"/>
        <v>0</v>
      </c>
      <c r="AM29" s="41">
        <f t="shared" si="12"/>
        <v>0</v>
      </c>
      <c r="AN29" s="41">
        <f t="shared" si="4"/>
        <v>0</v>
      </c>
      <c r="AO29" s="40">
        <v>1000000</v>
      </c>
      <c r="AP29" s="40">
        <f t="shared" si="5"/>
        <v>0</v>
      </c>
      <c r="AQ29" s="40">
        <f t="shared" si="13"/>
        <v>0</v>
      </c>
      <c r="AR29" s="40">
        <f t="shared" si="14"/>
        <v>0</v>
      </c>
      <c r="AS29" s="40"/>
      <c r="AT29" s="40">
        <f t="shared" si="15"/>
        <v>1000000</v>
      </c>
      <c r="AU29" s="40">
        <v>1000000</v>
      </c>
      <c r="AV29" s="40">
        <f t="shared" si="16"/>
        <v>0</v>
      </c>
      <c r="AW29" s="40">
        <v>0</v>
      </c>
      <c r="AX29" s="41">
        <f t="shared" si="24"/>
        <v>-1000000</v>
      </c>
      <c r="AY29" s="41">
        <f t="shared" si="25"/>
        <v>-1000000</v>
      </c>
      <c r="AZ29" s="40">
        <v>0</v>
      </c>
      <c r="BA29" s="40">
        <f t="shared" si="17"/>
        <v>-1000000</v>
      </c>
      <c r="BB29" s="40">
        <f t="shared" si="18"/>
        <v>-1000000</v>
      </c>
      <c r="BC29" s="40">
        <f t="shared" si="19"/>
        <v>0</v>
      </c>
      <c r="BD29" s="40">
        <v>1000000</v>
      </c>
      <c r="BE29" s="40">
        <f t="shared" si="6"/>
        <v>0</v>
      </c>
      <c r="BF29" s="40">
        <f t="shared" si="20"/>
        <v>0</v>
      </c>
      <c r="BG29" s="15">
        <f t="shared" si="21"/>
        <v>1000000</v>
      </c>
    </row>
    <row r="30" spans="1:59" ht="12.75" x14ac:dyDescent="0.2">
      <c r="A30" s="34" t="s">
        <v>5</v>
      </c>
      <c r="B30" s="34"/>
      <c r="C30" s="34" t="s">
        <v>74</v>
      </c>
      <c r="D30" s="35"/>
      <c r="E30" s="36">
        <v>19076</v>
      </c>
      <c r="F30" s="36">
        <v>0</v>
      </c>
      <c r="G30" s="36">
        <v>0</v>
      </c>
      <c r="H30" s="36"/>
      <c r="I30" s="36">
        <f t="shared" si="0"/>
        <v>0</v>
      </c>
      <c r="J30" s="43"/>
      <c r="K30" s="37"/>
      <c r="L30" s="37">
        <f t="shared" si="1"/>
        <v>0</v>
      </c>
      <c r="M30" s="38">
        <f t="shared" si="7"/>
        <v>0</v>
      </c>
      <c r="N30" s="38">
        <f>M30+J30</f>
        <v>0</v>
      </c>
      <c r="O30" s="38"/>
      <c r="P30" s="38">
        <v>0</v>
      </c>
      <c r="Q30" s="38">
        <v>0</v>
      </c>
      <c r="R30" s="38">
        <v>0</v>
      </c>
      <c r="S30" s="38"/>
      <c r="T30" s="38">
        <f t="shared" si="22"/>
        <v>0</v>
      </c>
      <c r="U30" s="38">
        <f t="shared" si="23"/>
        <v>0</v>
      </c>
      <c r="V30" s="38">
        <f t="shared" si="2"/>
        <v>0</v>
      </c>
      <c r="W30" s="39">
        <v>0</v>
      </c>
      <c r="X30" s="39">
        <v>19076</v>
      </c>
      <c r="Y30" s="40">
        <v>0</v>
      </c>
      <c r="Z30" s="40">
        <f t="shared" si="8"/>
        <v>0</v>
      </c>
      <c r="AA30" s="40"/>
      <c r="AB30" s="40"/>
      <c r="AC30" s="41"/>
      <c r="AD30" s="40"/>
      <c r="AE30" s="40"/>
      <c r="AF30" s="40"/>
      <c r="AG30" s="41"/>
      <c r="AH30" s="41"/>
      <c r="AI30" s="40">
        <f t="shared" si="26"/>
        <v>0</v>
      </c>
      <c r="AJ30" s="40">
        <f t="shared" si="9"/>
        <v>0</v>
      </c>
      <c r="AK30" s="40">
        <f t="shared" si="10"/>
        <v>0</v>
      </c>
      <c r="AL30" s="41">
        <f t="shared" si="11"/>
        <v>0</v>
      </c>
      <c r="AM30" s="41">
        <f t="shared" si="12"/>
        <v>0</v>
      </c>
      <c r="AN30" s="41">
        <f t="shared" si="4"/>
        <v>0</v>
      </c>
      <c r="AO30" s="40">
        <v>0</v>
      </c>
      <c r="AP30" s="40">
        <f t="shared" si="5"/>
        <v>-19076</v>
      </c>
      <c r="AQ30" s="40">
        <f t="shared" si="13"/>
        <v>0</v>
      </c>
      <c r="AR30" s="40">
        <f t="shared" si="14"/>
        <v>-19076</v>
      </c>
      <c r="AS30" s="40"/>
      <c r="AT30" s="40">
        <f t="shared" si="15"/>
        <v>0</v>
      </c>
      <c r="AU30" s="40">
        <v>0</v>
      </c>
      <c r="AV30" s="40">
        <f t="shared" si="16"/>
        <v>0</v>
      </c>
      <c r="AW30" s="40">
        <v>0</v>
      </c>
      <c r="AX30" s="41">
        <f t="shared" si="24"/>
        <v>0</v>
      </c>
      <c r="AY30" s="41">
        <f t="shared" si="25"/>
        <v>0</v>
      </c>
      <c r="AZ30" s="40">
        <v>0</v>
      </c>
      <c r="BA30" s="40">
        <f t="shared" si="17"/>
        <v>0</v>
      </c>
      <c r="BB30" s="40">
        <f t="shared" si="18"/>
        <v>0</v>
      </c>
      <c r="BC30" s="40">
        <f t="shared" si="19"/>
        <v>0</v>
      </c>
      <c r="BD30" s="40"/>
      <c r="BE30" s="40">
        <f t="shared" si="6"/>
        <v>0</v>
      </c>
      <c r="BF30" s="40">
        <f t="shared" si="20"/>
        <v>0</v>
      </c>
      <c r="BG30" s="15">
        <f t="shared" si="21"/>
        <v>0</v>
      </c>
    </row>
    <row r="31" spans="1:59" ht="12.75" x14ac:dyDescent="0.2">
      <c r="A31" s="34" t="s">
        <v>23</v>
      </c>
      <c r="B31" s="34"/>
      <c r="C31" s="34" t="s">
        <v>45</v>
      </c>
      <c r="D31" s="35">
        <v>5426986</v>
      </c>
      <c r="E31" s="36">
        <v>5426986</v>
      </c>
      <c r="F31" s="36">
        <v>5426986</v>
      </c>
      <c r="G31" s="36">
        <v>5426986</v>
      </c>
      <c r="H31" s="36"/>
      <c r="I31" s="36">
        <f t="shared" si="0"/>
        <v>5426986</v>
      </c>
      <c r="J31" s="37"/>
      <c r="K31" s="37"/>
      <c r="L31" s="37">
        <f t="shared" si="1"/>
        <v>0</v>
      </c>
      <c r="M31" s="38">
        <f t="shared" si="7"/>
        <v>5426986</v>
      </c>
      <c r="N31" s="38">
        <f>M31+J31</f>
        <v>5426986</v>
      </c>
      <c r="O31" s="38">
        <v>5426986</v>
      </c>
      <c r="P31" s="38">
        <v>5426986</v>
      </c>
      <c r="Q31" s="38">
        <v>5426986</v>
      </c>
      <c r="R31" s="38">
        <v>5426986</v>
      </c>
      <c r="S31" s="38">
        <v>0</v>
      </c>
      <c r="T31" s="38">
        <f t="shared" si="22"/>
        <v>0</v>
      </c>
      <c r="U31" s="38">
        <f t="shared" si="23"/>
        <v>5426986</v>
      </c>
      <c r="V31" s="38">
        <f t="shared" si="2"/>
        <v>0</v>
      </c>
      <c r="W31" s="39">
        <v>5426986</v>
      </c>
      <c r="X31" s="39"/>
      <c r="Y31" s="40">
        <v>5426986</v>
      </c>
      <c r="Z31" s="40">
        <f t="shared" si="8"/>
        <v>0</v>
      </c>
      <c r="AA31" s="40">
        <v>5426986</v>
      </c>
      <c r="AB31" s="40">
        <v>5426986</v>
      </c>
      <c r="AC31" s="41">
        <v>5426986</v>
      </c>
      <c r="AD31" s="40"/>
      <c r="AE31" s="40"/>
      <c r="AF31" s="40"/>
      <c r="AG31" s="41">
        <v>5426986</v>
      </c>
      <c r="AH31" s="41">
        <v>5426986</v>
      </c>
      <c r="AI31" s="40">
        <f t="shared" si="26"/>
        <v>0</v>
      </c>
      <c r="AJ31" s="40">
        <f t="shared" si="9"/>
        <v>0</v>
      </c>
      <c r="AK31" s="40">
        <f t="shared" si="10"/>
        <v>0</v>
      </c>
      <c r="AL31" s="41">
        <f t="shared" si="11"/>
        <v>0</v>
      </c>
      <c r="AM31" s="41">
        <f t="shared" si="12"/>
        <v>0</v>
      </c>
      <c r="AN31" s="41">
        <f t="shared" si="4"/>
        <v>0</v>
      </c>
      <c r="AO31" s="40">
        <v>5426986</v>
      </c>
      <c r="AP31" s="40">
        <f t="shared" si="5"/>
        <v>0</v>
      </c>
      <c r="AQ31" s="40">
        <f t="shared" si="13"/>
        <v>0</v>
      </c>
      <c r="AR31" s="40">
        <f t="shared" si="14"/>
        <v>0</v>
      </c>
      <c r="AS31" s="40"/>
      <c r="AT31" s="40">
        <f t="shared" si="15"/>
        <v>5426986</v>
      </c>
      <c r="AU31" s="40">
        <v>5426986</v>
      </c>
      <c r="AV31" s="40">
        <f t="shared" si="16"/>
        <v>0</v>
      </c>
      <c r="AW31" s="40">
        <v>5426986</v>
      </c>
      <c r="AX31" s="41">
        <f t="shared" si="24"/>
        <v>0</v>
      </c>
      <c r="AY31" s="41">
        <f t="shared" si="25"/>
        <v>0</v>
      </c>
      <c r="AZ31" s="40">
        <v>5426986</v>
      </c>
      <c r="BA31" s="40">
        <f t="shared" si="17"/>
        <v>0</v>
      </c>
      <c r="BB31" s="40">
        <f t="shared" si="18"/>
        <v>0</v>
      </c>
      <c r="BC31" s="40">
        <f t="shared" si="19"/>
        <v>0</v>
      </c>
      <c r="BD31" s="40">
        <v>5426986</v>
      </c>
      <c r="BE31" s="40">
        <f t="shared" si="6"/>
        <v>0</v>
      </c>
      <c r="BF31" s="40">
        <f t="shared" si="20"/>
        <v>0</v>
      </c>
      <c r="BG31" s="15">
        <f t="shared" si="21"/>
        <v>0</v>
      </c>
    </row>
    <row r="32" spans="1:59" ht="12.75" x14ac:dyDescent="0.2">
      <c r="A32" s="32" t="s">
        <v>24</v>
      </c>
      <c r="B32" s="33"/>
      <c r="C32" s="34" t="s">
        <v>44</v>
      </c>
      <c r="D32" s="35">
        <v>4277635</v>
      </c>
      <c r="E32" s="36">
        <v>4277635</v>
      </c>
      <c r="F32" s="36">
        <v>4177635</v>
      </c>
      <c r="G32" s="36">
        <v>4177632</v>
      </c>
      <c r="H32" s="36"/>
      <c r="I32" s="36">
        <f t="shared" si="0"/>
        <v>4177632</v>
      </c>
      <c r="J32" s="37"/>
      <c r="K32" s="37"/>
      <c r="L32" s="37">
        <f t="shared" si="1"/>
        <v>0</v>
      </c>
      <c r="M32" s="38">
        <f t="shared" si="7"/>
        <v>4177632</v>
      </c>
      <c r="N32" s="38">
        <v>4177632</v>
      </c>
      <c r="O32" s="38">
        <v>4121215</v>
      </c>
      <c r="P32" s="38">
        <v>4121215</v>
      </c>
      <c r="Q32" s="38">
        <v>4177632</v>
      </c>
      <c r="R32" s="38">
        <v>4121215</v>
      </c>
      <c r="S32" s="38">
        <v>0</v>
      </c>
      <c r="T32" s="38">
        <f t="shared" si="22"/>
        <v>0</v>
      </c>
      <c r="U32" s="38">
        <f t="shared" si="23"/>
        <v>4121215</v>
      </c>
      <c r="V32" s="38">
        <f t="shared" si="2"/>
        <v>-56417</v>
      </c>
      <c r="W32" s="39">
        <v>4121215</v>
      </c>
      <c r="X32" s="39"/>
      <c r="Y32" s="40">
        <v>4411611</v>
      </c>
      <c r="Z32" s="40">
        <f t="shared" si="8"/>
        <v>290396</v>
      </c>
      <c r="AA32" s="40">
        <v>4121215</v>
      </c>
      <c r="AB32" s="40">
        <v>4121215</v>
      </c>
      <c r="AC32" s="41">
        <v>4121215</v>
      </c>
      <c r="AD32" s="40"/>
      <c r="AE32" s="40"/>
      <c r="AF32" s="40">
        <f>AB32-Y32</f>
        <v>-290396</v>
      </c>
      <c r="AG32" s="41">
        <v>4121215</v>
      </c>
      <c r="AH32" s="41">
        <v>4121215</v>
      </c>
      <c r="AI32" s="40">
        <f t="shared" si="26"/>
        <v>0</v>
      </c>
      <c r="AJ32" s="40">
        <f t="shared" si="9"/>
        <v>-290396</v>
      </c>
      <c r="AK32" s="40">
        <f t="shared" si="10"/>
        <v>0</v>
      </c>
      <c r="AL32" s="41">
        <f t="shared" si="11"/>
        <v>0</v>
      </c>
      <c r="AM32" s="41">
        <f t="shared" si="12"/>
        <v>-290396</v>
      </c>
      <c r="AN32" s="41">
        <f t="shared" si="4"/>
        <v>0</v>
      </c>
      <c r="AO32" s="40">
        <v>4121215</v>
      </c>
      <c r="AP32" s="40">
        <f t="shared" si="5"/>
        <v>0</v>
      </c>
      <c r="AQ32" s="40">
        <f t="shared" si="13"/>
        <v>-290396</v>
      </c>
      <c r="AR32" s="40">
        <f t="shared" si="14"/>
        <v>0</v>
      </c>
      <c r="AS32" s="40"/>
      <c r="AT32" s="40">
        <f t="shared" si="15"/>
        <v>4121215</v>
      </c>
      <c r="AU32" s="40">
        <v>4121215</v>
      </c>
      <c r="AV32" s="40">
        <f t="shared" si="16"/>
        <v>0</v>
      </c>
      <c r="AW32" s="40">
        <v>4121216</v>
      </c>
      <c r="AX32" s="41">
        <f t="shared" si="24"/>
        <v>1</v>
      </c>
      <c r="AY32" s="41">
        <f t="shared" si="25"/>
        <v>1</v>
      </c>
      <c r="AZ32" s="40">
        <v>4121216</v>
      </c>
      <c r="BA32" s="40">
        <f t="shared" si="17"/>
        <v>1</v>
      </c>
      <c r="BB32" s="40">
        <f t="shared" si="18"/>
        <v>1</v>
      </c>
      <c r="BC32" s="40">
        <f t="shared" si="19"/>
        <v>0</v>
      </c>
      <c r="BD32" s="40">
        <v>4121215</v>
      </c>
      <c r="BE32" s="40">
        <f t="shared" si="6"/>
        <v>0</v>
      </c>
      <c r="BF32" s="40">
        <f t="shared" si="20"/>
        <v>0</v>
      </c>
      <c r="BG32" s="15">
        <f t="shared" si="21"/>
        <v>-1</v>
      </c>
    </row>
    <row r="33" spans="1:59" ht="12.75" x14ac:dyDescent="0.2">
      <c r="A33" s="32" t="s">
        <v>2</v>
      </c>
      <c r="B33" s="33"/>
      <c r="C33" s="34" t="s">
        <v>181</v>
      </c>
      <c r="D33" s="35">
        <v>3725671328</v>
      </c>
      <c r="E33" s="36">
        <v>3948824061</v>
      </c>
      <c r="F33" s="36">
        <v>3536824063</v>
      </c>
      <c r="G33" s="36">
        <v>3869847585</v>
      </c>
      <c r="H33" s="36"/>
      <c r="I33" s="36">
        <f t="shared" si="0"/>
        <v>3869847585</v>
      </c>
      <c r="J33" s="43"/>
      <c r="K33" s="37"/>
      <c r="L33" s="37">
        <f t="shared" si="1"/>
        <v>0</v>
      </c>
      <c r="M33" s="38">
        <f t="shared" si="7"/>
        <v>3869847585</v>
      </c>
      <c r="N33" s="38">
        <v>4048324258</v>
      </c>
      <c r="O33" s="38">
        <v>3851193043</v>
      </c>
      <c r="P33" s="38">
        <v>3851193043</v>
      </c>
      <c r="Q33" s="38">
        <v>3878464421</v>
      </c>
      <c r="R33" s="38">
        <v>3851193043</v>
      </c>
      <c r="S33" s="38">
        <v>0</v>
      </c>
      <c r="T33" s="38">
        <f t="shared" si="22"/>
        <v>0</v>
      </c>
      <c r="U33" s="38">
        <f t="shared" si="23"/>
        <v>3851193043</v>
      </c>
      <c r="V33" s="38">
        <f t="shared" si="2"/>
        <v>-18654542</v>
      </c>
      <c r="W33" s="39">
        <v>3851193043</v>
      </c>
      <c r="X33" s="39"/>
      <c r="Y33" s="40">
        <v>3990519337</v>
      </c>
      <c r="Z33" s="40">
        <f t="shared" si="8"/>
        <v>139326294</v>
      </c>
      <c r="AA33" s="40">
        <v>3990812680</v>
      </c>
      <c r="AB33" s="40">
        <v>3990812680</v>
      </c>
      <c r="AC33" s="41">
        <v>3990812680</v>
      </c>
      <c r="AD33" s="40"/>
      <c r="AE33" s="40">
        <f>AB33-SUM(W33:X33)</f>
        <v>139619637</v>
      </c>
      <c r="AF33" s="40">
        <f>AB33-Y33</f>
        <v>293343</v>
      </c>
      <c r="AG33" s="41">
        <v>3990812680</v>
      </c>
      <c r="AH33" s="41">
        <v>3990812680</v>
      </c>
      <c r="AI33" s="40">
        <f t="shared" si="26"/>
        <v>139619637</v>
      </c>
      <c r="AJ33" s="40">
        <f t="shared" si="9"/>
        <v>293343</v>
      </c>
      <c r="AK33" s="40">
        <f t="shared" si="10"/>
        <v>0</v>
      </c>
      <c r="AL33" s="41">
        <f t="shared" si="11"/>
        <v>139619637</v>
      </c>
      <c r="AM33" s="41">
        <f t="shared" si="12"/>
        <v>293343</v>
      </c>
      <c r="AN33" s="41">
        <f t="shared" si="4"/>
        <v>0</v>
      </c>
      <c r="AO33" s="40">
        <v>3990812680</v>
      </c>
      <c r="AP33" s="40">
        <f t="shared" si="5"/>
        <v>139619637</v>
      </c>
      <c r="AQ33" s="40">
        <f t="shared" si="13"/>
        <v>293343</v>
      </c>
      <c r="AR33" s="40">
        <f t="shared" si="14"/>
        <v>139619637</v>
      </c>
      <c r="AS33" s="40"/>
      <c r="AT33" s="40">
        <f t="shared" si="15"/>
        <v>3990812680</v>
      </c>
      <c r="AU33" s="40">
        <v>4136391547</v>
      </c>
      <c r="AV33" s="40">
        <f t="shared" si="16"/>
        <v>145578867</v>
      </c>
      <c r="AW33" s="40">
        <v>4154611977</v>
      </c>
      <c r="AX33" s="41">
        <f t="shared" si="24"/>
        <v>163799297</v>
      </c>
      <c r="AY33" s="41">
        <f t="shared" si="25"/>
        <v>18220430</v>
      </c>
      <c r="AZ33" s="40">
        <v>4154611977</v>
      </c>
      <c r="BA33" s="40">
        <f t="shared" si="17"/>
        <v>163799297</v>
      </c>
      <c r="BB33" s="40">
        <f t="shared" si="18"/>
        <v>18220430</v>
      </c>
      <c r="BC33" s="40">
        <f t="shared" si="19"/>
        <v>0</v>
      </c>
      <c r="BD33" s="40">
        <v>4171078492</v>
      </c>
      <c r="BE33" s="40">
        <f t="shared" si="6"/>
        <v>180265812</v>
      </c>
      <c r="BF33" s="40">
        <f t="shared" si="20"/>
        <v>34686945</v>
      </c>
      <c r="BG33" s="15">
        <f t="shared" si="21"/>
        <v>16466515</v>
      </c>
    </row>
    <row r="34" spans="1:59" ht="12.75" x14ac:dyDescent="0.2">
      <c r="A34" s="32" t="s">
        <v>6</v>
      </c>
      <c r="B34" s="33"/>
      <c r="C34" s="34" t="s">
        <v>75</v>
      </c>
      <c r="D34" s="35">
        <v>5500000</v>
      </c>
      <c r="E34" s="36">
        <v>5500000</v>
      </c>
      <c r="F34" s="36">
        <v>4312000</v>
      </c>
      <c r="G34" s="36">
        <v>2000000</v>
      </c>
      <c r="H34" s="37">
        <v>-2000000</v>
      </c>
      <c r="I34" s="36">
        <f t="shared" si="0"/>
        <v>0</v>
      </c>
      <c r="J34" s="43"/>
      <c r="K34" s="37"/>
      <c r="L34" s="37">
        <f t="shared" si="1"/>
        <v>0</v>
      </c>
      <c r="M34" s="38">
        <f t="shared" si="7"/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/>
      <c r="T34" s="38">
        <f t="shared" si="22"/>
        <v>0</v>
      </c>
      <c r="U34" s="38">
        <f t="shared" si="23"/>
        <v>0</v>
      </c>
      <c r="V34" s="38">
        <f t="shared" si="2"/>
        <v>0</v>
      </c>
      <c r="W34" s="39"/>
      <c r="X34" s="39"/>
      <c r="Y34" s="40"/>
      <c r="Z34" s="40">
        <f t="shared" si="8"/>
        <v>0</v>
      </c>
      <c r="AA34" s="40"/>
      <c r="AB34" s="40"/>
      <c r="AC34" s="41"/>
      <c r="AD34" s="40"/>
      <c r="AE34" s="40">
        <f>AB34-W34+X34</f>
        <v>0</v>
      </c>
      <c r="AF34" s="40">
        <f>AB34-Y34</f>
        <v>0</v>
      </c>
      <c r="AG34" s="41"/>
      <c r="AH34" s="41"/>
      <c r="AI34" s="40">
        <f t="shared" si="26"/>
        <v>0</v>
      </c>
      <c r="AJ34" s="40">
        <f t="shared" si="9"/>
        <v>0</v>
      </c>
      <c r="AK34" s="40">
        <f t="shared" si="10"/>
        <v>0</v>
      </c>
      <c r="AL34" s="41">
        <f t="shared" si="11"/>
        <v>0</v>
      </c>
      <c r="AM34" s="41">
        <f t="shared" si="12"/>
        <v>0</v>
      </c>
      <c r="AN34" s="41">
        <f t="shared" si="4"/>
        <v>0</v>
      </c>
      <c r="AO34" s="40"/>
      <c r="AP34" s="40">
        <f t="shared" si="5"/>
        <v>0</v>
      </c>
      <c r="AQ34" s="40">
        <f t="shared" si="13"/>
        <v>0</v>
      </c>
      <c r="AR34" s="40">
        <f t="shared" si="14"/>
        <v>0</v>
      </c>
      <c r="AS34" s="40"/>
      <c r="AT34" s="40">
        <f t="shared" si="15"/>
        <v>0</v>
      </c>
      <c r="AU34" s="40"/>
      <c r="AV34" s="40">
        <f t="shared" si="16"/>
        <v>0</v>
      </c>
      <c r="AW34" s="40"/>
      <c r="AX34" s="41">
        <f t="shared" si="24"/>
        <v>0</v>
      </c>
      <c r="AY34" s="41">
        <f t="shared" si="25"/>
        <v>0</v>
      </c>
      <c r="AZ34" s="40"/>
      <c r="BA34" s="40">
        <f t="shared" si="17"/>
        <v>0</v>
      </c>
      <c r="BB34" s="40">
        <f t="shared" si="18"/>
        <v>0</v>
      </c>
      <c r="BC34" s="40">
        <f t="shared" si="19"/>
        <v>0</v>
      </c>
      <c r="BD34" s="44">
        <v>3500000</v>
      </c>
      <c r="BE34" s="40">
        <f t="shared" si="6"/>
        <v>3500000</v>
      </c>
      <c r="BF34" s="40">
        <f t="shared" si="20"/>
        <v>3500000</v>
      </c>
      <c r="BG34" s="15">
        <f t="shared" si="21"/>
        <v>3500000</v>
      </c>
    </row>
    <row r="35" spans="1:59" ht="12.75" x14ac:dyDescent="0.2">
      <c r="A35" s="32" t="s">
        <v>7</v>
      </c>
      <c r="B35" s="33"/>
      <c r="C35" s="34" t="s">
        <v>199</v>
      </c>
      <c r="D35" s="35">
        <v>220000000</v>
      </c>
      <c r="E35" s="36">
        <v>230043700</v>
      </c>
      <c r="F35" s="36">
        <v>215337070</v>
      </c>
      <c r="G35" s="36">
        <f>140113160+200000</f>
        <v>140313160</v>
      </c>
      <c r="H35" s="37">
        <v>-200000</v>
      </c>
      <c r="I35" s="36">
        <f t="shared" si="0"/>
        <v>140113160</v>
      </c>
      <c r="J35" s="37">
        <v>-6994000</v>
      </c>
      <c r="K35" s="37"/>
      <c r="L35" s="37">
        <f t="shared" si="1"/>
        <v>-6994000</v>
      </c>
      <c r="M35" s="38">
        <f t="shared" si="7"/>
        <v>133119160</v>
      </c>
      <c r="N35" s="38">
        <v>135019170</v>
      </c>
      <c r="O35" s="38">
        <v>135019170</v>
      </c>
      <c r="P35" s="38">
        <v>135019170</v>
      </c>
      <c r="Q35" s="38">
        <v>133119160</v>
      </c>
      <c r="R35" s="38">
        <v>145673366</v>
      </c>
      <c r="S35" s="38">
        <v>8.6180000000000007E-2</v>
      </c>
      <c r="T35" s="38">
        <f t="shared" si="22"/>
        <v>-12554130.681880001</v>
      </c>
      <c r="U35" s="38">
        <f t="shared" si="23"/>
        <v>133119235.31812</v>
      </c>
      <c r="V35" s="38">
        <f t="shared" si="2"/>
        <v>75.318120002746582</v>
      </c>
      <c r="W35" s="39">
        <v>133119160</v>
      </c>
      <c r="X35" s="39"/>
      <c r="Y35" s="40">
        <v>213119160</v>
      </c>
      <c r="Z35" s="40">
        <f t="shared" si="8"/>
        <v>80000000</v>
      </c>
      <c r="AA35" s="40">
        <v>213119160</v>
      </c>
      <c r="AB35" s="40">
        <v>213119160</v>
      </c>
      <c r="AC35" s="41">
        <v>183119160</v>
      </c>
      <c r="AD35" s="40"/>
      <c r="AE35" s="40">
        <f>AB35-SUM(W35:X35)</f>
        <v>80000000</v>
      </c>
      <c r="AF35" s="40"/>
      <c r="AG35" s="42">
        <v>194119160</v>
      </c>
      <c r="AH35" s="42">
        <v>213119160</v>
      </c>
      <c r="AI35" s="40">
        <f t="shared" si="26"/>
        <v>50000000</v>
      </c>
      <c r="AJ35" s="40">
        <f t="shared" si="9"/>
        <v>-30000000</v>
      </c>
      <c r="AK35" s="40">
        <f t="shared" si="10"/>
        <v>-30000000</v>
      </c>
      <c r="AL35" s="41">
        <f t="shared" si="11"/>
        <v>61000000</v>
      </c>
      <c r="AM35" s="41">
        <f t="shared" si="12"/>
        <v>-19000000</v>
      </c>
      <c r="AN35" s="41">
        <f t="shared" si="4"/>
        <v>-19000000</v>
      </c>
      <c r="AO35" s="40">
        <v>213119160</v>
      </c>
      <c r="AP35" s="40">
        <f t="shared" si="5"/>
        <v>80000000</v>
      </c>
      <c r="AQ35" s="40">
        <f t="shared" si="13"/>
        <v>0</v>
      </c>
      <c r="AR35" s="40">
        <f t="shared" si="14"/>
        <v>80000000</v>
      </c>
      <c r="AS35" s="40"/>
      <c r="AT35" s="40">
        <f t="shared" si="15"/>
        <v>213119160</v>
      </c>
      <c r="AU35" s="40">
        <v>213150377</v>
      </c>
      <c r="AV35" s="40">
        <f t="shared" si="16"/>
        <v>31217</v>
      </c>
      <c r="AW35" s="40">
        <v>221575000</v>
      </c>
      <c r="AX35" s="41">
        <f t="shared" si="24"/>
        <v>8455840</v>
      </c>
      <c r="AY35" s="41">
        <f t="shared" si="25"/>
        <v>8424623</v>
      </c>
      <c r="AZ35" s="40">
        <v>221575000</v>
      </c>
      <c r="BA35" s="40">
        <f t="shared" si="17"/>
        <v>8455840</v>
      </c>
      <c r="BB35" s="40">
        <f t="shared" si="18"/>
        <v>8424623</v>
      </c>
      <c r="BC35" s="40">
        <f t="shared" si="19"/>
        <v>0</v>
      </c>
      <c r="BD35" s="40">
        <v>242182288</v>
      </c>
      <c r="BE35" s="40">
        <f t="shared" si="6"/>
        <v>29063128</v>
      </c>
      <c r="BF35" s="40">
        <f t="shared" si="20"/>
        <v>29031911</v>
      </c>
      <c r="BG35" s="15">
        <f t="shared" si="21"/>
        <v>20607288</v>
      </c>
    </row>
    <row r="36" spans="1:59" ht="12.75" x14ac:dyDescent="0.2">
      <c r="A36" s="32" t="s">
        <v>49</v>
      </c>
      <c r="B36" s="33"/>
      <c r="C36" s="34" t="s">
        <v>141</v>
      </c>
      <c r="D36" s="35">
        <v>2974554</v>
      </c>
      <c r="E36" s="36">
        <v>2974554</v>
      </c>
      <c r="F36" s="36">
        <v>1572442</v>
      </c>
      <c r="G36" s="36">
        <v>1373226</v>
      </c>
      <c r="H36" s="36"/>
      <c r="I36" s="36">
        <f t="shared" si="0"/>
        <v>1373226</v>
      </c>
      <c r="J36" s="37">
        <v>-184143</v>
      </c>
      <c r="K36" s="37"/>
      <c r="L36" s="37">
        <f t="shared" si="1"/>
        <v>-184143</v>
      </c>
      <c r="M36" s="38">
        <f t="shared" si="7"/>
        <v>1189083</v>
      </c>
      <c r="N36" s="38">
        <v>1189083</v>
      </c>
      <c r="O36" s="38">
        <v>1072134</v>
      </c>
      <c r="P36" s="38">
        <v>1072134</v>
      </c>
      <c r="Q36" s="38">
        <v>989083</v>
      </c>
      <c r="R36" s="38">
        <v>1072134</v>
      </c>
      <c r="S36" s="38">
        <v>0.1241</v>
      </c>
      <c r="T36" s="38">
        <f t="shared" si="22"/>
        <v>-133051.82939999999</v>
      </c>
      <c r="U36" s="38">
        <f t="shared" si="23"/>
        <v>939082.17060000007</v>
      </c>
      <c r="V36" s="38">
        <f t="shared" si="2"/>
        <v>-250000.82939999993</v>
      </c>
      <c r="W36" s="39">
        <v>939083</v>
      </c>
      <c r="X36" s="39"/>
      <c r="Y36" s="40">
        <v>942704</v>
      </c>
      <c r="Z36" s="40">
        <f t="shared" si="8"/>
        <v>3621</v>
      </c>
      <c r="AA36" s="40">
        <v>939083</v>
      </c>
      <c r="AB36" s="40">
        <v>939083</v>
      </c>
      <c r="AC36" s="41">
        <v>939083</v>
      </c>
      <c r="AD36" s="40"/>
      <c r="AE36" s="40"/>
      <c r="AF36" s="40">
        <f>AB36-Y36</f>
        <v>-3621</v>
      </c>
      <c r="AG36" s="41">
        <v>939083</v>
      </c>
      <c r="AH36" s="41">
        <v>939083</v>
      </c>
      <c r="AI36" s="40">
        <f t="shared" si="26"/>
        <v>0</v>
      </c>
      <c r="AJ36" s="40">
        <f t="shared" si="9"/>
        <v>-3621</v>
      </c>
      <c r="AK36" s="40">
        <f t="shared" si="10"/>
        <v>0</v>
      </c>
      <c r="AL36" s="41">
        <f t="shared" si="11"/>
        <v>0</v>
      </c>
      <c r="AM36" s="41">
        <f t="shared" si="12"/>
        <v>-3621</v>
      </c>
      <c r="AN36" s="41">
        <f t="shared" si="4"/>
        <v>0</v>
      </c>
      <c r="AO36" s="40">
        <v>939083</v>
      </c>
      <c r="AP36" s="40">
        <f t="shared" si="5"/>
        <v>0</v>
      </c>
      <c r="AQ36" s="40">
        <f t="shared" si="13"/>
        <v>-3621</v>
      </c>
      <c r="AR36" s="40">
        <f t="shared" si="14"/>
        <v>0</v>
      </c>
      <c r="AS36" s="40"/>
      <c r="AT36" s="40">
        <f t="shared" si="15"/>
        <v>939083</v>
      </c>
      <c r="AU36" s="40">
        <v>1710118</v>
      </c>
      <c r="AV36" s="40">
        <f t="shared" si="16"/>
        <v>771035</v>
      </c>
      <c r="AW36" s="40">
        <v>949289</v>
      </c>
      <c r="AX36" s="41">
        <f t="shared" si="24"/>
        <v>10206</v>
      </c>
      <c r="AY36" s="41">
        <f t="shared" si="25"/>
        <v>-760829</v>
      </c>
      <c r="AZ36" s="40">
        <v>949289</v>
      </c>
      <c r="BA36" s="40">
        <f t="shared" si="17"/>
        <v>10206</v>
      </c>
      <c r="BB36" s="40">
        <f t="shared" si="18"/>
        <v>-760829</v>
      </c>
      <c r="BC36" s="40">
        <f t="shared" si="19"/>
        <v>0</v>
      </c>
      <c r="BD36" s="40">
        <v>959028</v>
      </c>
      <c r="BE36" s="40">
        <f t="shared" si="6"/>
        <v>19945</v>
      </c>
      <c r="BF36" s="40">
        <f t="shared" si="20"/>
        <v>-751090</v>
      </c>
      <c r="BG36" s="15">
        <f t="shared" si="21"/>
        <v>9739</v>
      </c>
    </row>
    <row r="37" spans="1:59" ht="12.75" x14ac:dyDescent="0.2">
      <c r="A37" s="32" t="s">
        <v>102</v>
      </c>
      <c r="B37" s="33"/>
      <c r="C37" s="34" t="s">
        <v>103</v>
      </c>
      <c r="D37" s="35"/>
      <c r="E37" s="36"/>
      <c r="F37" s="36"/>
      <c r="G37" s="36"/>
      <c r="H37" s="36"/>
      <c r="I37" s="36"/>
      <c r="J37" s="37"/>
      <c r="K37" s="37"/>
      <c r="L37" s="37"/>
      <c r="M37" s="38">
        <v>0</v>
      </c>
      <c r="N37" s="38">
        <v>0</v>
      </c>
      <c r="O37" s="38">
        <v>1700000</v>
      </c>
      <c r="P37" s="38">
        <v>1700000</v>
      </c>
      <c r="Q37" s="38">
        <v>1700000</v>
      </c>
      <c r="R37" s="38">
        <v>1700000</v>
      </c>
      <c r="S37" s="38">
        <v>0.23529</v>
      </c>
      <c r="T37" s="38">
        <f t="shared" si="22"/>
        <v>-399993</v>
      </c>
      <c r="U37" s="38">
        <f t="shared" si="23"/>
        <v>1300007</v>
      </c>
      <c r="V37" s="38">
        <f t="shared" si="2"/>
        <v>1300007</v>
      </c>
      <c r="W37" s="39">
        <v>1300000</v>
      </c>
      <c r="X37" s="39"/>
      <c r="Y37" s="40">
        <v>0</v>
      </c>
      <c r="Z37" s="40">
        <f t="shared" si="8"/>
        <v>-1300000</v>
      </c>
      <c r="AA37" s="40">
        <v>1300000</v>
      </c>
      <c r="AB37" s="40">
        <v>1300000</v>
      </c>
      <c r="AC37" s="41">
        <v>1300000</v>
      </c>
      <c r="AD37" s="40"/>
      <c r="AE37" s="40"/>
      <c r="AF37" s="40">
        <f>AB37-Y37</f>
        <v>1300000</v>
      </c>
      <c r="AG37" s="41">
        <v>1300000</v>
      </c>
      <c r="AH37" s="41">
        <v>1300000</v>
      </c>
      <c r="AI37" s="40">
        <f t="shared" si="26"/>
        <v>0</v>
      </c>
      <c r="AJ37" s="40">
        <f t="shared" si="9"/>
        <v>1300000</v>
      </c>
      <c r="AK37" s="40">
        <f t="shared" si="10"/>
        <v>0</v>
      </c>
      <c r="AL37" s="41">
        <f t="shared" si="11"/>
        <v>0</v>
      </c>
      <c r="AM37" s="41">
        <f t="shared" si="12"/>
        <v>1300000</v>
      </c>
      <c r="AN37" s="41">
        <f t="shared" si="4"/>
        <v>0</v>
      </c>
      <c r="AO37" s="40">
        <v>1300000</v>
      </c>
      <c r="AP37" s="40">
        <f t="shared" si="5"/>
        <v>0</v>
      </c>
      <c r="AQ37" s="40">
        <f t="shared" si="13"/>
        <v>1300000</v>
      </c>
      <c r="AR37" s="40">
        <f t="shared" si="14"/>
        <v>0</v>
      </c>
      <c r="AS37" s="40"/>
      <c r="AT37" s="40">
        <f t="shared" si="15"/>
        <v>1300000</v>
      </c>
      <c r="AU37" s="40">
        <v>0</v>
      </c>
      <c r="AV37" s="40">
        <f t="shared" si="16"/>
        <v>-1300000</v>
      </c>
      <c r="AW37" s="40">
        <v>0</v>
      </c>
      <c r="AX37" s="41">
        <f t="shared" si="24"/>
        <v>-1300000</v>
      </c>
      <c r="AY37" s="41">
        <f t="shared" si="25"/>
        <v>0</v>
      </c>
      <c r="AZ37" s="40">
        <v>1300000</v>
      </c>
      <c r="BA37" s="40">
        <f t="shared" si="17"/>
        <v>0</v>
      </c>
      <c r="BB37" s="40">
        <f t="shared" si="18"/>
        <v>1300000</v>
      </c>
      <c r="BC37" s="40">
        <f t="shared" si="19"/>
        <v>1300000</v>
      </c>
      <c r="BD37" s="40">
        <v>1300000</v>
      </c>
      <c r="BE37" s="40">
        <f t="shared" si="6"/>
        <v>0</v>
      </c>
      <c r="BF37" s="40">
        <f t="shared" si="20"/>
        <v>1300000</v>
      </c>
      <c r="BG37" s="15">
        <f t="shared" si="21"/>
        <v>0</v>
      </c>
    </row>
    <row r="38" spans="1:59" ht="12.75" hidden="1" x14ac:dyDescent="0.2">
      <c r="A38" s="32" t="s">
        <v>64</v>
      </c>
      <c r="B38" s="33"/>
      <c r="C38" s="34" t="s">
        <v>65</v>
      </c>
      <c r="D38" s="35"/>
      <c r="E38" s="36">
        <v>400000</v>
      </c>
      <c r="F38" s="36">
        <v>0</v>
      </c>
      <c r="G38" s="36">
        <v>0</v>
      </c>
      <c r="H38" s="36"/>
      <c r="I38" s="36">
        <f t="shared" si="0"/>
        <v>0</v>
      </c>
      <c r="J38" s="43"/>
      <c r="K38" s="37"/>
      <c r="L38" s="37">
        <f t="shared" si="1"/>
        <v>0</v>
      </c>
      <c r="M38" s="38">
        <f t="shared" si="7"/>
        <v>0</v>
      </c>
      <c r="N38" s="38">
        <v>0</v>
      </c>
      <c r="O38" s="38">
        <v>0</v>
      </c>
      <c r="P38" s="38">
        <v>0</v>
      </c>
      <c r="Q38" s="38"/>
      <c r="R38" s="38">
        <v>0</v>
      </c>
      <c r="S38" s="38"/>
      <c r="T38" s="38">
        <f t="shared" si="22"/>
        <v>0</v>
      </c>
      <c r="U38" s="38">
        <f t="shared" si="23"/>
        <v>0</v>
      </c>
      <c r="V38" s="38">
        <f t="shared" si="2"/>
        <v>0</v>
      </c>
      <c r="W38" s="39"/>
      <c r="X38" s="39"/>
      <c r="Y38" s="40"/>
      <c r="Z38" s="40">
        <f t="shared" si="8"/>
        <v>0</v>
      </c>
      <c r="AA38" s="40"/>
      <c r="AB38" s="40"/>
      <c r="AC38" s="41"/>
      <c r="AD38" s="40"/>
      <c r="AE38" s="40">
        <f>AB38-W38+X38</f>
        <v>0</v>
      </c>
      <c r="AF38" s="40">
        <f>AB38-Y38</f>
        <v>0</v>
      </c>
      <c r="AG38" s="41"/>
      <c r="AH38" s="41"/>
      <c r="AI38" s="40">
        <f t="shared" si="26"/>
        <v>0</v>
      </c>
      <c r="AJ38" s="40">
        <f t="shared" si="9"/>
        <v>0</v>
      </c>
      <c r="AK38" s="40">
        <f t="shared" si="10"/>
        <v>0</v>
      </c>
      <c r="AL38" s="41">
        <f t="shared" si="11"/>
        <v>0</v>
      </c>
      <c r="AM38" s="41">
        <f t="shared" si="12"/>
        <v>0</v>
      </c>
      <c r="AN38" s="41">
        <f t="shared" si="4"/>
        <v>0</v>
      </c>
      <c r="AO38" s="40"/>
      <c r="AP38" s="40">
        <f t="shared" si="5"/>
        <v>0</v>
      </c>
      <c r="AQ38" s="40">
        <f t="shared" si="13"/>
        <v>0</v>
      </c>
      <c r="AR38" s="40">
        <f t="shared" si="14"/>
        <v>0</v>
      </c>
      <c r="AS38" s="40"/>
      <c r="AT38" s="40">
        <f t="shared" si="15"/>
        <v>0</v>
      </c>
      <c r="AU38" s="40"/>
      <c r="AV38" s="40">
        <f t="shared" si="16"/>
        <v>0</v>
      </c>
      <c r="AW38" s="40"/>
      <c r="AX38" s="41">
        <f t="shared" si="24"/>
        <v>0</v>
      </c>
      <c r="AY38" s="41">
        <f t="shared" si="25"/>
        <v>0</v>
      </c>
      <c r="AZ38" s="40"/>
      <c r="BA38" s="40">
        <f t="shared" si="17"/>
        <v>0</v>
      </c>
      <c r="BB38" s="40">
        <f t="shared" si="18"/>
        <v>0</v>
      </c>
      <c r="BC38" s="40">
        <f t="shared" si="19"/>
        <v>0</v>
      </c>
      <c r="BD38" s="40"/>
      <c r="BE38" s="40">
        <f t="shared" si="6"/>
        <v>0</v>
      </c>
      <c r="BF38" s="40">
        <f t="shared" si="20"/>
        <v>0</v>
      </c>
      <c r="BG38" s="15">
        <f t="shared" si="21"/>
        <v>0</v>
      </c>
    </row>
    <row r="39" spans="1:59" ht="12.75" x14ac:dyDescent="0.2">
      <c r="A39" s="32" t="s">
        <v>191</v>
      </c>
      <c r="B39" s="33"/>
      <c r="C39" s="34" t="s">
        <v>193</v>
      </c>
      <c r="D39" s="35"/>
      <c r="E39" s="36"/>
      <c r="F39" s="36"/>
      <c r="G39" s="36"/>
      <c r="H39" s="36"/>
      <c r="I39" s="36"/>
      <c r="J39" s="43"/>
      <c r="K39" s="37"/>
      <c r="L39" s="3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39"/>
      <c r="Y39" s="40"/>
      <c r="Z39" s="40"/>
      <c r="AA39" s="40"/>
      <c r="AB39" s="40"/>
      <c r="AC39" s="41"/>
      <c r="AD39" s="40"/>
      <c r="AE39" s="40"/>
      <c r="AF39" s="40"/>
      <c r="AG39" s="41"/>
      <c r="AH39" s="41"/>
      <c r="AI39" s="40"/>
      <c r="AJ39" s="40"/>
      <c r="AK39" s="40"/>
      <c r="AL39" s="41"/>
      <c r="AM39" s="41"/>
      <c r="AN39" s="41"/>
      <c r="AO39" s="40"/>
      <c r="AP39" s="40"/>
      <c r="AQ39" s="40"/>
      <c r="AR39" s="40"/>
      <c r="AS39" s="40"/>
      <c r="AT39" s="40">
        <f t="shared" si="15"/>
        <v>0</v>
      </c>
      <c r="AU39" s="40"/>
      <c r="AV39" s="40"/>
      <c r="AW39" s="40">
        <v>250000</v>
      </c>
      <c r="AX39" s="41">
        <f t="shared" si="24"/>
        <v>250000</v>
      </c>
      <c r="AY39" s="41">
        <f t="shared" si="25"/>
        <v>250000</v>
      </c>
      <c r="AZ39" s="40">
        <v>250000</v>
      </c>
      <c r="BA39" s="40">
        <f t="shared" si="17"/>
        <v>250000</v>
      </c>
      <c r="BB39" s="40">
        <f t="shared" si="18"/>
        <v>250000</v>
      </c>
      <c r="BC39" s="40">
        <f t="shared" si="19"/>
        <v>0</v>
      </c>
      <c r="BD39" s="40"/>
      <c r="BE39" s="40">
        <f t="shared" si="6"/>
        <v>0</v>
      </c>
      <c r="BF39" s="40">
        <f t="shared" si="20"/>
        <v>0</v>
      </c>
      <c r="BG39" s="15">
        <f t="shared" si="21"/>
        <v>-250000</v>
      </c>
    </row>
    <row r="40" spans="1:59" ht="12.75" x14ac:dyDescent="0.2">
      <c r="A40" s="34" t="s">
        <v>8</v>
      </c>
      <c r="B40" s="34"/>
      <c r="C40" s="34" t="s">
        <v>76</v>
      </c>
      <c r="D40" s="35">
        <v>73790525</v>
      </c>
      <c r="E40" s="36">
        <v>79751579</v>
      </c>
      <c r="F40" s="36">
        <v>76536610</v>
      </c>
      <c r="G40" s="36">
        <v>79751579</v>
      </c>
      <c r="H40" s="36"/>
      <c r="I40" s="36">
        <f t="shared" si="0"/>
        <v>79751579</v>
      </c>
      <c r="J40" s="37">
        <v>-5174307</v>
      </c>
      <c r="K40" s="37"/>
      <c r="L40" s="37">
        <f t="shared" si="1"/>
        <v>-5174307</v>
      </c>
      <c r="M40" s="38">
        <f t="shared" si="7"/>
        <v>74577272</v>
      </c>
      <c r="N40" s="38">
        <v>74577272</v>
      </c>
      <c r="O40" s="38">
        <v>74082992</v>
      </c>
      <c r="P40" s="38">
        <v>71554914</v>
      </c>
      <c r="Q40" s="38">
        <v>71554914</v>
      </c>
      <c r="R40" s="38">
        <v>71554914</v>
      </c>
      <c r="S40" s="38">
        <v>0</v>
      </c>
      <c r="T40" s="38">
        <f t="shared" si="22"/>
        <v>0</v>
      </c>
      <c r="U40" s="38">
        <f t="shared" si="23"/>
        <v>71554914</v>
      </c>
      <c r="V40" s="38">
        <f t="shared" si="2"/>
        <v>-3022358</v>
      </c>
      <c r="W40" s="39">
        <v>71554914</v>
      </c>
      <c r="X40" s="39"/>
      <c r="Y40" s="40">
        <v>71554914</v>
      </c>
      <c r="Z40" s="40">
        <f t="shared" si="8"/>
        <v>0</v>
      </c>
      <c r="AA40" s="40">
        <v>73215427</v>
      </c>
      <c r="AB40" s="40">
        <v>73215427</v>
      </c>
      <c r="AC40" s="41">
        <v>71554914</v>
      </c>
      <c r="AD40" s="40"/>
      <c r="AE40" s="40">
        <f>AB40-SUM(W40:X40)</f>
        <v>1660513</v>
      </c>
      <c r="AF40" s="40">
        <f>AB40-Y40</f>
        <v>1660513</v>
      </c>
      <c r="AG40" s="41">
        <v>71554914</v>
      </c>
      <c r="AH40" s="41">
        <v>71554914</v>
      </c>
      <c r="AI40" s="40">
        <f t="shared" si="26"/>
        <v>0</v>
      </c>
      <c r="AJ40" s="40">
        <f t="shared" si="9"/>
        <v>0</v>
      </c>
      <c r="AK40" s="40">
        <f t="shared" si="10"/>
        <v>-1660513</v>
      </c>
      <c r="AL40" s="41">
        <f t="shared" si="11"/>
        <v>0</v>
      </c>
      <c r="AM40" s="41">
        <f t="shared" si="12"/>
        <v>0</v>
      </c>
      <c r="AN40" s="41">
        <f t="shared" si="4"/>
        <v>-1660513</v>
      </c>
      <c r="AO40" s="40">
        <v>71554914</v>
      </c>
      <c r="AP40" s="40">
        <f t="shared" si="5"/>
        <v>0</v>
      </c>
      <c r="AQ40" s="40">
        <f t="shared" si="13"/>
        <v>0</v>
      </c>
      <c r="AR40" s="40">
        <f t="shared" si="14"/>
        <v>0</v>
      </c>
      <c r="AS40" s="40"/>
      <c r="AT40" s="40">
        <f t="shared" si="15"/>
        <v>71554914</v>
      </c>
      <c r="AU40" s="40">
        <v>71454914</v>
      </c>
      <c r="AV40" s="40">
        <f t="shared" si="16"/>
        <v>-100000</v>
      </c>
      <c r="AW40" s="40">
        <v>71554914</v>
      </c>
      <c r="AX40" s="41">
        <f t="shared" si="24"/>
        <v>0</v>
      </c>
      <c r="AY40" s="41">
        <f t="shared" si="25"/>
        <v>100000</v>
      </c>
      <c r="AZ40" s="40">
        <v>71554914</v>
      </c>
      <c r="BA40" s="40">
        <f t="shared" si="17"/>
        <v>0</v>
      </c>
      <c r="BB40" s="40">
        <f t="shared" si="18"/>
        <v>100000</v>
      </c>
      <c r="BC40" s="40">
        <f t="shared" si="19"/>
        <v>0</v>
      </c>
      <c r="BD40" s="40">
        <v>71454914</v>
      </c>
      <c r="BE40" s="40">
        <f t="shared" si="6"/>
        <v>-100000</v>
      </c>
      <c r="BF40" s="40">
        <f t="shared" si="20"/>
        <v>0</v>
      </c>
      <c r="BG40" s="15">
        <f t="shared" si="21"/>
        <v>-100000</v>
      </c>
    </row>
    <row r="41" spans="1:59" ht="12.75" x14ac:dyDescent="0.2">
      <c r="A41" s="32" t="s">
        <v>28</v>
      </c>
      <c r="B41" s="33"/>
      <c r="C41" s="34" t="s">
        <v>200</v>
      </c>
      <c r="D41" s="35">
        <v>5515000</v>
      </c>
      <c r="E41" s="36">
        <v>5448093</v>
      </c>
      <c r="F41" s="36">
        <v>5239173</v>
      </c>
      <c r="G41" s="36">
        <v>657526</v>
      </c>
      <c r="H41" s="37"/>
      <c r="I41" s="36">
        <f t="shared" si="0"/>
        <v>657526</v>
      </c>
      <c r="J41" s="37">
        <v>-68362</v>
      </c>
      <c r="K41" s="37"/>
      <c r="L41" s="37">
        <f t="shared" si="1"/>
        <v>-68362</v>
      </c>
      <c r="M41" s="38">
        <f t="shared" si="7"/>
        <v>589164</v>
      </c>
      <c r="N41" s="38">
        <v>925806</v>
      </c>
      <c r="O41" s="38">
        <v>894719</v>
      </c>
      <c r="P41" s="38">
        <v>894719</v>
      </c>
      <c r="Q41" s="38">
        <v>813352</v>
      </c>
      <c r="R41" s="38">
        <v>894550</v>
      </c>
      <c r="S41" s="38">
        <v>0</v>
      </c>
      <c r="T41" s="38">
        <f t="shared" si="22"/>
        <v>0</v>
      </c>
      <c r="U41" s="38">
        <f t="shared" si="23"/>
        <v>894550</v>
      </c>
      <c r="V41" s="38">
        <f t="shared" si="2"/>
        <v>305386</v>
      </c>
      <c r="W41" s="39">
        <v>894550</v>
      </c>
      <c r="X41" s="39"/>
      <c r="Y41" s="40">
        <v>894550</v>
      </c>
      <c r="Z41" s="40">
        <f t="shared" si="8"/>
        <v>0</v>
      </c>
      <c r="AA41" s="40">
        <v>861405</v>
      </c>
      <c r="AB41" s="40">
        <v>861405</v>
      </c>
      <c r="AC41" s="41">
        <v>876659</v>
      </c>
      <c r="AD41" s="40"/>
      <c r="AE41" s="40">
        <f>AB41-SUM(W41:X41)</f>
        <v>-33145</v>
      </c>
      <c r="AF41" s="40">
        <f>AB41-Y41</f>
        <v>-33145</v>
      </c>
      <c r="AG41" s="41">
        <v>876659</v>
      </c>
      <c r="AH41" s="41">
        <v>861405</v>
      </c>
      <c r="AI41" s="40">
        <f t="shared" si="26"/>
        <v>-17891</v>
      </c>
      <c r="AJ41" s="40">
        <f t="shared" si="9"/>
        <v>-17891</v>
      </c>
      <c r="AK41" s="40">
        <f t="shared" si="10"/>
        <v>15254</v>
      </c>
      <c r="AL41" s="41">
        <f t="shared" si="11"/>
        <v>-17891</v>
      </c>
      <c r="AM41" s="41">
        <f t="shared" si="12"/>
        <v>-17891</v>
      </c>
      <c r="AN41" s="41">
        <f t="shared" si="4"/>
        <v>15254</v>
      </c>
      <c r="AO41" s="40">
        <v>861405</v>
      </c>
      <c r="AP41" s="40">
        <f t="shared" si="5"/>
        <v>-33145</v>
      </c>
      <c r="AQ41" s="40">
        <f t="shared" si="13"/>
        <v>-33145</v>
      </c>
      <c r="AR41" s="40">
        <f t="shared" si="14"/>
        <v>-33145</v>
      </c>
      <c r="AS41" s="40"/>
      <c r="AT41" s="40">
        <f t="shared" si="15"/>
        <v>861405</v>
      </c>
      <c r="AU41" s="40">
        <v>898474</v>
      </c>
      <c r="AV41" s="40">
        <f t="shared" si="16"/>
        <v>37069</v>
      </c>
      <c r="AW41" s="40">
        <v>872383</v>
      </c>
      <c r="AX41" s="41">
        <f t="shared" si="24"/>
        <v>10978</v>
      </c>
      <c r="AY41" s="41">
        <f t="shared" si="25"/>
        <v>-26091</v>
      </c>
      <c r="AZ41" s="40">
        <v>872383</v>
      </c>
      <c r="BA41" s="40">
        <f t="shared" si="17"/>
        <v>10978</v>
      </c>
      <c r="BB41" s="40">
        <f t="shared" si="18"/>
        <v>-26091</v>
      </c>
      <c r="BC41" s="40">
        <f t="shared" si="19"/>
        <v>0</v>
      </c>
      <c r="BD41" s="40">
        <v>901178</v>
      </c>
      <c r="BE41" s="40">
        <f t="shared" si="6"/>
        <v>39773</v>
      </c>
      <c r="BF41" s="40">
        <f t="shared" si="20"/>
        <v>2704</v>
      </c>
      <c r="BG41" s="15">
        <f t="shared" si="21"/>
        <v>28795</v>
      </c>
    </row>
    <row r="42" spans="1:59" ht="12.75" x14ac:dyDescent="0.2">
      <c r="A42" s="32" t="s">
        <v>9</v>
      </c>
      <c r="B42" s="33"/>
      <c r="C42" s="34" t="s">
        <v>201</v>
      </c>
      <c r="D42" s="35">
        <v>27749039</v>
      </c>
      <c r="E42" s="36">
        <v>29310695</v>
      </c>
      <c r="F42" s="36">
        <v>28124478</v>
      </c>
      <c r="G42" s="36">
        <v>25290411</v>
      </c>
      <c r="H42" s="37"/>
      <c r="I42" s="36">
        <f t="shared" si="0"/>
        <v>25290411</v>
      </c>
      <c r="J42" s="37">
        <v>-22557</v>
      </c>
      <c r="K42" s="37"/>
      <c r="L42" s="37">
        <f t="shared" si="1"/>
        <v>-22557</v>
      </c>
      <c r="M42" s="38">
        <f t="shared" si="7"/>
        <v>25267854</v>
      </c>
      <c r="N42" s="38">
        <v>25267854</v>
      </c>
      <c r="O42" s="38">
        <v>25162278</v>
      </c>
      <c r="P42" s="38">
        <v>25162278</v>
      </c>
      <c r="Q42" s="38">
        <v>24862278</v>
      </c>
      <c r="R42" s="38">
        <v>25162278</v>
      </c>
      <c r="S42" s="38">
        <v>3.1789999999999999E-2</v>
      </c>
      <c r="T42" s="38">
        <f t="shared" si="22"/>
        <v>-799908.81761999999</v>
      </c>
      <c r="U42" s="38">
        <f t="shared" si="23"/>
        <v>24362369.182379998</v>
      </c>
      <c r="V42" s="38">
        <f t="shared" si="2"/>
        <v>-905484.81762000173</v>
      </c>
      <c r="W42" s="39">
        <v>24362278</v>
      </c>
      <c r="X42" s="39"/>
      <c r="Y42" s="40">
        <v>24362278</v>
      </c>
      <c r="Z42" s="40">
        <f t="shared" si="8"/>
        <v>0</v>
      </c>
      <c r="AA42" s="40">
        <v>24362278</v>
      </c>
      <c r="AB42" s="40">
        <v>24362278</v>
      </c>
      <c r="AC42" s="41">
        <v>24362278</v>
      </c>
      <c r="AD42" s="40"/>
      <c r="AE42" s="40"/>
      <c r="AF42" s="40"/>
      <c r="AG42" s="41">
        <v>24362278</v>
      </c>
      <c r="AH42" s="41">
        <v>24362278</v>
      </c>
      <c r="AI42" s="40">
        <f t="shared" si="26"/>
        <v>0</v>
      </c>
      <c r="AJ42" s="40">
        <f t="shared" si="9"/>
        <v>0</v>
      </c>
      <c r="AK42" s="40">
        <f t="shared" si="10"/>
        <v>0</v>
      </c>
      <c r="AL42" s="41">
        <f t="shared" si="11"/>
        <v>0</v>
      </c>
      <c r="AM42" s="41">
        <f t="shared" si="12"/>
        <v>0</v>
      </c>
      <c r="AN42" s="41">
        <f t="shared" si="4"/>
        <v>0</v>
      </c>
      <c r="AO42" s="40">
        <v>24362278</v>
      </c>
      <c r="AP42" s="40">
        <f t="shared" si="5"/>
        <v>0</v>
      </c>
      <c r="AQ42" s="40">
        <f t="shared" si="13"/>
        <v>0</v>
      </c>
      <c r="AR42" s="40">
        <f t="shared" si="14"/>
        <v>0</v>
      </c>
      <c r="AS42" s="40"/>
      <c r="AT42" s="40">
        <f t="shared" si="15"/>
        <v>24362278</v>
      </c>
      <c r="AU42" s="40">
        <v>24403482</v>
      </c>
      <c r="AV42" s="40">
        <f t="shared" si="16"/>
        <v>41204</v>
      </c>
      <c r="AW42" s="40">
        <v>24371335</v>
      </c>
      <c r="AX42" s="41">
        <f t="shared" si="24"/>
        <v>9057</v>
      </c>
      <c r="AY42" s="41">
        <f t="shared" si="25"/>
        <v>-32147</v>
      </c>
      <c r="AZ42" s="40">
        <v>24371335</v>
      </c>
      <c r="BA42" s="40">
        <f t="shared" si="17"/>
        <v>9057</v>
      </c>
      <c r="BB42" s="40">
        <f t="shared" si="18"/>
        <v>-32147</v>
      </c>
      <c r="BC42" s="40">
        <f t="shared" si="19"/>
        <v>0</v>
      </c>
      <c r="BD42" s="40">
        <v>23903482</v>
      </c>
      <c r="BE42" s="40">
        <f t="shared" ref="BE42:BE60" si="27">BD42-AO42-AS42</f>
        <v>-458796</v>
      </c>
      <c r="BF42" s="40">
        <f t="shared" si="20"/>
        <v>-500000</v>
      </c>
      <c r="BG42" s="15">
        <f t="shared" si="21"/>
        <v>-467853</v>
      </c>
    </row>
    <row r="43" spans="1:59" ht="12.75" x14ac:dyDescent="0.2">
      <c r="A43" s="32" t="s">
        <v>10</v>
      </c>
      <c r="B43" s="33"/>
      <c r="C43" s="34" t="s">
        <v>172</v>
      </c>
      <c r="D43" s="35">
        <v>13215863</v>
      </c>
      <c r="E43" s="36">
        <v>13391393</v>
      </c>
      <c r="F43" s="36">
        <v>12562938</v>
      </c>
      <c r="G43" s="36">
        <v>9294804</v>
      </c>
      <c r="H43" s="37"/>
      <c r="I43" s="36">
        <f t="shared" si="0"/>
        <v>9294804</v>
      </c>
      <c r="J43" s="37"/>
      <c r="K43" s="37"/>
      <c r="L43" s="37">
        <f t="shared" si="1"/>
        <v>0</v>
      </c>
      <c r="M43" s="38">
        <f t="shared" si="7"/>
        <v>9294804</v>
      </c>
      <c r="N43" s="38">
        <v>9294804</v>
      </c>
      <c r="O43" s="38">
        <v>9294804</v>
      </c>
      <c r="P43" s="38">
        <v>9294804</v>
      </c>
      <c r="Q43" s="38">
        <v>9294804</v>
      </c>
      <c r="R43" s="38">
        <v>9294804</v>
      </c>
      <c r="S43" s="38">
        <v>2.1520000000000001E-2</v>
      </c>
      <c r="T43" s="38">
        <f t="shared" si="22"/>
        <v>-200024.18208</v>
      </c>
      <c r="U43" s="38">
        <f t="shared" si="23"/>
        <v>9094779.8179199994</v>
      </c>
      <c r="V43" s="38">
        <f t="shared" si="2"/>
        <v>-200024.18208000064</v>
      </c>
      <c r="W43" s="39">
        <v>9094804</v>
      </c>
      <c r="X43" s="39"/>
      <c r="Y43" s="40">
        <v>9655545</v>
      </c>
      <c r="Z43" s="40">
        <f t="shared" si="8"/>
        <v>560741</v>
      </c>
      <c r="AA43" s="40">
        <v>9094805</v>
      </c>
      <c r="AB43" s="40">
        <v>9575175</v>
      </c>
      <c r="AC43" s="41">
        <v>8344804</v>
      </c>
      <c r="AD43" s="40">
        <f t="shared" ref="AD43:AD60" si="28">AB43-AA43</f>
        <v>480370</v>
      </c>
      <c r="AE43" s="40">
        <f>AB43-W43+X43</f>
        <v>480371</v>
      </c>
      <c r="AF43" s="40">
        <f>AB43-Y43</f>
        <v>-80370</v>
      </c>
      <c r="AG43" s="41">
        <v>8344804</v>
      </c>
      <c r="AH43" s="41">
        <v>9575175</v>
      </c>
      <c r="AI43" s="40">
        <f t="shared" si="26"/>
        <v>-750000</v>
      </c>
      <c r="AJ43" s="40">
        <f t="shared" si="9"/>
        <v>-1310741</v>
      </c>
      <c r="AK43" s="40">
        <f t="shared" si="10"/>
        <v>-1230371</v>
      </c>
      <c r="AL43" s="41">
        <f t="shared" si="11"/>
        <v>-750000</v>
      </c>
      <c r="AM43" s="41">
        <f t="shared" si="12"/>
        <v>-1310741</v>
      </c>
      <c r="AN43" s="41">
        <f t="shared" si="4"/>
        <v>-1230371</v>
      </c>
      <c r="AO43" s="40">
        <v>9575175</v>
      </c>
      <c r="AP43" s="40">
        <f t="shared" si="5"/>
        <v>480371</v>
      </c>
      <c r="AQ43" s="40">
        <f t="shared" si="13"/>
        <v>-80370</v>
      </c>
      <c r="AR43" s="40">
        <f t="shared" si="14"/>
        <v>480371</v>
      </c>
      <c r="AS43" s="40"/>
      <c r="AT43" s="40">
        <f t="shared" si="15"/>
        <v>9575175</v>
      </c>
      <c r="AU43" s="40">
        <v>9575175</v>
      </c>
      <c r="AV43" s="40">
        <f t="shared" si="16"/>
        <v>0</v>
      </c>
      <c r="AW43" s="40">
        <v>9094804</v>
      </c>
      <c r="AX43" s="41">
        <f t="shared" si="24"/>
        <v>-480371</v>
      </c>
      <c r="AY43" s="41">
        <f t="shared" si="25"/>
        <v>-480371</v>
      </c>
      <c r="AZ43" s="40">
        <v>9575175</v>
      </c>
      <c r="BA43" s="40">
        <f t="shared" si="17"/>
        <v>0</v>
      </c>
      <c r="BB43" s="40">
        <f t="shared" si="18"/>
        <v>0</v>
      </c>
      <c r="BC43" s="40">
        <f t="shared" si="19"/>
        <v>480371</v>
      </c>
      <c r="BD43" s="40">
        <v>9094804</v>
      </c>
      <c r="BE43" s="40">
        <f t="shared" si="27"/>
        <v>-480371</v>
      </c>
      <c r="BF43" s="40">
        <f t="shared" si="20"/>
        <v>-480371</v>
      </c>
      <c r="BG43" s="15">
        <f t="shared" si="21"/>
        <v>-480371</v>
      </c>
    </row>
    <row r="44" spans="1:59" ht="12.75" x14ac:dyDescent="0.2">
      <c r="A44" s="32" t="s">
        <v>41</v>
      </c>
      <c r="B44" s="33"/>
      <c r="C44" s="34" t="s">
        <v>57</v>
      </c>
      <c r="D44" s="35">
        <v>9100434</v>
      </c>
      <c r="E44" s="36">
        <v>9175041</v>
      </c>
      <c r="F44" s="36">
        <v>7723259</v>
      </c>
      <c r="G44" s="36">
        <v>6900841</v>
      </c>
      <c r="H44" s="37"/>
      <c r="I44" s="36">
        <f t="shared" si="0"/>
        <v>6900841</v>
      </c>
      <c r="J44" s="37">
        <v>-26365</v>
      </c>
      <c r="K44" s="37"/>
      <c r="L44" s="37">
        <f t="shared" si="1"/>
        <v>-26365</v>
      </c>
      <c r="M44" s="38">
        <f t="shared" si="7"/>
        <v>6874476</v>
      </c>
      <c r="N44" s="38">
        <v>6900841</v>
      </c>
      <c r="O44" s="38">
        <v>6740746</v>
      </c>
      <c r="P44" s="38">
        <v>6740746</v>
      </c>
      <c r="Q44" s="38">
        <v>6874476</v>
      </c>
      <c r="R44" s="38">
        <v>6874476</v>
      </c>
      <c r="S44" s="38">
        <v>1.9449999999999999E-2</v>
      </c>
      <c r="T44" s="38">
        <f t="shared" si="22"/>
        <v>-133708.5582</v>
      </c>
      <c r="U44" s="38">
        <f t="shared" si="23"/>
        <v>6740767.4418000001</v>
      </c>
      <c r="V44" s="38">
        <f t="shared" si="2"/>
        <v>-133708.55819999985</v>
      </c>
      <c r="W44" s="39">
        <v>6740746</v>
      </c>
      <c r="X44" s="39"/>
      <c r="Y44" s="40">
        <v>7692193</v>
      </c>
      <c r="Z44" s="40">
        <f t="shared" si="8"/>
        <v>951447</v>
      </c>
      <c r="AA44" s="40">
        <v>6740746</v>
      </c>
      <c r="AB44" s="40">
        <v>7692193</v>
      </c>
      <c r="AC44" s="41">
        <v>6740746</v>
      </c>
      <c r="AD44" s="40">
        <f t="shared" si="28"/>
        <v>951447</v>
      </c>
      <c r="AE44" s="40">
        <f>AB44-W44+X44</f>
        <v>951447</v>
      </c>
      <c r="AF44" s="40"/>
      <c r="AG44" s="41">
        <v>6740746</v>
      </c>
      <c r="AH44" s="41">
        <v>6740746</v>
      </c>
      <c r="AI44" s="40">
        <f t="shared" si="26"/>
        <v>0</v>
      </c>
      <c r="AJ44" s="40">
        <f t="shared" si="9"/>
        <v>-951447</v>
      </c>
      <c r="AK44" s="40">
        <f t="shared" si="10"/>
        <v>-951447</v>
      </c>
      <c r="AL44" s="41">
        <f t="shared" si="11"/>
        <v>0</v>
      </c>
      <c r="AM44" s="41">
        <f t="shared" si="12"/>
        <v>-951447</v>
      </c>
      <c r="AN44" s="41">
        <f t="shared" si="4"/>
        <v>-951447</v>
      </c>
      <c r="AO44" s="40">
        <v>6740746</v>
      </c>
      <c r="AP44" s="40">
        <f t="shared" si="5"/>
        <v>0</v>
      </c>
      <c r="AQ44" s="40">
        <f t="shared" si="13"/>
        <v>-951447</v>
      </c>
      <c r="AR44" s="40">
        <f t="shared" si="14"/>
        <v>0</v>
      </c>
      <c r="AS44" s="40"/>
      <c r="AT44" s="40">
        <f t="shared" si="15"/>
        <v>6740746</v>
      </c>
      <c r="AU44" s="40">
        <v>9323711</v>
      </c>
      <c r="AV44" s="40">
        <f t="shared" si="16"/>
        <v>2582965</v>
      </c>
      <c r="AW44" s="40">
        <v>7650410</v>
      </c>
      <c r="AX44" s="41">
        <f t="shared" si="24"/>
        <v>909664</v>
      </c>
      <c r="AY44" s="41">
        <f t="shared" si="25"/>
        <v>-1673301</v>
      </c>
      <c r="AZ44" s="40">
        <v>7650410</v>
      </c>
      <c r="BA44" s="40">
        <f t="shared" si="17"/>
        <v>909664</v>
      </c>
      <c r="BB44" s="40">
        <f t="shared" si="18"/>
        <v>-1673301</v>
      </c>
      <c r="BC44" s="40">
        <f t="shared" si="19"/>
        <v>0</v>
      </c>
      <c r="BD44" s="40">
        <v>6849037</v>
      </c>
      <c r="BE44" s="40">
        <f t="shared" si="27"/>
        <v>108291</v>
      </c>
      <c r="BF44" s="40">
        <f t="shared" si="20"/>
        <v>-2474674</v>
      </c>
      <c r="BG44" s="15">
        <f t="shared" si="21"/>
        <v>-801373</v>
      </c>
    </row>
    <row r="45" spans="1:59" ht="12.75" hidden="1" x14ac:dyDescent="0.2">
      <c r="A45" s="32" t="s">
        <v>50</v>
      </c>
      <c r="B45" s="33"/>
      <c r="C45" s="34" t="s">
        <v>70</v>
      </c>
      <c r="D45" s="35">
        <v>1000000</v>
      </c>
      <c r="E45" s="36">
        <v>1000000</v>
      </c>
      <c r="F45" s="36">
        <v>974995</v>
      </c>
      <c r="G45" s="36">
        <v>0</v>
      </c>
      <c r="H45" s="37"/>
      <c r="I45" s="36">
        <f t="shared" si="0"/>
        <v>0</v>
      </c>
      <c r="J45" s="43"/>
      <c r="K45" s="37"/>
      <c r="L45" s="37">
        <f t="shared" si="1"/>
        <v>0</v>
      </c>
      <c r="M45" s="38">
        <f t="shared" si="7"/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/>
      <c r="T45" s="38">
        <f t="shared" si="22"/>
        <v>0</v>
      </c>
      <c r="U45" s="38">
        <f t="shared" si="23"/>
        <v>0</v>
      </c>
      <c r="V45" s="38">
        <f t="shared" si="2"/>
        <v>0</v>
      </c>
      <c r="W45" s="39"/>
      <c r="X45" s="39"/>
      <c r="Y45" s="40"/>
      <c r="Z45" s="40">
        <f t="shared" si="8"/>
        <v>0</v>
      </c>
      <c r="AA45" s="40"/>
      <c r="AB45" s="40"/>
      <c r="AC45" s="41"/>
      <c r="AD45" s="40">
        <f t="shared" si="28"/>
        <v>0</v>
      </c>
      <c r="AE45" s="40">
        <f>AB45-W45+X45</f>
        <v>0</v>
      </c>
      <c r="AF45" s="40">
        <f>AB45-Y45</f>
        <v>0</v>
      </c>
      <c r="AG45" s="41"/>
      <c r="AH45" s="41"/>
      <c r="AI45" s="40">
        <f t="shared" si="26"/>
        <v>0</v>
      </c>
      <c r="AJ45" s="40">
        <f t="shared" si="9"/>
        <v>0</v>
      </c>
      <c r="AK45" s="40">
        <f t="shared" si="10"/>
        <v>0</v>
      </c>
      <c r="AL45" s="41">
        <f t="shared" si="11"/>
        <v>0</v>
      </c>
      <c r="AM45" s="41">
        <f t="shared" si="12"/>
        <v>0</v>
      </c>
      <c r="AN45" s="41">
        <f t="shared" si="4"/>
        <v>0</v>
      </c>
      <c r="AO45" s="40"/>
      <c r="AP45" s="40">
        <f t="shared" si="5"/>
        <v>0</v>
      </c>
      <c r="AQ45" s="40">
        <f t="shared" si="13"/>
        <v>0</v>
      </c>
      <c r="AR45" s="40">
        <f t="shared" si="14"/>
        <v>0</v>
      </c>
      <c r="AS45" s="40"/>
      <c r="AT45" s="40">
        <f t="shared" si="15"/>
        <v>0</v>
      </c>
      <c r="AU45" s="40"/>
      <c r="AV45" s="40">
        <f t="shared" si="16"/>
        <v>0</v>
      </c>
      <c r="AW45" s="40"/>
      <c r="AX45" s="41">
        <f t="shared" si="24"/>
        <v>0</v>
      </c>
      <c r="AY45" s="41">
        <f t="shared" si="25"/>
        <v>0</v>
      </c>
      <c r="AZ45" s="40"/>
      <c r="BA45" s="40">
        <f t="shared" si="17"/>
        <v>0</v>
      </c>
      <c r="BB45" s="40">
        <f t="shared" si="18"/>
        <v>0</v>
      </c>
      <c r="BC45" s="40">
        <f t="shared" si="19"/>
        <v>0</v>
      </c>
      <c r="BD45" s="40"/>
      <c r="BE45" s="40">
        <f t="shared" si="27"/>
        <v>0</v>
      </c>
      <c r="BF45" s="40">
        <f t="shared" si="20"/>
        <v>0</v>
      </c>
      <c r="BG45" s="15">
        <f t="shared" si="21"/>
        <v>0</v>
      </c>
    </row>
    <row r="46" spans="1:59" ht="12.75" x14ac:dyDescent="0.2">
      <c r="A46" s="32" t="s">
        <v>46</v>
      </c>
      <c r="B46" s="33"/>
      <c r="C46" s="34" t="s">
        <v>58</v>
      </c>
      <c r="D46" s="35">
        <v>13000000</v>
      </c>
      <c r="E46" s="36">
        <v>17500000</v>
      </c>
      <c r="F46" s="36">
        <v>17413294</v>
      </c>
      <c r="G46" s="36">
        <v>15672375</v>
      </c>
      <c r="H46" s="37"/>
      <c r="I46" s="36">
        <f t="shared" si="0"/>
        <v>15672375</v>
      </c>
      <c r="J46" s="37"/>
      <c r="K46" s="37"/>
      <c r="L46" s="37">
        <f t="shared" si="1"/>
        <v>0</v>
      </c>
      <c r="M46" s="38">
        <f t="shared" si="7"/>
        <v>15672375</v>
      </c>
      <c r="N46" s="38">
        <v>15672375</v>
      </c>
      <c r="O46" s="38">
        <v>14918030</v>
      </c>
      <c r="P46" s="38">
        <v>14918030</v>
      </c>
      <c r="Q46" s="38">
        <v>15672374</v>
      </c>
      <c r="R46" s="38">
        <v>15485202</v>
      </c>
      <c r="S46" s="38">
        <v>0.1012</v>
      </c>
      <c r="T46" s="38">
        <f t="shared" si="22"/>
        <v>-1567102.4424000001</v>
      </c>
      <c r="U46" s="38">
        <f t="shared" si="23"/>
        <v>13918099.557599999</v>
      </c>
      <c r="V46" s="38">
        <f t="shared" si="2"/>
        <v>-1754275.442400001</v>
      </c>
      <c r="W46" s="39">
        <v>13918030</v>
      </c>
      <c r="X46" s="39"/>
      <c r="Y46" s="40">
        <v>13918030</v>
      </c>
      <c r="Z46" s="40">
        <f t="shared" si="8"/>
        <v>0</v>
      </c>
      <c r="AA46" s="40">
        <v>13918030</v>
      </c>
      <c r="AB46" s="40">
        <v>13918030</v>
      </c>
      <c r="AC46" s="41">
        <v>13139669</v>
      </c>
      <c r="AD46" s="40"/>
      <c r="AE46" s="40"/>
      <c r="AF46" s="40"/>
      <c r="AG46" s="41">
        <v>13139669</v>
      </c>
      <c r="AH46" s="41">
        <v>13918030</v>
      </c>
      <c r="AI46" s="40">
        <f t="shared" si="26"/>
        <v>-778361</v>
      </c>
      <c r="AJ46" s="40">
        <f t="shared" si="9"/>
        <v>-778361</v>
      </c>
      <c r="AK46" s="40">
        <f t="shared" si="10"/>
        <v>-778361</v>
      </c>
      <c r="AL46" s="41">
        <f t="shared" si="11"/>
        <v>-778361</v>
      </c>
      <c r="AM46" s="41">
        <f t="shared" si="12"/>
        <v>-778361</v>
      </c>
      <c r="AN46" s="41">
        <f t="shared" si="4"/>
        <v>-778361</v>
      </c>
      <c r="AO46" s="40">
        <v>13918030</v>
      </c>
      <c r="AP46" s="40">
        <f t="shared" si="5"/>
        <v>0</v>
      </c>
      <c r="AQ46" s="40">
        <f t="shared" si="13"/>
        <v>0</v>
      </c>
      <c r="AR46" s="40">
        <f t="shared" si="14"/>
        <v>0</v>
      </c>
      <c r="AS46" s="40"/>
      <c r="AT46" s="40">
        <f t="shared" si="15"/>
        <v>13918030</v>
      </c>
      <c r="AU46" s="40">
        <v>14918030</v>
      </c>
      <c r="AV46" s="40">
        <f t="shared" si="16"/>
        <v>1000000</v>
      </c>
      <c r="AW46" s="40">
        <v>13918030</v>
      </c>
      <c r="AX46" s="41">
        <f t="shared" si="24"/>
        <v>0</v>
      </c>
      <c r="AY46" s="41">
        <f t="shared" si="25"/>
        <v>-1000000</v>
      </c>
      <c r="AZ46" s="40">
        <v>14168030</v>
      </c>
      <c r="BA46" s="40">
        <f t="shared" si="17"/>
        <v>250000</v>
      </c>
      <c r="BB46" s="40">
        <f t="shared" si="18"/>
        <v>-750000</v>
      </c>
      <c r="BC46" s="40">
        <f t="shared" si="19"/>
        <v>250000</v>
      </c>
      <c r="BD46" s="40">
        <v>14042764</v>
      </c>
      <c r="BE46" s="40">
        <f t="shared" si="27"/>
        <v>124734</v>
      </c>
      <c r="BF46" s="40">
        <f t="shared" si="20"/>
        <v>-875266</v>
      </c>
      <c r="BG46" s="15">
        <f t="shared" si="21"/>
        <v>-125266</v>
      </c>
    </row>
    <row r="47" spans="1:59" ht="12.75" x14ac:dyDescent="0.2">
      <c r="A47" s="32" t="s">
        <v>53</v>
      </c>
      <c r="B47" s="33"/>
      <c r="C47" s="34" t="s">
        <v>54</v>
      </c>
      <c r="D47" s="35">
        <v>1575000</v>
      </c>
      <c r="E47" s="36">
        <v>1575000</v>
      </c>
      <c r="F47" s="36">
        <v>1306000</v>
      </c>
      <c r="G47" s="36">
        <v>721000</v>
      </c>
      <c r="H47" s="37"/>
      <c r="I47" s="36">
        <f t="shared" si="0"/>
        <v>721000</v>
      </c>
      <c r="J47" s="37"/>
      <c r="K47" s="37"/>
      <c r="L47" s="37">
        <f t="shared" si="1"/>
        <v>0</v>
      </c>
      <c r="M47" s="38">
        <f t="shared" si="7"/>
        <v>721000</v>
      </c>
      <c r="N47" s="38">
        <v>721000</v>
      </c>
      <c r="O47" s="38">
        <v>721000</v>
      </c>
      <c r="P47" s="38">
        <v>721000</v>
      </c>
      <c r="Q47" s="38">
        <v>500000</v>
      </c>
      <c r="R47" s="38">
        <v>721000</v>
      </c>
      <c r="S47" s="38">
        <v>0.44520999999999999</v>
      </c>
      <c r="T47" s="38">
        <f t="shared" si="22"/>
        <v>-320996.40999999997</v>
      </c>
      <c r="U47" s="38">
        <f t="shared" si="23"/>
        <v>400003.59</v>
      </c>
      <c r="V47" s="38">
        <f t="shared" si="2"/>
        <v>-320996.40999999997</v>
      </c>
      <c r="W47" s="39">
        <v>400000</v>
      </c>
      <c r="X47" s="39"/>
      <c r="Y47" s="40">
        <v>400000</v>
      </c>
      <c r="Z47" s="40">
        <f t="shared" si="8"/>
        <v>0</v>
      </c>
      <c r="AA47" s="40">
        <v>400000</v>
      </c>
      <c r="AB47" s="40">
        <v>400000</v>
      </c>
      <c r="AC47" s="41">
        <v>400000</v>
      </c>
      <c r="AD47" s="40"/>
      <c r="AE47" s="40"/>
      <c r="AF47" s="40"/>
      <c r="AG47" s="41">
        <v>400000</v>
      </c>
      <c r="AH47" s="41">
        <v>400000</v>
      </c>
      <c r="AI47" s="40">
        <f t="shared" si="26"/>
        <v>0</v>
      </c>
      <c r="AJ47" s="40">
        <f t="shared" si="9"/>
        <v>0</v>
      </c>
      <c r="AK47" s="40">
        <f t="shared" si="10"/>
        <v>0</v>
      </c>
      <c r="AL47" s="41">
        <f t="shared" si="11"/>
        <v>0</v>
      </c>
      <c r="AM47" s="41">
        <f t="shared" si="12"/>
        <v>0</v>
      </c>
      <c r="AN47" s="41">
        <f t="shared" si="4"/>
        <v>0</v>
      </c>
      <c r="AO47" s="40">
        <v>400000</v>
      </c>
      <c r="AP47" s="40">
        <f t="shared" si="5"/>
        <v>0</v>
      </c>
      <c r="AQ47" s="40">
        <f t="shared" si="13"/>
        <v>0</v>
      </c>
      <c r="AR47" s="40">
        <f t="shared" si="14"/>
        <v>0</v>
      </c>
      <c r="AS47" s="40"/>
      <c r="AT47" s="40">
        <f t="shared" si="15"/>
        <v>400000</v>
      </c>
      <c r="AU47" s="40">
        <v>400000</v>
      </c>
      <c r="AV47" s="40">
        <f t="shared" si="16"/>
        <v>0</v>
      </c>
      <c r="AW47" s="40">
        <v>400000</v>
      </c>
      <c r="AX47" s="41">
        <f t="shared" si="24"/>
        <v>0</v>
      </c>
      <c r="AY47" s="41">
        <f t="shared" si="25"/>
        <v>0</v>
      </c>
      <c r="AZ47" s="40">
        <v>400000</v>
      </c>
      <c r="BA47" s="40">
        <f t="shared" si="17"/>
        <v>0</v>
      </c>
      <c r="BB47" s="40">
        <f t="shared" si="18"/>
        <v>0</v>
      </c>
      <c r="BC47" s="40">
        <f t="shared" si="19"/>
        <v>0</v>
      </c>
      <c r="BD47" s="40">
        <f>400000+200000</f>
        <v>600000</v>
      </c>
      <c r="BE47" s="40">
        <f t="shared" si="27"/>
        <v>200000</v>
      </c>
      <c r="BF47" s="40">
        <f t="shared" si="20"/>
        <v>200000</v>
      </c>
      <c r="BG47" s="15">
        <f t="shared" si="21"/>
        <v>200000</v>
      </c>
    </row>
    <row r="48" spans="1:59" ht="12.75" x14ac:dyDescent="0.2">
      <c r="A48" s="32" t="s">
        <v>129</v>
      </c>
      <c r="B48" s="33"/>
      <c r="C48" s="34" t="s">
        <v>202</v>
      </c>
      <c r="D48" s="35"/>
      <c r="E48" s="36"/>
      <c r="F48" s="36"/>
      <c r="G48" s="36"/>
      <c r="H48" s="37"/>
      <c r="I48" s="36"/>
      <c r="J48" s="37"/>
      <c r="K48" s="37"/>
      <c r="L48" s="3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9"/>
      <c r="X48" s="39"/>
      <c r="Y48" s="40">
        <v>1367409</v>
      </c>
      <c r="Z48" s="40">
        <f t="shared" si="8"/>
        <v>1367409</v>
      </c>
      <c r="AA48" s="40">
        <v>1265038</v>
      </c>
      <c r="AB48" s="40">
        <v>1367409</v>
      </c>
      <c r="AC48" s="41">
        <v>1367409</v>
      </c>
      <c r="AD48" s="40">
        <f t="shared" si="28"/>
        <v>102371</v>
      </c>
      <c r="AE48" s="40">
        <f>AB48-W48+X48</f>
        <v>1367409</v>
      </c>
      <c r="AF48" s="40"/>
      <c r="AG48" s="41">
        <v>1367409</v>
      </c>
      <c r="AH48" s="41">
        <v>1367409</v>
      </c>
      <c r="AI48" s="40">
        <f t="shared" si="26"/>
        <v>1367409</v>
      </c>
      <c r="AJ48" s="40">
        <f t="shared" si="9"/>
        <v>0</v>
      </c>
      <c r="AK48" s="40">
        <f t="shared" si="10"/>
        <v>0</v>
      </c>
      <c r="AL48" s="41">
        <f t="shared" si="11"/>
        <v>1367409</v>
      </c>
      <c r="AM48" s="41">
        <f t="shared" si="12"/>
        <v>0</v>
      </c>
      <c r="AN48" s="41">
        <f t="shared" si="4"/>
        <v>0</v>
      </c>
      <c r="AO48" s="40">
        <v>1367409</v>
      </c>
      <c r="AP48" s="40">
        <f t="shared" si="5"/>
        <v>1367409</v>
      </c>
      <c r="AQ48" s="40">
        <f t="shared" si="13"/>
        <v>0</v>
      </c>
      <c r="AR48" s="40">
        <f t="shared" si="14"/>
        <v>1367409</v>
      </c>
      <c r="AS48" s="40"/>
      <c r="AT48" s="40">
        <f t="shared" si="15"/>
        <v>1367409</v>
      </c>
      <c r="AU48" s="40">
        <v>1405317</v>
      </c>
      <c r="AV48" s="40">
        <f t="shared" si="16"/>
        <v>37908</v>
      </c>
      <c r="AW48" s="40">
        <v>1405317</v>
      </c>
      <c r="AX48" s="41">
        <f t="shared" si="24"/>
        <v>37908</v>
      </c>
      <c r="AY48" s="41">
        <f t="shared" si="25"/>
        <v>0</v>
      </c>
      <c r="AZ48" s="40">
        <v>1405317</v>
      </c>
      <c r="BA48" s="40">
        <f t="shared" si="17"/>
        <v>37908</v>
      </c>
      <c r="BB48" s="40">
        <f t="shared" si="18"/>
        <v>0</v>
      </c>
      <c r="BC48" s="40">
        <f t="shared" si="19"/>
        <v>0</v>
      </c>
      <c r="BD48" s="40">
        <v>1405317</v>
      </c>
      <c r="BE48" s="40">
        <f t="shared" si="27"/>
        <v>37908</v>
      </c>
      <c r="BF48" s="40">
        <f t="shared" si="20"/>
        <v>0</v>
      </c>
      <c r="BG48" s="15">
        <f t="shared" si="21"/>
        <v>0</v>
      </c>
    </row>
    <row r="49" spans="1:59" ht="12.75" hidden="1" x14ac:dyDescent="0.2">
      <c r="A49" s="32" t="s">
        <v>29</v>
      </c>
      <c r="B49" s="33"/>
      <c r="C49" s="34" t="s">
        <v>182</v>
      </c>
      <c r="D49" s="35">
        <v>1820065</v>
      </c>
      <c r="E49" s="36">
        <v>2032758</v>
      </c>
      <c r="F49" s="36">
        <v>1860686</v>
      </c>
      <c r="G49" s="36">
        <f>1546270+50000</f>
        <v>1596270</v>
      </c>
      <c r="H49" s="37">
        <v>-50000</v>
      </c>
      <c r="I49" s="36">
        <f t="shared" si="0"/>
        <v>1546270</v>
      </c>
      <c r="J49" s="37">
        <v>-26927</v>
      </c>
      <c r="K49" s="37"/>
      <c r="L49" s="37">
        <f t="shared" si="1"/>
        <v>-26927</v>
      </c>
      <c r="M49" s="38">
        <f t="shared" si="7"/>
        <v>1519343</v>
      </c>
      <c r="N49" s="38">
        <v>1519343</v>
      </c>
      <c r="O49" s="38">
        <v>1488306</v>
      </c>
      <c r="P49" s="38">
        <v>1488306</v>
      </c>
      <c r="Q49" s="38">
        <v>1367409</v>
      </c>
      <c r="R49" s="38">
        <v>1488306</v>
      </c>
      <c r="S49" s="38">
        <v>8.1229999999999997E-2</v>
      </c>
      <c r="T49" s="38">
        <f t="shared" si="22"/>
        <v>-120895.09637999999</v>
      </c>
      <c r="U49" s="38">
        <f t="shared" si="23"/>
        <v>1367410.90362</v>
      </c>
      <c r="V49" s="38">
        <f t="shared" ref="V49:V58" si="29">U49-M49</f>
        <v>-151932.09638</v>
      </c>
      <c r="W49" s="39">
        <v>1367409</v>
      </c>
      <c r="X49" s="39"/>
      <c r="Y49" s="40">
        <v>0</v>
      </c>
      <c r="Z49" s="40">
        <f t="shared" si="8"/>
        <v>-1367409</v>
      </c>
      <c r="AA49" s="40"/>
      <c r="AB49" s="40"/>
      <c r="AC49" s="41"/>
      <c r="AD49" s="40"/>
      <c r="AE49" s="40">
        <f>AB49-W49+X49</f>
        <v>-1367409</v>
      </c>
      <c r="AF49" s="40"/>
      <c r="AG49" s="41"/>
      <c r="AH49" s="41"/>
      <c r="AI49" s="40">
        <f t="shared" si="26"/>
        <v>-1367409</v>
      </c>
      <c r="AJ49" s="40">
        <f t="shared" si="9"/>
        <v>0</v>
      </c>
      <c r="AK49" s="40">
        <f t="shared" si="10"/>
        <v>0</v>
      </c>
      <c r="AL49" s="41">
        <f t="shared" si="11"/>
        <v>-1367409</v>
      </c>
      <c r="AM49" s="41">
        <f t="shared" si="12"/>
        <v>0</v>
      </c>
      <c r="AN49" s="41">
        <f t="shared" si="4"/>
        <v>0</v>
      </c>
      <c r="AO49" s="40"/>
      <c r="AP49" s="40">
        <f t="shared" si="5"/>
        <v>-1367409</v>
      </c>
      <c r="AQ49" s="40">
        <f t="shared" si="13"/>
        <v>0</v>
      </c>
      <c r="AR49" s="40">
        <f t="shared" si="14"/>
        <v>-1367409</v>
      </c>
      <c r="AS49" s="40"/>
      <c r="AT49" s="40">
        <f t="shared" si="15"/>
        <v>0</v>
      </c>
      <c r="AU49" s="40">
        <v>0</v>
      </c>
      <c r="AV49" s="40">
        <f t="shared" si="16"/>
        <v>0</v>
      </c>
      <c r="AW49" s="40">
        <v>0</v>
      </c>
      <c r="AX49" s="41">
        <f t="shared" si="24"/>
        <v>0</v>
      </c>
      <c r="AY49" s="41">
        <f t="shared" si="25"/>
        <v>0</v>
      </c>
      <c r="AZ49" s="40">
        <v>0</v>
      </c>
      <c r="BA49" s="40">
        <f t="shared" si="17"/>
        <v>0</v>
      </c>
      <c r="BB49" s="40">
        <f t="shared" si="18"/>
        <v>0</v>
      </c>
      <c r="BC49" s="40">
        <f t="shared" si="19"/>
        <v>0</v>
      </c>
      <c r="BD49" s="40"/>
      <c r="BE49" s="40">
        <f t="shared" si="27"/>
        <v>0</v>
      </c>
      <c r="BF49" s="40">
        <f t="shared" si="20"/>
        <v>0</v>
      </c>
      <c r="BG49" s="15">
        <f t="shared" si="21"/>
        <v>0</v>
      </c>
    </row>
    <row r="50" spans="1:59" ht="12.75" hidden="1" x14ac:dyDescent="0.2">
      <c r="A50" s="32" t="s">
        <v>55</v>
      </c>
      <c r="B50" s="33"/>
      <c r="C50" s="34" t="s">
        <v>56</v>
      </c>
      <c r="D50" s="35">
        <v>475000</v>
      </c>
      <c r="E50" s="36">
        <v>550000</v>
      </c>
      <c r="F50" s="36">
        <v>472150</v>
      </c>
      <c r="G50" s="36">
        <v>0</v>
      </c>
      <c r="H50" s="37"/>
      <c r="I50" s="36">
        <f t="shared" si="0"/>
        <v>0</v>
      </c>
      <c r="J50" s="43"/>
      <c r="K50" s="37"/>
      <c r="L50" s="37">
        <f t="shared" si="1"/>
        <v>0</v>
      </c>
      <c r="M50" s="38">
        <f t="shared" si="7"/>
        <v>0</v>
      </c>
      <c r="N50" s="38">
        <v>0</v>
      </c>
      <c r="O50" s="38">
        <v>0</v>
      </c>
      <c r="P50" s="38">
        <v>0</v>
      </c>
      <c r="Q50" s="38"/>
      <c r="R50" s="38">
        <v>0</v>
      </c>
      <c r="S50" s="38"/>
      <c r="T50" s="38">
        <f t="shared" si="22"/>
        <v>0</v>
      </c>
      <c r="U50" s="38">
        <f t="shared" si="23"/>
        <v>0</v>
      </c>
      <c r="V50" s="38">
        <f t="shared" si="29"/>
        <v>0</v>
      </c>
      <c r="W50" s="39"/>
      <c r="X50" s="39"/>
      <c r="Y50" s="40"/>
      <c r="Z50" s="40">
        <f t="shared" si="8"/>
        <v>0</v>
      </c>
      <c r="AA50" s="40"/>
      <c r="AB50" s="40"/>
      <c r="AC50" s="41"/>
      <c r="AD50" s="40"/>
      <c r="AE50" s="40">
        <f>AB50-W50+X50</f>
        <v>0</v>
      </c>
      <c r="AF50" s="40"/>
      <c r="AG50" s="41"/>
      <c r="AH50" s="41"/>
      <c r="AI50" s="40">
        <f t="shared" si="26"/>
        <v>0</v>
      </c>
      <c r="AJ50" s="40">
        <f t="shared" si="9"/>
        <v>0</v>
      </c>
      <c r="AK50" s="40">
        <f t="shared" si="10"/>
        <v>0</v>
      </c>
      <c r="AL50" s="41">
        <f t="shared" si="11"/>
        <v>0</v>
      </c>
      <c r="AM50" s="41">
        <f t="shared" si="12"/>
        <v>0</v>
      </c>
      <c r="AN50" s="41">
        <f t="shared" si="4"/>
        <v>0</v>
      </c>
      <c r="AO50" s="40"/>
      <c r="AP50" s="40">
        <f t="shared" si="5"/>
        <v>0</v>
      </c>
      <c r="AQ50" s="40">
        <f t="shared" si="13"/>
        <v>0</v>
      </c>
      <c r="AR50" s="40">
        <f t="shared" si="14"/>
        <v>0</v>
      </c>
      <c r="AS50" s="40"/>
      <c r="AT50" s="40">
        <f t="shared" si="15"/>
        <v>0</v>
      </c>
      <c r="AU50" s="40"/>
      <c r="AV50" s="40">
        <f t="shared" si="16"/>
        <v>0</v>
      </c>
      <c r="AW50" s="40"/>
      <c r="AX50" s="41">
        <f t="shared" si="24"/>
        <v>0</v>
      </c>
      <c r="AY50" s="41">
        <f t="shared" si="25"/>
        <v>0</v>
      </c>
      <c r="AZ50" s="40"/>
      <c r="BA50" s="40">
        <f t="shared" si="17"/>
        <v>0</v>
      </c>
      <c r="BB50" s="40">
        <f t="shared" si="18"/>
        <v>0</v>
      </c>
      <c r="BC50" s="40">
        <f t="shared" si="19"/>
        <v>0</v>
      </c>
      <c r="BD50" s="40"/>
      <c r="BE50" s="40">
        <f t="shared" si="27"/>
        <v>0</v>
      </c>
      <c r="BF50" s="40">
        <f t="shared" si="20"/>
        <v>0</v>
      </c>
      <c r="BG50" s="15">
        <f t="shared" si="21"/>
        <v>0</v>
      </c>
    </row>
    <row r="51" spans="1:59" ht="12.75" x14ac:dyDescent="0.2">
      <c r="A51" s="32" t="s">
        <v>51</v>
      </c>
      <c r="B51" s="33"/>
      <c r="C51" s="34" t="s">
        <v>52</v>
      </c>
      <c r="D51" s="35">
        <v>2000000</v>
      </c>
      <c r="E51" s="36">
        <v>5550000</v>
      </c>
      <c r="F51" s="36">
        <v>5302539</v>
      </c>
      <c r="G51" s="36">
        <v>2000000</v>
      </c>
      <c r="H51" s="37"/>
      <c r="I51" s="36">
        <f t="shared" si="0"/>
        <v>2000000</v>
      </c>
      <c r="J51" s="37"/>
      <c r="K51" s="37"/>
      <c r="L51" s="37">
        <f t="shared" si="1"/>
        <v>0</v>
      </c>
      <c r="M51" s="38">
        <f t="shared" si="7"/>
        <v>2000000</v>
      </c>
      <c r="N51" s="38">
        <v>2000000</v>
      </c>
      <c r="O51" s="38">
        <v>2000000</v>
      </c>
      <c r="P51" s="38">
        <v>2000000</v>
      </c>
      <c r="Q51" s="38">
        <v>1500000</v>
      </c>
      <c r="R51" s="38">
        <v>2000000</v>
      </c>
      <c r="S51" s="38">
        <v>0.25</v>
      </c>
      <c r="T51" s="38">
        <f t="shared" si="22"/>
        <v>-500000</v>
      </c>
      <c r="U51" s="38">
        <f t="shared" si="23"/>
        <v>1500000</v>
      </c>
      <c r="V51" s="38">
        <f t="shared" si="29"/>
        <v>-500000</v>
      </c>
      <c r="W51" s="39">
        <v>1500000</v>
      </c>
      <c r="X51" s="39"/>
      <c r="Y51" s="40">
        <v>1500000</v>
      </c>
      <c r="Z51" s="40">
        <f t="shared" si="8"/>
        <v>0</v>
      </c>
      <c r="AA51" s="40">
        <v>1500000</v>
      </c>
      <c r="AB51" s="40">
        <v>1500000</v>
      </c>
      <c r="AC51" s="41">
        <v>1410000</v>
      </c>
      <c r="AD51" s="40"/>
      <c r="AE51" s="40"/>
      <c r="AF51" s="40"/>
      <c r="AG51" s="41">
        <v>1410000</v>
      </c>
      <c r="AH51" s="41">
        <v>1410000</v>
      </c>
      <c r="AI51" s="40">
        <f t="shared" si="26"/>
        <v>-90000</v>
      </c>
      <c r="AJ51" s="40">
        <f t="shared" si="9"/>
        <v>-90000</v>
      </c>
      <c r="AK51" s="40">
        <f t="shared" si="10"/>
        <v>-90000</v>
      </c>
      <c r="AL51" s="41">
        <f t="shared" si="11"/>
        <v>-90000</v>
      </c>
      <c r="AM51" s="41">
        <f t="shared" si="12"/>
        <v>-90000</v>
      </c>
      <c r="AN51" s="41">
        <f t="shared" si="4"/>
        <v>-90000</v>
      </c>
      <c r="AO51" s="40">
        <v>1410000</v>
      </c>
      <c r="AP51" s="40">
        <f t="shared" si="5"/>
        <v>-90000</v>
      </c>
      <c r="AQ51" s="40">
        <f t="shared" si="13"/>
        <v>-90000</v>
      </c>
      <c r="AR51" s="40">
        <f t="shared" si="14"/>
        <v>-90000</v>
      </c>
      <c r="AS51" s="40"/>
      <c r="AT51" s="40">
        <f t="shared" si="15"/>
        <v>1410000</v>
      </c>
      <c r="AU51" s="40">
        <v>1410000</v>
      </c>
      <c r="AV51" s="40">
        <f t="shared" si="16"/>
        <v>0</v>
      </c>
      <c r="AW51" s="40">
        <v>1410000</v>
      </c>
      <c r="AX51" s="41">
        <f t="shared" si="24"/>
        <v>0</v>
      </c>
      <c r="AY51" s="41">
        <f t="shared" si="25"/>
        <v>0</v>
      </c>
      <c r="AZ51" s="40">
        <v>1410000</v>
      </c>
      <c r="BA51" s="40">
        <f t="shared" si="17"/>
        <v>0</v>
      </c>
      <c r="BB51" s="40">
        <f t="shared" si="18"/>
        <v>0</v>
      </c>
      <c r="BC51" s="40">
        <f t="shared" si="19"/>
        <v>0</v>
      </c>
      <c r="BD51" s="40">
        <v>1410000</v>
      </c>
      <c r="BE51" s="40">
        <f t="shared" si="27"/>
        <v>0</v>
      </c>
      <c r="BF51" s="40">
        <f t="shared" si="20"/>
        <v>0</v>
      </c>
      <c r="BG51" s="15">
        <f t="shared" si="21"/>
        <v>0</v>
      </c>
    </row>
    <row r="52" spans="1:59" ht="12.75" hidden="1" x14ac:dyDescent="0.2">
      <c r="A52" s="32" t="s">
        <v>25</v>
      </c>
      <c r="B52" s="33"/>
      <c r="C52" s="34" t="s">
        <v>26</v>
      </c>
      <c r="D52" s="35">
        <v>2025231</v>
      </c>
      <c r="E52" s="36">
        <v>2175231</v>
      </c>
      <c r="F52" s="36">
        <v>1700231</v>
      </c>
      <c r="G52" s="36">
        <v>1300000</v>
      </c>
      <c r="H52" s="37"/>
      <c r="I52" s="36">
        <f t="shared" si="0"/>
        <v>1300000</v>
      </c>
      <c r="J52" s="37"/>
      <c r="K52" s="37"/>
      <c r="L52" s="37">
        <f t="shared" si="1"/>
        <v>0</v>
      </c>
      <c r="M52" s="38">
        <f t="shared" si="7"/>
        <v>1300000</v>
      </c>
      <c r="N52" s="38">
        <v>1300000</v>
      </c>
      <c r="O52" s="38">
        <v>1300000</v>
      </c>
      <c r="P52" s="38">
        <v>1300000</v>
      </c>
      <c r="Q52" s="38">
        <v>0</v>
      </c>
      <c r="R52" s="38">
        <v>0</v>
      </c>
      <c r="S52" s="38">
        <v>0</v>
      </c>
      <c r="T52" s="38">
        <f t="shared" si="22"/>
        <v>0</v>
      </c>
      <c r="U52" s="38">
        <f t="shared" si="23"/>
        <v>0</v>
      </c>
      <c r="V52" s="38">
        <f t="shared" si="29"/>
        <v>-1300000</v>
      </c>
      <c r="W52" s="39">
        <v>0</v>
      </c>
      <c r="X52" s="39"/>
      <c r="Y52" s="40"/>
      <c r="Z52" s="40">
        <f t="shared" si="8"/>
        <v>0</v>
      </c>
      <c r="AA52" s="40"/>
      <c r="AB52" s="40"/>
      <c r="AC52" s="41"/>
      <c r="AD52" s="40"/>
      <c r="AE52" s="40"/>
      <c r="AF52" s="40"/>
      <c r="AG52" s="41"/>
      <c r="AH52" s="41"/>
      <c r="AI52" s="40">
        <f t="shared" si="26"/>
        <v>0</v>
      </c>
      <c r="AJ52" s="40">
        <f t="shared" si="9"/>
        <v>0</v>
      </c>
      <c r="AK52" s="40">
        <f t="shared" si="10"/>
        <v>0</v>
      </c>
      <c r="AL52" s="41">
        <f t="shared" si="11"/>
        <v>0</v>
      </c>
      <c r="AM52" s="41">
        <f t="shared" si="12"/>
        <v>0</v>
      </c>
      <c r="AN52" s="41">
        <f t="shared" si="4"/>
        <v>0</v>
      </c>
      <c r="AO52" s="40"/>
      <c r="AP52" s="40">
        <f t="shared" si="5"/>
        <v>0</v>
      </c>
      <c r="AQ52" s="40">
        <f t="shared" si="13"/>
        <v>0</v>
      </c>
      <c r="AR52" s="40">
        <f t="shared" si="14"/>
        <v>0</v>
      </c>
      <c r="AS52" s="40"/>
      <c r="AT52" s="40">
        <f t="shared" si="15"/>
        <v>0</v>
      </c>
      <c r="AU52" s="40"/>
      <c r="AV52" s="40">
        <f t="shared" si="16"/>
        <v>0</v>
      </c>
      <c r="AW52" s="40"/>
      <c r="AX52" s="41">
        <f t="shared" si="24"/>
        <v>0</v>
      </c>
      <c r="AY52" s="41">
        <f t="shared" si="25"/>
        <v>0</v>
      </c>
      <c r="AZ52" s="40"/>
      <c r="BA52" s="40">
        <f t="shared" si="17"/>
        <v>0</v>
      </c>
      <c r="BB52" s="40">
        <f t="shared" si="18"/>
        <v>0</v>
      </c>
      <c r="BC52" s="40">
        <f t="shared" si="19"/>
        <v>0</v>
      </c>
      <c r="BD52" s="40"/>
      <c r="BE52" s="40">
        <f t="shared" si="27"/>
        <v>0</v>
      </c>
      <c r="BF52" s="40">
        <f t="shared" si="20"/>
        <v>0</v>
      </c>
      <c r="BG52" s="15">
        <f t="shared" si="21"/>
        <v>0</v>
      </c>
    </row>
    <row r="53" spans="1:59" ht="12.75" x14ac:dyDescent="0.2">
      <c r="A53" s="32" t="s">
        <v>37</v>
      </c>
      <c r="B53" s="33"/>
      <c r="C53" s="34" t="s">
        <v>59</v>
      </c>
      <c r="D53" s="35">
        <v>1195840</v>
      </c>
      <c r="E53" s="36">
        <v>1195840</v>
      </c>
      <c r="F53" s="36">
        <v>1180621</v>
      </c>
      <c r="G53" s="36">
        <v>200000</v>
      </c>
      <c r="H53" s="37"/>
      <c r="I53" s="36">
        <f t="shared" si="0"/>
        <v>200000</v>
      </c>
      <c r="J53" s="37">
        <v>-53860</v>
      </c>
      <c r="K53" s="37"/>
      <c r="L53" s="37">
        <f t="shared" si="1"/>
        <v>-53860</v>
      </c>
      <c r="M53" s="38">
        <f t="shared" si="7"/>
        <v>146140</v>
      </c>
      <c r="N53" s="38">
        <v>146140</v>
      </c>
      <c r="O53" s="38">
        <v>0</v>
      </c>
      <c r="P53" s="38">
        <v>200000</v>
      </c>
      <c r="Q53" s="38">
        <v>146140</v>
      </c>
      <c r="R53" s="38">
        <v>146140</v>
      </c>
      <c r="S53" s="38">
        <v>0</v>
      </c>
      <c r="T53" s="38">
        <f t="shared" si="22"/>
        <v>0</v>
      </c>
      <c r="U53" s="38">
        <f t="shared" si="23"/>
        <v>146140</v>
      </c>
      <c r="V53" s="38">
        <f t="shared" si="29"/>
        <v>0</v>
      </c>
      <c r="W53" s="39">
        <v>146140</v>
      </c>
      <c r="X53" s="39"/>
      <c r="Y53" s="40">
        <v>146140</v>
      </c>
      <c r="Z53" s="40">
        <f t="shared" si="8"/>
        <v>0</v>
      </c>
      <c r="AA53" s="40">
        <v>0</v>
      </c>
      <c r="AB53" s="40">
        <v>146140</v>
      </c>
      <c r="AC53" s="41">
        <v>146140</v>
      </c>
      <c r="AD53" s="40">
        <f t="shared" si="28"/>
        <v>146140</v>
      </c>
      <c r="AE53" s="40"/>
      <c r="AF53" s="40"/>
      <c r="AG53" s="41">
        <v>146140</v>
      </c>
      <c r="AH53" s="41">
        <v>146140</v>
      </c>
      <c r="AI53" s="40">
        <f t="shared" si="26"/>
        <v>0</v>
      </c>
      <c r="AJ53" s="40">
        <f t="shared" si="9"/>
        <v>0</v>
      </c>
      <c r="AK53" s="40">
        <f t="shared" si="10"/>
        <v>0</v>
      </c>
      <c r="AL53" s="41">
        <f t="shared" si="11"/>
        <v>0</v>
      </c>
      <c r="AM53" s="41">
        <f t="shared" si="12"/>
        <v>0</v>
      </c>
      <c r="AN53" s="41">
        <f t="shared" si="4"/>
        <v>0</v>
      </c>
      <c r="AO53" s="40">
        <v>146140</v>
      </c>
      <c r="AP53" s="40">
        <f t="shared" si="5"/>
        <v>0</v>
      </c>
      <c r="AQ53" s="40">
        <f t="shared" si="13"/>
        <v>0</v>
      </c>
      <c r="AR53" s="40">
        <f t="shared" si="14"/>
        <v>0</v>
      </c>
      <c r="AS53" s="40"/>
      <c r="AT53" s="40">
        <f t="shared" si="15"/>
        <v>146140</v>
      </c>
      <c r="AU53" s="40">
        <v>146140</v>
      </c>
      <c r="AV53" s="40">
        <f t="shared" si="16"/>
        <v>0</v>
      </c>
      <c r="AW53" s="40">
        <v>0</v>
      </c>
      <c r="AX53" s="41">
        <f t="shared" si="24"/>
        <v>-146140</v>
      </c>
      <c r="AY53" s="41">
        <f t="shared" si="25"/>
        <v>-146140</v>
      </c>
      <c r="AZ53" s="40">
        <v>146140</v>
      </c>
      <c r="BA53" s="40">
        <f t="shared" si="17"/>
        <v>0</v>
      </c>
      <c r="BB53" s="40">
        <f t="shared" si="18"/>
        <v>0</v>
      </c>
      <c r="BC53" s="40">
        <f t="shared" si="19"/>
        <v>146140</v>
      </c>
      <c r="BD53" s="40">
        <v>146140</v>
      </c>
      <c r="BE53" s="40">
        <f t="shared" si="27"/>
        <v>0</v>
      </c>
      <c r="BF53" s="40">
        <f t="shared" si="20"/>
        <v>0</v>
      </c>
      <c r="BG53" s="15">
        <f t="shared" si="21"/>
        <v>0</v>
      </c>
    </row>
    <row r="54" spans="1:59" ht="12.75" x14ac:dyDescent="0.2">
      <c r="A54" s="32" t="s">
        <v>12</v>
      </c>
      <c r="B54" s="33"/>
      <c r="C54" s="34" t="s">
        <v>13</v>
      </c>
      <c r="D54" s="35">
        <v>100000</v>
      </c>
      <c r="E54" s="36">
        <v>1</v>
      </c>
      <c r="F54" s="36">
        <v>1</v>
      </c>
      <c r="G54" s="36">
        <v>1</v>
      </c>
      <c r="H54" s="37"/>
      <c r="I54" s="36">
        <f t="shared" si="0"/>
        <v>1</v>
      </c>
      <c r="J54" s="37"/>
      <c r="K54" s="37"/>
      <c r="L54" s="37">
        <f t="shared" si="1"/>
        <v>0</v>
      </c>
      <c r="M54" s="38">
        <f t="shared" si="7"/>
        <v>1</v>
      </c>
      <c r="N54" s="38">
        <v>1</v>
      </c>
      <c r="O54" s="38">
        <v>1</v>
      </c>
      <c r="P54" s="38">
        <v>1</v>
      </c>
      <c r="Q54" s="38">
        <v>1</v>
      </c>
      <c r="R54" s="38">
        <v>1</v>
      </c>
      <c r="S54" s="38">
        <v>0</v>
      </c>
      <c r="T54" s="38">
        <f t="shared" si="22"/>
        <v>0</v>
      </c>
      <c r="U54" s="38">
        <f t="shared" si="23"/>
        <v>1</v>
      </c>
      <c r="V54" s="38">
        <f t="shared" si="29"/>
        <v>0</v>
      </c>
      <c r="W54" s="39">
        <v>1</v>
      </c>
      <c r="X54" s="39"/>
      <c r="Y54" s="40">
        <v>1</v>
      </c>
      <c r="Z54" s="40">
        <f t="shared" si="8"/>
        <v>0</v>
      </c>
      <c r="AA54" s="40">
        <v>1</v>
      </c>
      <c r="AB54" s="40">
        <v>1</v>
      </c>
      <c r="AC54" s="41">
        <v>1</v>
      </c>
      <c r="AD54" s="40"/>
      <c r="AE54" s="40"/>
      <c r="AF54" s="40"/>
      <c r="AG54" s="41">
        <v>1</v>
      </c>
      <c r="AH54" s="41">
        <v>1</v>
      </c>
      <c r="AI54" s="40">
        <f t="shared" si="26"/>
        <v>0</v>
      </c>
      <c r="AJ54" s="40">
        <f t="shared" si="9"/>
        <v>0</v>
      </c>
      <c r="AK54" s="40">
        <f t="shared" si="10"/>
        <v>0</v>
      </c>
      <c r="AL54" s="41">
        <f t="shared" si="11"/>
        <v>0</v>
      </c>
      <c r="AM54" s="41">
        <f t="shared" si="12"/>
        <v>0</v>
      </c>
      <c r="AN54" s="41">
        <f t="shared" si="4"/>
        <v>0</v>
      </c>
      <c r="AO54" s="40">
        <v>1</v>
      </c>
      <c r="AP54" s="40">
        <f t="shared" si="5"/>
        <v>0</v>
      </c>
      <c r="AQ54" s="40">
        <f t="shared" si="13"/>
        <v>0</v>
      </c>
      <c r="AR54" s="40">
        <f t="shared" si="14"/>
        <v>0</v>
      </c>
      <c r="AS54" s="40"/>
      <c r="AT54" s="40">
        <f t="shared" si="15"/>
        <v>1</v>
      </c>
      <c r="AU54" s="40">
        <v>1</v>
      </c>
      <c r="AV54" s="40">
        <f t="shared" si="16"/>
        <v>0</v>
      </c>
      <c r="AW54" s="40">
        <v>1</v>
      </c>
      <c r="AX54" s="41">
        <f t="shared" si="24"/>
        <v>0</v>
      </c>
      <c r="AY54" s="41">
        <f t="shared" si="25"/>
        <v>0</v>
      </c>
      <c r="AZ54" s="40">
        <v>1</v>
      </c>
      <c r="BA54" s="40">
        <f t="shared" si="17"/>
        <v>0</v>
      </c>
      <c r="BB54" s="40">
        <f t="shared" si="18"/>
        <v>0</v>
      </c>
      <c r="BC54" s="40">
        <f t="shared" si="19"/>
        <v>0</v>
      </c>
      <c r="BD54" s="40">
        <v>2</v>
      </c>
      <c r="BE54" s="40">
        <f t="shared" si="27"/>
        <v>1</v>
      </c>
      <c r="BF54" s="40">
        <f t="shared" si="20"/>
        <v>1</v>
      </c>
      <c r="BG54" s="15">
        <f t="shared" si="21"/>
        <v>1</v>
      </c>
    </row>
    <row r="55" spans="1:59" ht="12.75" hidden="1" x14ac:dyDescent="0.2">
      <c r="A55" s="32" t="s">
        <v>36</v>
      </c>
      <c r="B55" s="33"/>
      <c r="C55" s="34" t="s">
        <v>39</v>
      </c>
      <c r="D55" s="35">
        <v>765000</v>
      </c>
      <c r="E55" s="36">
        <v>765000</v>
      </c>
      <c r="F55" s="36">
        <v>507749</v>
      </c>
      <c r="G55" s="36">
        <v>0</v>
      </c>
      <c r="H55" s="37"/>
      <c r="I55" s="36">
        <f t="shared" si="0"/>
        <v>0</v>
      </c>
      <c r="J55" s="43"/>
      <c r="K55" s="37"/>
      <c r="L55" s="37">
        <f t="shared" si="1"/>
        <v>0</v>
      </c>
      <c r="M55" s="38">
        <f t="shared" si="7"/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/>
      <c r="T55" s="38">
        <f t="shared" si="22"/>
        <v>0</v>
      </c>
      <c r="U55" s="38">
        <f t="shared" si="23"/>
        <v>0</v>
      </c>
      <c r="V55" s="38">
        <f t="shared" si="29"/>
        <v>0</v>
      </c>
      <c r="W55" s="39"/>
      <c r="X55" s="39"/>
      <c r="Y55" s="40"/>
      <c r="Z55" s="40">
        <f t="shared" si="8"/>
        <v>0</v>
      </c>
      <c r="AA55" s="40"/>
      <c r="AB55" s="40"/>
      <c r="AC55" s="41"/>
      <c r="AD55" s="40">
        <f t="shared" si="28"/>
        <v>0</v>
      </c>
      <c r="AE55" s="40"/>
      <c r="AF55" s="40"/>
      <c r="AG55" s="41"/>
      <c r="AH55" s="41"/>
      <c r="AI55" s="40">
        <f t="shared" si="26"/>
        <v>0</v>
      </c>
      <c r="AJ55" s="40">
        <f t="shared" si="9"/>
        <v>0</v>
      </c>
      <c r="AK55" s="40">
        <f t="shared" si="10"/>
        <v>0</v>
      </c>
      <c r="AL55" s="41">
        <f t="shared" si="11"/>
        <v>0</v>
      </c>
      <c r="AM55" s="41">
        <f t="shared" si="12"/>
        <v>0</v>
      </c>
      <c r="AN55" s="41">
        <f t="shared" si="4"/>
        <v>0</v>
      </c>
      <c r="AO55" s="40"/>
      <c r="AP55" s="40">
        <f t="shared" si="5"/>
        <v>0</v>
      </c>
      <c r="AQ55" s="40">
        <f t="shared" si="13"/>
        <v>0</v>
      </c>
      <c r="AR55" s="40">
        <f t="shared" si="14"/>
        <v>0</v>
      </c>
      <c r="AS55" s="40"/>
      <c r="AT55" s="40">
        <f t="shared" si="15"/>
        <v>0</v>
      </c>
      <c r="AU55" s="40"/>
      <c r="AV55" s="40">
        <f t="shared" si="16"/>
        <v>0</v>
      </c>
      <c r="AW55" s="40"/>
      <c r="AX55" s="41">
        <f t="shared" si="24"/>
        <v>0</v>
      </c>
      <c r="AY55" s="41">
        <f t="shared" si="25"/>
        <v>0</v>
      </c>
      <c r="AZ55" s="40"/>
      <c r="BA55" s="40">
        <f t="shared" si="17"/>
        <v>0</v>
      </c>
      <c r="BB55" s="40">
        <f t="shared" si="18"/>
        <v>0</v>
      </c>
      <c r="BC55" s="40">
        <f t="shared" si="19"/>
        <v>0</v>
      </c>
      <c r="BD55" s="40"/>
      <c r="BE55" s="40">
        <f t="shared" si="27"/>
        <v>0</v>
      </c>
      <c r="BF55" s="40">
        <f t="shared" si="20"/>
        <v>0</v>
      </c>
      <c r="BG55" s="15">
        <f t="shared" si="21"/>
        <v>0</v>
      </c>
    </row>
    <row r="56" spans="1:59" ht="12.75" x14ac:dyDescent="0.2">
      <c r="A56" s="32" t="s">
        <v>30</v>
      </c>
      <c r="B56" s="33"/>
      <c r="C56" s="34" t="s">
        <v>31</v>
      </c>
      <c r="D56" s="35">
        <v>2270500</v>
      </c>
      <c r="E56" s="36">
        <v>2770500</v>
      </c>
      <c r="F56" s="36">
        <v>1932063</v>
      </c>
      <c r="G56" s="36">
        <v>1500000</v>
      </c>
      <c r="H56" s="37"/>
      <c r="I56" s="36">
        <f t="shared" si="0"/>
        <v>1500000</v>
      </c>
      <c r="J56" s="37"/>
      <c r="K56" s="37"/>
      <c r="L56" s="37">
        <f t="shared" si="1"/>
        <v>0</v>
      </c>
      <c r="M56" s="38">
        <f t="shared" si="7"/>
        <v>1500000</v>
      </c>
      <c r="N56" s="38">
        <v>1500000</v>
      </c>
      <c r="O56" s="38">
        <v>1500000</v>
      </c>
      <c r="P56" s="38">
        <v>1500000</v>
      </c>
      <c r="Q56" s="38">
        <v>1600000</v>
      </c>
      <c r="R56" s="38">
        <v>1600000</v>
      </c>
      <c r="S56" s="38">
        <v>0.1875</v>
      </c>
      <c r="T56" s="38">
        <f t="shared" si="22"/>
        <v>-300000</v>
      </c>
      <c r="U56" s="38">
        <f t="shared" si="23"/>
        <v>1300000</v>
      </c>
      <c r="V56" s="38">
        <f t="shared" si="29"/>
        <v>-200000</v>
      </c>
      <c r="W56" s="39">
        <v>1300000</v>
      </c>
      <c r="X56" s="39"/>
      <c r="Y56" s="40">
        <v>1300000</v>
      </c>
      <c r="Z56" s="40">
        <f t="shared" si="8"/>
        <v>0</v>
      </c>
      <c r="AA56" s="40">
        <v>0</v>
      </c>
      <c r="AB56" s="40">
        <v>1300000</v>
      </c>
      <c r="AC56" s="41">
        <v>1150000</v>
      </c>
      <c r="AD56" s="40">
        <f t="shared" si="28"/>
        <v>1300000</v>
      </c>
      <c r="AE56" s="40"/>
      <c r="AF56" s="40"/>
      <c r="AG56" s="42">
        <v>1300000</v>
      </c>
      <c r="AH56" s="42">
        <v>1300000</v>
      </c>
      <c r="AI56" s="40">
        <f t="shared" si="26"/>
        <v>-150000</v>
      </c>
      <c r="AJ56" s="40">
        <f t="shared" si="9"/>
        <v>-150000</v>
      </c>
      <c r="AK56" s="40">
        <f t="shared" si="10"/>
        <v>-150000</v>
      </c>
      <c r="AL56" s="41">
        <f t="shared" si="11"/>
        <v>0</v>
      </c>
      <c r="AM56" s="41">
        <f t="shared" si="12"/>
        <v>0</v>
      </c>
      <c r="AN56" s="41">
        <f t="shared" si="4"/>
        <v>0</v>
      </c>
      <c r="AO56" s="40">
        <v>1300000</v>
      </c>
      <c r="AP56" s="40">
        <f t="shared" si="5"/>
        <v>0</v>
      </c>
      <c r="AQ56" s="40">
        <f t="shared" si="13"/>
        <v>0</v>
      </c>
      <c r="AR56" s="40">
        <f t="shared" si="14"/>
        <v>0</v>
      </c>
      <c r="AS56" s="40"/>
      <c r="AT56" s="40">
        <f t="shared" si="15"/>
        <v>1300000</v>
      </c>
      <c r="AU56" s="40">
        <v>2000000</v>
      </c>
      <c r="AV56" s="40">
        <f t="shared" si="16"/>
        <v>700000</v>
      </c>
      <c r="AW56" s="40">
        <v>1000000</v>
      </c>
      <c r="AX56" s="41">
        <f t="shared" si="24"/>
        <v>-300000</v>
      </c>
      <c r="AY56" s="41">
        <f t="shared" si="25"/>
        <v>-1000000</v>
      </c>
      <c r="AZ56" s="40">
        <v>2000000</v>
      </c>
      <c r="BA56" s="40">
        <f t="shared" si="17"/>
        <v>700000</v>
      </c>
      <c r="BB56" s="40">
        <f t="shared" si="18"/>
        <v>0</v>
      </c>
      <c r="BC56" s="40">
        <f t="shared" si="19"/>
        <v>1000000</v>
      </c>
      <c r="BD56" s="40">
        <v>1500000</v>
      </c>
      <c r="BE56" s="40">
        <f t="shared" si="27"/>
        <v>200000</v>
      </c>
      <c r="BF56" s="40">
        <f t="shared" si="20"/>
        <v>-500000</v>
      </c>
      <c r="BG56" s="15">
        <f t="shared" si="21"/>
        <v>-500000</v>
      </c>
    </row>
    <row r="57" spans="1:59" ht="12.75" x14ac:dyDescent="0.2">
      <c r="A57" s="32" t="s">
        <v>14</v>
      </c>
      <c r="B57" s="33"/>
      <c r="C57" s="34" t="s">
        <v>63</v>
      </c>
      <c r="D57" s="35">
        <v>712000</v>
      </c>
      <c r="E57" s="36">
        <v>712000</v>
      </c>
      <c r="F57" s="36">
        <v>517320</v>
      </c>
      <c r="G57" s="36">
        <v>100000</v>
      </c>
      <c r="H57" s="37"/>
      <c r="I57" s="36">
        <f t="shared" si="0"/>
        <v>100000</v>
      </c>
      <c r="J57" s="37"/>
      <c r="K57" s="37"/>
      <c r="L57" s="37">
        <f t="shared" si="1"/>
        <v>0</v>
      </c>
      <c r="M57" s="38">
        <f t="shared" si="7"/>
        <v>100000</v>
      </c>
      <c r="N57" s="38">
        <v>100000</v>
      </c>
      <c r="O57" s="38">
        <v>100000</v>
      </c>
      <c r="P57" s="38">
        <v>100000</v>
      </c>
      <c r="Q57" s="38">
        <v>100000</v>
      </c>
      <c r="R57" s="38">
        <v>250000</v>
      </c>
      <c r="S57" s="38">
        <v>0.6</v>
      </c>
      <c r="T57" s="38">
        <f t="shared" si="22"/>
        <v>-150000</v>
      </c>
      <c r="U57" s="38">
        <f t="shared" si="23"/>
        <v>100000</v>
      </c>
      <c r="V57" s="38">
        <f t="shared" si="29"/>
        <v>0</v>
      </c>
      <c r="W57" s="39">
        <v>100000</v>
      </c>
      <c r="X57" s="39"/>
      <c r="Y57" s="40">
        <v>100000</v>
      </c>
      <c r="Z57" s="40">
        <f t="shared" si="8"/>
        <v>0</v>
      </c>
      <c r="AA57" s="40">
        <v>100000</v>
      </c>
      <c r="AB57" s="40">
        <v>250000</v>
      </c>
      <c r="AC57" s="41">
        <v>100000</v>
      </c>
      <c r="AD57" s="40">
        <f t="shared" si="28"/>
        <v>150000</v>
      </c>
      <c r="AE57" s="40">
        <f>AB57-W57+X57</f>
        <v>150000</v>
      </c>
      <c r="AF57" s="40">
        <f>AB57-Y57</f>
        <v>150000</v>
      </c>
      <c r="AG57" s="41">
        <v>100000</v>
      </c>
      <c r="AH57" s="41">
        <v>250000</v>
      </c>
      <c r="AI57" s="40">
        <f t="shared" si="26"/>
        <v>0</v>
      </c>
      <c r="AJ57" s="40">
        <f t="shared" si="9"/>
        <v>0</v>
      </c>
      <c r="AK57" s="40">
        <f t="shared" si="10"/>
        <v>-150000</v>
      </c>
      <c r="AL57" s="41">
        <f t="shared" si="11"/>
        <v>0</v>
      </c>
      <c r="AM57" s="41">
        <f t="shared" si="12"/>
        <v>0</v>
      </c>
      <c r="AN57" s="41">
        <f t="shared" si="4"/>
        <v>-150000</v>
      </c>
      <c r="AO57" s="40">
        <v>250000</v>
      </c>
      <c r="AP57" s="40">
        <f t="shared" si="5"/>
        <v>150000</v>
      </c>
      <c r="AQ57" s="40">
        <f t="shared" si="13"/>
        <v>150000</v>
      </c>
      <c r="AR57" s="40">
        <f t="shared" si="14"/>
        <v>150000</v>
      </c>
      <c r="AS57" s="40"/>
      <c r="AT57" s="40">
        <f t="shared" si="15"/>
        <v>250000</v>
      </c>
      <c r="AU57" s="40">
        <v>250000</v>
      </c>
      <c r="AV57" s="40">
        <f t="shared" si="16"/>
        <v>0</v>
      </c>
      <c r="AW57" s="40">
        <v>250000</v>
      </c>
      <c r="AX57" s="41">
        <f t="shared" si="24"/>
        <v>0</v>
      </c>
      <c r="AY57" s="41">
        <f t="shared" si="25"/>
        <v>0</v>
      </c>
      <c r="AZ57" s="40">
        <v>350000</v>
      </c>
      <c r="BA57" s="40">
        <f t="shared" si="17"/>
        <v>100000</v>
      </c>
      <c r="BB57" s="40">
        <f t="shared" si="18"/>
        <v>100000</v>
      </c>
      <c r="BC57" s="40">
        <f t="shared" si="19"/>
        <v>100000</v>
      </c>
      <c r="BD57" s="40">
        <v>250000</v>
      </c>
      <c r="BE57" s="40">
        <f t="shared" si="27"/>
        <v>0</v>
      </c>
      <c r="BF57" s="40">
        <f t="shared" si="20"/>
        <v>0</v>
      </c>
      <c r="BG57" s="15">
        <f t="shared" si="21"/>
        <v>-100000</v>
      </c>
    </row>
    <row r="58" spans="1:59" ht="12.75" x14ac:dyDescent="0.2">
      <c r="A58" s="32" t="s">
        <v>47</v>
      </c>
      <c r="B58" s="33"/>
      <c r="C58" s="34" t="s">
        <v>174</v>
      </c>
      <c r="D58" s="35">
        <v>895367</v>
      </c>
      <c r="E58" s="36">
        <v>991367</v>
      </c>
      <c r="F58" s="36">
        <v>486227</v>
      </c>
      <c r="G58" s="36">
        <v>386227</v>
      </c>
      <c r="H58" s="37"/>
      <c r="I58" s="36">
        <f t="shared" si="0"/>
        <v>386227</v>
      </c>
      <c r="J58" s="37"/>
      <c r="K58" s="37"/>
      <c r="L58" s="37">
        <f t="shared" si="1"/>
        <v>0</v>
      </c>
      <c r="M58" s="38">
        <f t="shared" si="7"/>
        <v>386227</v>
      </c>
      <c r="N58" s="38">
        <v>386227</v>
      </c>
      <c r="O58" s="38">
        <v>353227</v>
      </c>
      <c r="P58" s="38">
        <v>353227</v>
      </c>
      <c r="Q58" s="38">
        <v>386227</v>
      </c>
      <c r="R58" s="38">
        <v>353227</v>
      </c>
      <c r="S58" s="38">
        <v>0.6</v>
      </c>
      <c r="T58" s="38">
        <f t="shared" si="22"/>
        <v>-211936.19999999998</v>
      </c>
      <c r="U58" s="38">
        <f t="shared" si="23"/>
        <v>141290.80000000002</v>
      </c>
      <c r="V58" s="38">
        <f t="shared" si="29"/>
        <v>-244936.19999999998</v>
      </c>
      <c r="W58" s="39">
        <f xml:space="preserve"> 353227</f>
        <v>353227</v>
      </c>
      <c r="X58" s="39"/>
      <c r="Y58" s="40">
        <v>353227</v>
      </c>
      <c r="Z58" s="40">
        <f t="shared" si="8"/>
        <v>0</v>
      </c>
      <c r="AA58" s="40">
        <v>353227</v>
      </c>
      <c r="AB58" s="44">
        <v>753227</v>
      </c>
      <c r="AC58" s="42">
        <v>346162</v>
      </c>
      <c r="AD58" s="40">
        <f t="shared" si="28"/>
        <v>400000</v>
      </c>
      <c r="AE58" s="40">
        <f>AB58-W58+X58</f>
        <v>400000</v>
      </c>
      <c r="AF58" s="40">
        <f>AB58-Y58</f>
        <v>400000</v>
      </c>
      <c r="AG58" s="42">
        <v>746162</v>
      </c>
      <c r="AH58" s="42">
        <v>746162</v>
      </c>
      <c r="AI58" s="44">
        <f t="shared" si="26"/>
        <v>-7065</v>
      </c>
      <c r="AJ58" s="44">
        <f t="shared" si="9"/>
        <v>-7065</v>
      </c>
      <c r="AK58" s="44">
        <f t="shared" si="10"/>
        <v>-407065</v>
      </c>
      <c r="AL58" s="42">
        <f t="shared" si="11"/>
        <v>392935</v>
      </c>
      <c r="AM58" s="42">
        <f t="shared" si="12"/>
        <v>392935</v>
      </c>
      <c r="AN58" s="42">
        <f t="shared" si="4"/>
        <v>-7065</v>
      </c>
      <c r="AO58" s="44">
        <v>746162</v>
      </c>
      <c r="AP58" s="44">
        <f t="shared" si="5"/>
        <v>392935</v>
      </c>
      <c r="AQ58" s="44">
        <f t="shared" si="13"/>
        <v>392935</v>
      </c>
      <c r="AR58" s="44">
        <f t="shared" si="14"/>
        <v>392935</v>
      </c>
      <c r="AS58" s="44"/>
      <c r="AT58" s="44">
        <f t="shared" si="15"/>
        <v>746162</v>
      </c>
      <c r="AU58" s="44">
        <v>737022</v>
      </c>
      <c r="AV58" s="44">
        <f t="shared" si="16"/>
        <v>-9140</v>
      </c>
      <c r="AW58" s="44">
        <v>746162</v>
      </c>
      <c r="AX58" s="41">
        <f t="shared" si="24"/>
        <v>0</v>
      </c>
      <c r="AY58" s="41">
        <f t="shared" si="25"/>
        <v>9140</v>
      </c>
      <c r="AZ58" s="44">
        <v>746162</v>
      </c>
      <c r="BA58" s="44">
        <f t="shared" si="17"/>
        <v>0</v>
      </c>
      <c r="BB58" s="44">
        <f t="shared" si="18"/>
        <v>9140</v>
      </c>
      <c r="BC58" s="44">
        <f t="shared" si="19"/>
        <v>0</v>
      </c>
      <c r="BD58" s="44">
        <v>346162</v>
      </c>
      <c r="BE58" s="44">
        <f t="shared" si="27"/>
        <v>-400000</v>
      </c>
      <c r="BF58" s="44">
        <f t="shared" si="20"/>
        <v>-390860</v>
      </c>
      <c r="BG58" s="15">
        <f t="shared" si="21"/>
        <v>-400000</v>
      </c>
    </row>
    <row r="59" spans="1:59" ht="12.75" hidden="1" x14ac:dyDescent="0.2">
      <c r="A59" s="32" t="s">
        <v>66</v>
      </c>
      <c r="B59" s="33"/>
      <c r="C59" s="34" t="s">
        <v>67</v>
      </c>
      <c r="D59" s="35"/>
      <c r="E59" s="36">
        <v>250000</v>
      </c>
      <c r="F59" s="36">
        <v>0</v>
      </c>
      <c r="G59" s="36">
        <v>0</v>
      </c>
      <c r="H59" s="37"/>
      <c r="I59" s="36">
        <f t="shared" si="0"/>
        <v>0</v>
      </c>
      <c r="J59" s="37"/>
      <c r="K59" s="37"/>
      <c r="L59" s="37">
        <f t="shared" si="1"/>
        <v>0</v>
      </c>
      <c r="M59" s="38">
        <f t="shared" si="7"/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/>
      <c r="T59" s="38"/>
      <c r="U59" s="38"/>
      <c r="V59" s="38">
        <f>R59-N59</f>
        <v>0</v>
      </c>
      <c r="W59" s="39"/>
      <c r="X59" s="39"/>
      <c r="Y59" s="40"/>
      <c r="Z59" s="40">
        <f t="shared" si="8"/>
        <v>0</v>
      </c>
      <c r="AA59" s="40"/>
      <c r="AB59" s="40"/>
      <c r="AC59" s="41"/>
      <c r="AD59" s="40">
        <f t="shared" si="28"/>
        <v>0</v>
      </c>
      <c r="AE59" s="40">
        <f>AB59-W59+X59</f>
        <v>0</v>
      </c>
      <c r="AF59" s="40">
        <f>AB59-Y59</f>
        <v>0</v>
      </c>
      <c r="AG59" s="41"/>
      <c r="AH59" s="41"/>
      <c r="AI59" s="40">
        <f t="shared" si="26"/>
        <v>0</v>
      </c>
      <c r="AJ59" s="40">
        <f t="shared" si="9"/>
        <v>0</v>
      </c>
      <c r="AK59" s="40">
        <f t="shared" si="10"/>
        <v>0</v>
      </c>
      <c r="AL59" s="41">
        <f t="shared" si="11"/>
        <v>0</v>
      </c>
      <c r="AM59" s="41">
        <f t="shared" si="12"/>
        <v>0</v>
      </c>
      <c r="AN59" s="41">
        <f t="shared" si="4"/>
        <v>0</v>
      </c>
      <c r="AO59" s="40"/>
      <c r="AP59" s="40">
        <f t="shared" si="5"/>
        <v>0</v>
      </c>
      <c r="AQ59" s="40">
        <f t="shared" si="13"/>
        <v>0</v>
      </c>
      <c r="AR59" s="40">
        <f t="shared" si="14"/>
        <v>0</v>
      </c>
      <c r="AS59" s="40"/>
      <c r="AT59" s="40">
        <f t="shared" si="15"/>
        <v>0</v>
      </c>
      <c r="AU59" s="40"/>
      <c r="AV59" s="40">
        <f t="shared" si="16"/>
        <v>0</v>
      </c>
      <c r="AW59" s="40"/>
      <c r="AX59" s="41">
        <f>AW59-AO59-AS59</f>
        <v>0</v>
      </c>
      <c r="AY59" s="41">
        <f>AW59-AU59</f>
        <v>0</v>
      </c>
      <c r="AZ59" s="40"/>
      <c r="BA59" s="40">
        <f t="shared" si="17"/>
        <v>0</v>
      </c>
      <c r="BB59" s="40">
        <f t="shared" si="18"/>
        <v>0</v>
      </c>
      <c r="BC59" s="40">
        <f t="shared" si="19"/>
        <v>0</v>
      </c>
      <c r="BD59" s="40"/>
      <c r="BE59" s="40">
        <f t="shared" si="27"/>
        <v>0</v>
      </c>
      <c r="BF59" s="40">
        <f t="shared" si="20"/>
        <v>0</v>
      </c>
      <c r="BG59" s="15">
        <f t="shared" si="21"/>
        <v>0</v>
      </c>
    </row>
    <row r="60" spans="1:59" ht="12.75" x14ac:dyDescent="0.2">
      <c r="A60" s="32" t="s">
        <v>142</v>
      </c>
      <c r="B60" s="33"/>
      <c r="C60" s="34" t="s">
        <v>175</v>
      </c>
      <c r="D60" s="35"/>
      <c r="E60" s="36"/>
      <c r="F60" s="36"/>
      <c r="G60" s="36"/>
      <c r="H60" s="37"/>
      <c r="I60" s="36"/>
      <c r="J60" s="37"/>
      <c r="K60" s="37"/>
      <c r="L60" s="3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9"/>
      <c r="X60" s="39"/>
      <c r="Y60" s="40"/>
      <c r="Z60" s="40"/>
      <c r="AA60" s="40"/>
      <c r="AB60" s="40">
        <v>300000</v>
      </c>
      <c r="AC60" s="41">
        <v>0</v>
      </c>
      <c r="AD60" s="40">
        <f t="shared" si="28"/>
        <v>300000</v>
      </c>
      <c r="AE60" s="40">
        <f>AB60-W60+X60</f>
        <v>300000</v>
      </c>
      <c r="AF60" s="40">
        <f>AB60-Y60</f>
        <v>300000</v>
      </c>
      <c r="AG60" s="42">
        <v>300000</v>
      </c>
      <c r="AH60" s="42">
        <v>300000</v>
      </c>
      <c r="AI60" s="40">
        <f t="shared" si="26"/>
        <v>0</v>
      </c>
      <c r="AJ60" s="40">
        <f t="shared" si="9"/>
        <v>0</v>
      </c>
      <c r="AK60" s="40">
        <f t="shared" si="10"/>
        <v>-300000</v>
      </c>
      <c r="AL60" s="41">
        <f t="shared" si="11"/>
        <v>300000</v>
      </c>
      <c r="AM60" s="41">
        <f t="shared" si="12"/>
        <v>300000</v>
      </c>
      <c r="AN60" s="41">
        <f t="shared" si="4"/>
        <v>0</v>
      </c>
      <c r="AO60" s="40">
        <v>300000</v>
      </c>
      <c r="AP60" s="40">
        <f t="shared" si="5"/>
        <v>300000</v>
      </c>
      <c r="AQ60" s="40">
        <f t="shared" si="13"/>
        <v>300000</v>
      </c>
      <c r="AR60" s="40">
        <f t="shared" si="14"/>
        <v>300000</v>
      </c>
      <c r="AS60" s="40"/>
      <c r="AT60" s="40">
        <f t="shared" si="15"/>
        <v>300000</v>
      </c>
      <c r="AU60" s="40">
        <v>0</v>
      </c>
      <c r="AV60" s="40">
        <f t="shared" si="16"/>
        <v>-300000</v>
      </c>
      <c r="AW60" s="40">
        <v>0</v>
      </c>
      <c r="AX60" s="41">
        <f>AW60-AO60-AS60</f>
        <v>-300000</v>
      </c>
      <c r="AY60" s="41">
        <f>AW60-AU60</f>
        <v>0</v>
      </c>
      <c r="AZ60" s="40">
        <v>251950</v>
      </c>
      <c r="BA60" s="40">
        <f t="shared" si="17"/>
        <v>-48050</v>
      </c>
      <c r="BB60" s="40">
        <f t="shared" si="18"/>
        <v>251950</v>
      </c>
      <c r="BC60" s="40">
        <f t="shared" si="19"/>
        <v>251950</v>
      </c>
      <c r="BD60" s="40">
        <v>251950</v>
      </c>
      <c r="BE60" s="40">
        <f t="shared" si="27"/>
        <v>-48050</v>
      </c>
      <c r="BF60" s="40">
        <f>BD60-AY60</f>
        <v>251950</v>
      </c>
      <c r="BG60" s="15">
        <f t="shared" si="21"/>
        <v>0</v>
      </c>
    </row>
    <row r="61" spans="1:59" ht="12.75" x14ac:dyDescent="0.2">
      <c r="A61" s="58" t="s">
        <v>215</v>
      </c>
      <c r="B61" s="34"/>
      <c r="C61" s="17"/>
      <c r="D61" s="45">
        <f>SUM(D10:D58)</f>
        <v>4303474974</v>
      </c>
      <c r="E61" s="46">
        <f t="shared" ref="E61:L61" si="30">SUM(E10:E59)</f>
        <v>4565039225</v>
      </c>
      <c r="F61" s="46">
        <f t="shared" si="30"/>
        <v>4110429504</v>
      </c>
      <c r="G61" s="46">
        <f t="shared" si="30"/>
        <v>4311662952</v>
      </c>
      <c r="H61" s="47">
        <f t="shared" si="30"/>
        <v>-2250000</v>
      </c>
      <c r="I61" s="46">
        <f t="shared" si="30"/>
        <v>4309412952</v>
      </c>
      <c r="J61" s="47">
        <f t="shared" si="30"/>
        <v>-13566997</v>
      </c>
      <c r="K61" s="47">
        <f t="shared" si="30"/>
        <v>0</v>
      </c>
      <c r="L61" s="47">
        <f t="shared" si="30"/>
        <v>-13566997</v>
      </c>
      <c r="M61" s="48">
        <f t="shared" ref="M61:AN61" si="31">SUM(M10:M60)</f>
        <v>4295845955</v>
      </c>
      <c r="N61" s="48">
        <f t="shared" si="31"/>
        <v>4477008972</v>
      </c>
      <c r="O61" s="48">
        <f t="shared" si="31"/>
        <v>4279823976</v>
      </c>
      <c r="P61" s="48">
        <f t="shared" si="31"/>
        <v>4277632835</v>
      </c>
      <c r="Q61" s="48">
        <f t="shared" si="31"/>
        <v>4292443683</v>
      </c>
      <c r="R61" s="48">
        <f t="shared" si="31"/>
        <v>4290844190</v>
      </c>
      <c r="S61" s="48">
        <f t="shared" si="31"/>
        <v>5.5271799999999995</v>
      </c>
      <c r="T61" s="48">
        <f t="shared" si="31"/>
        <v>-26289554.999050006</v>
      </c>
      <c r="U61" s="48">
        <f t="shared" si="31"/>
        <v>4264554635.0009508</v>
      </c>
      <c r="V61" s="48">
        <f t="shared" si="31"/>
        <v>-31291319.999049995</v>
      </c>
      <c r="W61" s="48">
        <f t="shared" si="31"/>
        <v>4264601913</v>
      </c>
      <c r="X61" s="48">
        <f>SUM(X10:X60)</f>
        <v>2019076</v>
      </c>
      <c r="Y61" s="48">
        <f t="shared" si="31"/>
        <v>4484465653</v>
      </c>
      <c r="Z61" s="48">
        <f t="shared" si="31"/>
        <v>219863740</v>
      </c>
      <c r="AA61" s="48">
        <f t="shared" si="31"/>
        <v>4480669977</v>
      </c>
      <c r="AB61" s="48">
        <f t="shared" si="31"/>
        <v>4486000305</v>
      </c>
      <c r="AC61" s="48">
        <f t="shared" si="31"/>
        <v>4448424876</v>
      </c>
      <c r="AD61" s="48">
        <f t="shared" si="31"/>
        <v>5330328</v>
      </c>
      <c r="AE61" s="48">
        <f t="shared" si="31"/>
        <v>219398392</v>
      </c>
      <c r="AF61" s="48">
        <f t="shared" si="31"/>
        <v>1534652</v>
      </c>
      <c r="AG61" s="48">
        <f t="shared" si="31"/>
        <v>4463917728</v>
      </c>
      <c r="AH61" s="48">
        <f t="shared" si="31"/>
        <v>4487041280</v>
      </c>
      <c r="AI61" s="48">
        <f t="shared" si="31"/>
        <v>181822963</v>
      </c>
      <c r="AJ61" s="48">
        <f t="shared" si="31"/>
        <v>-36040777</v>
      </c>
      <c r="AK61" s="48">
        <f t="shared" si="31"/>
        <v>-37575429</v>
      </c>
      <c r="AL61" s="48">
        <f t="shared" si="31"/>
        <v>197315815</v>
      </c>
      <c r="AM61" s="48">
        <f t="shared" si="31"/>
        <v>-20547925</v>
      </c>
      <c r="AN61" s="48">
        <f t="shared" si="31"/>
        <v>-22082577</v>
      </c>
      <c r="AO61" s="48">
        <f>SUM(AO10:AO60)</f>
        <v>4487041280</v>
      </c>
      <c r="AP61" s="48">
        <f t="shared" ref="AP61:AY61" si="32">SUM(AP10:AP60)</f>
        <v>220420291</v>
      </c>
      <c r="AQ61" s="48">
        <f t="shared" si="32"/>
        <v>2575627</v>
      </c>
      <c r="AR61" s="48">
        <f t="shared" si="32"/>
        <v>220420291</v>
      </c>
      <c r="AS61" s="48">
        <f>SUM(AS10:AS60)</f>
        <v>3000000</v>
      </c>
      <c r="AT61" s="48">
        <f>SUM(AT10:AT60)</f>
        <v>4490041280</v>
      </c>
      <c r="AU61" s="48">
        <f t="shared" si="32"/>
        <v>4647281619</v>
      </c>
      <c r="AV61" s="48">
        <f t="shared" si="32"/>
        <v>157240339</v>
      </c>
      <c r="AW61" s="48">
        <f t="shared" si="32"/>
        <v>4675077596</v>
      </c>
      <c r="AX61" s="48">
        <f t="shared" si="32"/>
        <v>185036316</v>
      </c>
      <c r="AY61" s="48">
        <f t="shared" si="32"/>
        <v>27795977</v>
      </c>
      <c r="AZ61" s="48">
        <f t="shared" ref="AZ61:BG61" si="33">SUM(AZ10:AZ60)</f>
        <v>4682763339</v>
      </c>
      <c r="BA61" s="48">
        <f t="shared" si="33"/>
        <v>192722059</v>
      </c>
      <c r="BB61" s="48">
        <f t="shared" si="33"/>
        <v>35481720</v>
      </c>
      <c r="BC61" s="48">
        <f t="shared" si="33"/>
        <v>7685743</v>
      </c>
      <c r="BD61" s="48">
        <f t="shared" si="33"/>
        <v>4708730378</v>
      </c>
      <c r="BE61" s="48">
        <f t="shared" si="33"/>
        <v>218689098</v>
      </c>
      <c r="BF61" s="48">
        <f t="shared" si="33"/>
        <v>61448759</v>
      </c>
      <c r="BG61" s="48">
        <f t="shared" si="33"/>
        <v>25967039</v>
      </c>
    </row>
    <row r="62" spans="1:59" ht="9.75" customHeight="1" x14ac:dyDescent="0.2">
      <c r="A62" s="3"/>
      <c r="B62" s="3"/>
      <c r="C62" s="4"/>
      <c r="D62" s="5"/>
      <c r="E62" s="54"/>
      <c r="F62" s="54"/>
      <c r="G62" s="54"/>
      <c r="H62" s="54"/>
      <c r="I62" s="54"/>
      <c r="J62" s="55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1"/>
      <c r="X62" s="51"/>
      <c r="Y62" s="51"/>
      <c r="Z62" s="56"/>
      <c r="AA62" s="51"/>
      <c r="AB62" s="51"/>
      <c r="AC62" s="57"/>
      <c r="AD62" s="51"/>
      <c r="AE62" s="51"/>
      <c r="AF62" s="51"/>
      <c r="AG62" s="51"/>
      <c r="AH62" s="51"/>
      <c r="AI62" s="51"/>
      <c r="AJ62" s="51"/>
      <c r="AK62" s="51"/>
      <c r="AL62" s="57"/>
      <c r="AM62" s="57"/>
      <c r="AN62" s="57"/>
      <c r="AO62" s="51"/>
      <c r="AP62" s="51"/>
      <c r="AQ62" s="51"/>
      <c r="AR62" s="51"/>
      <c r="AS62" s="51"/>
      <c r="AT62" s="51"/>
      <c r="AU62" s="57"/>
      <c r="AV62" s="51"/>
      <c r="AW62" s="51"/>
      <c r="AX62" s="57"/>
      <c r="AY62" s="57"/>
      <c r="AZ62" s="51"/>
      <c r="BA62" s="51"/>
      <c r="BB62" s="51"/>
      <c r="BC62" s="51"/>
      <c r="BD62" s="51"/>
      <c r="BE62" s="51"/>
      <c r="BF62" s="51"/>
      <c r="BG62" s="51"/>
    </row>
    <row r="63" spans="1:59" x14ac:dyDescent="0.2">
      <c r="A63" s="1"/>
      <c r="B63" s="3"/>
      <c r="C63" s="4"/>
      <c r="D63" s="5"/>
      <c r="E63" s="6"/>
      <c r="F63" s="6"/>
      <c r="G63" s="6"/>
      <c r="H63" s="6"/>
      <c r="I63" s="6"/>
      <c r="J63" s="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AJ63" s="9"/>
      <c r="AK63" s="9"/>
    </row>
    <row r="64" spans="1:59" x14ac:dyDescent="0.2">
      <c r="A64" s="1"/>
      <c r="B64" s="3"/>
      <c r="C64" s="4"/>
      <c r="D64" s="5"/>
      <c r="E64" s="6"/>
      <c r="F64" s="6"/>
      <c r="G64" s="6"/>
      <c r="H64" s="6"/>
      <c r="I64" s="6"/>
      <c r="J64" s="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AD64" s="9"/>
      <c r="AU64" s="14"/>
      <c r="AX64" s="14"/>
      <c r="AY64" s="14"/>
    </row>
    <row r="65" spans="1:22" x14ac:dyDescent="0.2">
      <c r="A65" s="1"/>
      <c r="B65" s="3"/>
      <c r="C65" s="4"/>
      <c r="D65" s="5"/>
      <c r="E65" s="6"/>
      <c r="F65" s="6"/>
      <c r="G65" s="6"/>
      <c r="H65" s="6"/>
      <c r="I65" s="6"/>
      <c r="J65" s="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idden="1" x14ac:dyDescent="0.2">
      <c r="A66" s="1" t="s">
        <v>173</v>
      </c>
      <c r="B66" s="3"/>
      <c r="C66" s="4"/>
      <c r="D66" s="5"/>
      <c r="E66" s="6"/>
      <c r="F66" s="6"/>
      <c r="G66" s="6"/>
      <c r="H66" s="6"/>
      <c r="I66" s="6"/>
      <c r="J66" s="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idden="1" x14ac:dyDescent="0.2">
      <c r="A67" s="1" t="s">
        <v>164</v>
      </c>
    </row>
    <row r="86" spans="16:22" x14ac:dyDescent="0.2">
      <c r="P86" s="9"/>
      <c r="Q86" s="9"/>
      <c r="R86" s="9"/>
      <c r="S86" s="9"/>
      <c r="T86" s="9"/>
      <c r="U86" s="9"/>
      <c r="V86" s="9"/>
    </row>
  </sheetData>
  <mergeCells count="6">
    <mergeCell ref="A1:AV1"/>
    <mergeCell ref="B7:B9"/>
    <mergeCell ref="J6:L6"/>
    <mergeCell ref="A2:BG2"/>
    <mergeCell ref="A4:BG4"/>
    <mergeCell ref="A3:BG3"/>
  </mergeCells>
  <phoneticPr fontId="3" type="noConversion"/>
  <pageMargins left="0.75" right="0.75" top="0.6" bottom="0.5" header="0.18" footer="0.22"/>
  <pageSetup scale="71" orientation="landscape" r:id="rId1"/>
  <headerFooter alignWithMargins="0">
    <oddFooter>&amp;R&amp;8&amp;Z&amp;F Budget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Analysis of the FY13 Senate Budget, June 2012</dc:title>
  <dc:creator>ESE</dc:creator>
  <cp:lastModifiedBy>ESE</cp:lastModifiedBy>
  <cp:lastPrinted>2012-05-17T14:50:47Z</cp:lastPrinted>
  <dcterms:created xsi:type="dcterms:W3CDTF">2003-04-23T14:43:01Z</dcterms:created>
  <dcterms:modified xsi:type="dcterms:W3CDTF">2012-06-22T20:24:34Z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22 2012</vt:lpwstr>
  </property>
</Properties>
</file>