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ml.chartshapes+xml"/>
  <Override PartName="/xl/charts/chart24.xml" ContentType="application/vnd.openxmlformats-officedocument.drawingml.chart+xml"/>
  <Override PartName="/xl/drawings/drawing5.xml" ContentType="application/vnd.openxmlformats-officedocument.drawingml.chartshapes+xml"/>
  <Override PartName="/xl/charts/chart25.xml" ContentType="application/vnd.openxmlformats-officedocument.drawingml.chart+xml"/>
  <Override PartName="/xl/drawings/drawing6.xml" ContentType="application/vnd.openxmlformats-officedocument.drawingml.chartshapes+xml"/>
  <Override PartName="/xl/charts/chart26.xml" ContentType="application/vnd.openxmlformats-officedocument.drawingml.chart+xml"/>
  <Override PartName="/xl/drawings/drawing7.xml" ContentType="application/vnd.openxmlformats-officedocument.drawingml.chartshapes+xml"/>
  <Override PartName="/xl/charts/chart27.xml" ContentType="application/vnd.openxmlformats-officedocument.drawingml.chart+xml"/>
  <Override PartName="/xl/drawings/drawing8.xml" ContentType="application/vnd.openxmlformats-officedocument.drawingml.chartshapes+xml"/>
  <Override PartName="/xl/charts/chart28.xml" ContentType="application/vnd.openxmlformats-officedocument.drawingml.chart+xml"/>
  <Override PartName="/xl/drawings/drawing9.xml" ContentType="application/vnd.openxmlformats-officedocument.drawingml.chartshapes+xml"/>
  <Override PartName="/xl/charts/chart29.xml" ContentType="application/vnd.openxmlformats-officedocument.drawingml.chart+xml"/>
  <Override PartName="/xl/drawings/drawing10.xml" ContentType="application/vnd.openxmlformats-officedocument.drawingml.chartshapes+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1.xml" ContentType="application/vnd.openxmlformats-officedocument.drawingml.chartshapes+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12.xml" ContentType="application/vnd.openxmlformats-officedocument.drawingml.chartshapes+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3.xml" ContentType="application/vnd.openxmlformats-officedocument.drawingml.chartshapes+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4.xml" ContentType="application/vnd.openxmlformats-officedocument.drawingml.chartshapes+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drawings/drawing15.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drawings/drawing16.xml" ContentType="application/vnd.openxmlformats-officedocument.drawingml.chartshapes+xml"/>
  <Override PartName="/xl/charts/chart81.xml" ContentType="application/vnd.openxmlformats-officedocument.drawingml.chart+xml"/>
  <Override PartName="/xl/drawings/drawing17.xml" ContentType="application/vnd.openxmlformats-officedocument.drawingml.chartshapes+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18.xml" ContentType="application/vnd.openxmlformats-officedocument.drawingml.chartshapes+xml"/>
  <Override PartName="/xl/charts/chart85.xml" ContentType="application/vnd.openxmlformats-officedocument.drawingml.chart+xml"/>
  <Override PartName="/xl/drawings/drawing19.xml" ContentType="application/vnd.openxmlformats-officedocument.drawingml.chartshapes+xml"/>
  <Override PartName="/xl/charts/chart86.xml" ContentType="application/vnd.openxmlformats-officedocument.drawingml.chart+xml"/>
  <Override PartName="/xl/drawings/drawing20.xml" ContentType="application/vnd.openxmlformats-officedocument.drawingml.chartshapes+xml"/>
  <Override PartName="/xl/charts/chart87.xml" ContentType="application/vnd.openxmlformats-officedocument.drawingml.chart+xml"/>
  <Override PartName="/xl/drawings/drawing21.xml" ContentType="application/vnd.openxmlformats-officedocument.drawingml.chartshapes+xml"/>
  <Override PartName="/xl/charts/chart88.xml" ContentType="application/vnd.openxmlformats-officedocument.drawingml.chart+xml"/>
  <Override PartName="/xl/drawings/drawing22.xml" ContentType="application/vnd.openxmlformats-officedocument.drawingml.chartshapes+xml"/>
  <Override PartName="/xl/charts/chart89.xml" ContentType="application/vnd.openxmlformats-officedocument.drawingml.chart+xml"/>
  <Override PartName="/xl/drawings/drawing23.xml" ContentType="application/vnd.openxmlformats-officedocument.drawingml.chartshapes+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drawings/drawing24.xml" ContentType="application/vnd.openxmlformats-officedocument.drawingml.chartshapes+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drawings/drawing25.xml" ContentType="application/vnd.openxmlformats-officedocument.drawingml.chartshapes+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drawings/drawing26.xml" ContentType="application/vnd.openxmlformats-officedocument.drawingml.chartshapes+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drawings/drawing27.xml" ContentType="application/vnd.openxmlformats-officedocument.drawingml.chartshapes+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drawings/drawing28.xml" ContentType="application/vnd.openxmlformats-officedocument.drawingml.chartshapes+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drawings/drawing29.xml" ContentType="application/vnd.openxmlformats-officedocument.drawingml.chartshapes+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drawings/drawing30.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drawings/drawing31.xml" ContentType="application/vnd.openxmlformats-officedocument.drawingml.chartshapes+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drawings/drawing32.xml" ContentType="application/vnd.openxmlformats-officedocument.drawingml.chartshapes+xml"/>
  <Override PartName="/xl/charts/chart132.xml" ContentType="application/vnd.openxmlformats-officedocument.drawingml.chart+xml"/>
  <Override PartName="/xl/drawings/drawing33.xml" ContentType="application/vnd.openxmlformats-officedocument.drawingml.chartshapes+xml"/>
  <Override PartName="/xl/charts/chart133.xml" ContentType="application/vnd.openxmlformats-officedocument.drawingml.chart+xml"/>
  <Override PartName="/xl/drawings/drawing34.xml" ContentType="application/vnd.openxmlformats-officedocument.drawingml.chartshapes+xml"/>
  <Override PartName="/xl/charts/chart134.xml" ContentType="application/vnd.openxmlformats-officedocument.drawingml.chart+xml"/>
  <Override PartName="/xl/drawings/drawing35.xml" ContentType="application/vnd.openxmlformats-officedocument.drawingml.chartshapes+xml"/>
  <Override PartName="/xl/charts/chart135.xml" ContentType="application/vnd.openxmlformats-officedocument.drawingml.chart+xml"/>
  <Override PartName="/xl/drawings/drawing36.xml" ContentType="application/vnd.openxmlformats-officedocument.drawingml.chartshapes+xml"/>
  <Override PartName="/xl/charts/chart136.xml" ContentType="application/vnd.openxmlformats-officedocument.drawingml.chart+xml"/>
  <Override PartName="/xl/drawings/drawing37.xml" ContentType="application/vnd.openxmlformats-officedocument.drawingml.chartshapes+xml"/>
  <Override PartName="/xl/charts/chart137.xml" ContentType="application/vnd.openxmlformats-officedocument.drawingml.chart+xml"/>
  <Override PartName="/xl/drawings/drawing38.xml" ContentType="application/vnd.openxmlformats-officedocument.drawingml.chartshapes+xml"/>
  <Override PartName="/xl/charts/chart138.xml" ContentType="application/vnd.openxmlformats-officedocument.drawingml.chart+xml"/>
  <Override PartName="/xl/drawings/drawing39.xml" ContentType="application/vnd.openxmlformats-officedocument.drawingml.chartshapes+xml"/>
  <Override PartName="/xl/charts/chart139.xml" ContentType="application/vnd.openxmlformats-officedocument.drawingml.chart+xml"/>
  <Override PartName="/xl/drawings/drawing40.xml" ContentType="application/vnd.openxmlformats-officedocument.drawingml.chartshapes+xml"/>
  <Override PartName="/xl/charts/chart140.xml" ContentType="application/vnd.openxmlformats-officedocument.drawingml.chart+xml"/>
  <Override PartName="/xl/drawings/drawing41.xml" ContentType="application/vnd.openxmlformats-officedocument.drawingml.chartshapes+xml"/>
  <Override PartName="/xl/charts/chart141.xml" ContentType="application/vnd.openxmlformats-officedocument.drawingml.chart+xml"/>
  <Override PartName="/xl/drawings/drawing42.xml" ContentType="application/vnd.openxmlformats-officedocument.drawingml.chartshapes+xml"/>
  <Override PartName="/xl/charts/chart142.xml" ContentType="application/vnd.openxmlformats-officedocument.drawingml.chart+xml"/>
  <Override PartName="/xl/drawings/drawing43.xml" ContentType="application/vnd.openxmlformats-officedocument.drawingml.chartshapes+xml"/>
  <Override PartName="/xl/charts/chart143.xml" ContentType="application/vnd.openxmlformats-officedocument.drawingml.chart+xml"/>
  <Override PartName="/xl/drawings/drawing44.xml" ContentType="application/vnd.openxmlformats-officedocument.drawingml.chartshapes+xml"/>
  <Override PartName="/xl/charts/chart144.xml" ContentType="application/vnd.openxmlformats-officedocument.drawingml.chart+xml"/>
  <Override PartName="/xl/drawings/drawing45.xml" ContentType="application/vnd.openxmlformats-officedocument.drawingml.chartshapes+xml"/>
  <Override PartName="/xl/charts/chart145.xml" ContentType="application/vnd.openxmlformats-officedocument.drawingml.chart+xml"/>
  <Override PartName="/xl/drawings/drawing46.xml" ContentType="application/vnd.openxmlformats-officedocument.drawingml.chartshapes+xml"/>
  <Override PartName="/xl/charts/chart146.xml" ContentType="application/vnd.openxmlformats-officedocument.drawingml.chart+xml"/>
  <Override PartName="/xl/drawings/drawing47.xml" ContentType="application/vnd.openxmlformats-officedocument.drawingml.chartshapes+xml"/>
  <Override PartName="/xl/charts/chart147.xml" ContentType="application/vnd.openxmlformats-officedocument.drawingml.chart+xml"/>
  <Override PartName="/xl/drawings/drawing48.xml" ContentType="application/vnd.openxmlformats-officedocument.drawingml.chartshapes+xml"/>
  <Override PartName="/xl/charts/chart148.xml" ContentType="application/vnd.openxmlformats-officedocument.drawingml.chart+xml"/>
  <Override PartName="/xl/drawings/drawing49.xml" ContentType="application/vnd.openxmlformats-officedocument.drawingml.chartshapes+xml"/>
  <Override PartName="/xl/charts/chart149.xml" ContentType="application/vnd.openxmlformats-officedocument.drawingml.chart+xml"/>
  <Override PartName="/xl/drawings/drawing50.xml" ContentType="application/vnd.openxmlformats-officedocument.drawingml.chartshapes+xml"/>
  <Override PartName="/xl/charts/chart150.xml" ContentType="application/vnd.openxmlformats-officedocument.drawingml.chart+xml"/>
  <Override PartName="/xl/drawings/drawing51.xml" ContentType="application/vnd.openxmlformats-officedocument.drawingml.chartshapes+xml"/>
  <Override PartName="/xl/charts/chart151.xml" ContentType="application/vnd.openxmlformats-officedocument.drawingml.chart+xml"/>
  <Override PartName="/xl/drawings/drawing52.xml" ContentType="application/vnd.openxmlformats-officedocument.drawingml.chartshapes+xml"/>
  <Override PartName="/xl/charts/chart152.xml" ContentType="application/vnd.openxmlformats-officedocument.drawingml.chart+xml"/>
  <Override PartName="/xl/drawings/drawing53.xml" ContentType="application/vnd.openxmlformats-officedocument.drawingml.chartshapes+xml"/>
  <Override PartName="/xl/charts/chart153.xml" ContentType="application/vnd.openxmlformats-officedocument.drawingml.chart+xml"/>
  <Override PartName="/xl/drawings/drawing54.xml" ContentType="application/vnd.openxmlformats-officedocument.drawingml.chartshapes+xml"/>
  <Override PartName="/xl/charts/chart154.xml" ContentType="application/vnd.openxmlformats-officedocument.drawingml.chart+xml"/>
  <Override PartName="/xl/drawings/drawing55.xml" ContentType="application/vnd.openxmlformats-officedocument.drawingml.chartshapes+xml"/>
  <Override PartName="/xl/charts/chart155.xml" ContentType="application/vnd.openxmlformats-officedocument.drawingml.chart+xml"/>
  <Override PartName="/xl/drawings/drawing56.xml" ContentType="application/vnd.openxmlformats-officedocument.drawingml.chartshapes+xml"/>
  <Override PartName="/xl/charts/chart156.xml" ContentType="application/vnd.openxmlformats-officedocument.drawingml.chart+xml"/>
  <Override PartName="/xl/drawings/drawing57.xml" ContentType="application/vnd.openxmlformats-officedocument.drawingml.chartshapes+xml"/>
  <Override PartName="/xl/charts/chart157.xml" ContentType="application/vnd.openxmlformats-officedocument.drawingml.chart+xml"/>
  <Override PartName="/xl/drawings/drawing58.xml" ContentType="application/vnd.openxmlformats-officedocument.drawingml.chartshapes+xml"/>
  <Override PartName="/xl/charts/chart158.xml" ContentType="application/vnd.openxmlformats-officedocument.drawingml.chart+xml"/>
  <Override PartName="/xl/drawings/drawing59.xml" ContentType="application/vnd.openxmlformats-officedocument.drawingml.chartshapes+xml"/>
  <Override PartName="/xl/charts/chart159.xml" ContentType="application/vnd.openxmlformats-officedocument.drawingml.chart+xml"/>
  <Override PartName="/xl/drawings/drawing60.xml" ContentType="application/vnd.openxmlformats-officedocument.drawingml.chartshapes+xml"/>
  <Override PartName="/xl/charts/chart160.xml" ContentType="application/vnd.openxmlformats-officedocument.drawingml.chart+xml"/>
  <Override PartName="/xl/drawings/drawing61.xml" ContentType="application/vnd.openxmlformats-officedocument.drawingml.chartshapes+xml"/>
  <Override PartName="/xl/charts/chart161.xml" ContentType="application/vnd.openxmlformats-officedocument.drawingml.chart+xml"/>
  <Override PartName="/xl/drawings/drawing62.xml" ContentType="application/vnd.openxmlformats-officedocument.drawingml.chartshapes+xml"/>
  <Override PartName="/xl/charts/chart162.xml" ContentType="application/vnd.openxmlformats-officedocument.drawingml.chart+xml"/>
  <Override PartName="/xl/drawings/drawing63.xml" ContentType="application/vnd.openxmlformats-officedocument.drawingml.chartshapes+xml"/>
  <Override PartName="/xl/charts/chart163.xml" ContentType="application/vnd.openxmlformats-officedocument.drawingml.chart+xml"/>
  <Override PartName="/xl/drawings/drawing64.xml" ContentType="application/vnd.openxmlformats-officedocument.drawingml.chartshapes+xml"/>
  <Override PartName="/xl/charts/chart164.xml" ContentType="application/vnd.openxmlformats-officedocument.drawingml.chart+xml"/>
  <Override PartName="/xl/drawings/drawing65.xml" ContentType="application/vnd.openxmlformats-officedocument.drawingml.chartshapes+xml"/>
  <Override PartName="/xl/charts/chart165.xml" ContentType="application/vnd.openxmlformats-officedocument.drawingml.chart+xml"/>
  <Override PartName="/xl/drawings/drawing66.xml" ContentType="application/vnd.openxmlformats-officedocument.drawingml.chartshapes+xml"/>
  <Override PartName="/xl/charts/chart166.xml" ContentType="application/vnd.openxmlformats-officedocument.drawingml.chart+xml"/>
  <Override PartName="/xl/drawings/drawing67.xml" ContentType="application/vnd.openxmlformats-officedocument.drawingml.chartshapes+xml"/>
  <Override PartName="/xl/charts/chart167.xml" ContentType="application/vnd.openxmlformats-officedocument.drawingml.chart+xml"/>
  <Override PartName="/xl/drawings/drawing68.xml" ContentType="application/vnd.openxmlformats-officedocument.drawingml.chartshapes+xml"/>
  <Override PartName="/xl/charts/chart168.xml" ContentType="application/vnd.openxmlformats-officedocument.drawingml.chart+xml"/>
  <Override PartName="/xl/drawings/drawing69.xml" ContentType="application/vnd.openxmlformats-officedocument.drawingml.chartshapes+xml"/>
  <Override PartName="/xl/charts/chart169.xml" ContentType="application/vnd.openxmlformats-officedocument.drawingml.chart+xml"/>
  <Override PartName="/xl/drawings/drawing70.xml" ContentType="application/vnd.openxmlformats-officedocument.drawingml.chartshapes+xml"/>
  <Override PartName="/xl/charts/chart170.xml" ContentType="application/vnd.openxmlformats-officedocument.drawingml.chart+xml"/>
  <Override PartName="/xl/drawings/drawing71.xml" ContentType="application/vnd.openxmlformats-officedocument.drawingml.chartshapes+xml"/>
  <Override PartName="/xl/charts/chart171.xml" ContentType="application/vnd.openxmlformats-officedocument.drawingml.chart+xml"/>
  <Override PartName="/xl/drawings/drawing72.xml" ContentType="application/vnd.openxmlformats-officedocument.drawingml.chartshapes+xml"/>
  <Override PartName="/xl/charts/chart172.xml" ContentType="application/vnd.openxmlformats-officedocument.drawingml.chart+xml"/>
  <Override PartName="/xl/drawings/drawing73.xml" ContentType="application/vnd.openxmlformats-officedocument.drawingml.chartshapes+xml"/>
  <Override PartName="/xl/charts/chart173.xml" ContentType="application/vnd.openxmlformats-officedocument.drawingml.chart+xml"/>
  <Override PartName="/xl/drawings/drawing74.xml" ContentType="application/vnd.openxmlformats-officedocument.drawingml.chartshapes+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drawings/drawing75.xml" ContentType="application/vnd.openxmlformats-officedocument.drawingml.chartshapes+xml"/>
  <Override PartName="/xl/charts/chart177.xml" ContentType="application/vnd.openxmlformats-officedocument.drawingml.chart+xml"/>
  <Override PartName="/xl/charts/chart178.xml" ContentType="application/vnd.openxmlformats-officedocument.drawingml.chart+xml"/>
  <Override PartName="/xl/charts/chart179.xml" ContentType="application/vnd.openxmlformats-officedocument.drawingml.chart+xml"/>
  <Override PartName="/xl/drawings/drawing76.xml" ContentType="application/vnd.openxmlformats-officedocument.drawingml.chartshapes+xml"/>
  <Override PartName="/xl/charts/chart180.xml" ContentType="application/vnd.openxmlformats-officedocument.drawingml.chart+xml"/>
  <Override PartName="/xl/charts/chart181.xml" ContentType="application/vnd.openxmlformats-officedocument.drawingml.chart+xml"/>
  <Override PartName="/xl/charts/chart182.xml" ContentType="application/vnd.openxmlformats-officedocument.drawingml.chart+xml"/>
  <Override PartName="/xl/drawings/drawing77.xml" ContentType="application/vnd.openxmlformats-officedocument.drawingml.chartshapes+xml"/>
  <Override PartName="/xl/charts/chart183.xml" ContentType="application/vnd.openxmlformats-officedocument.drawingml.chart+xml"/>
  <Override PartName="/xl/charts/chart184.xml" ContentType="application/vnd.openxmlformats-officedocument.drawingml.chart+xml"/>
  <Override PartName="/xl/charts/chart185.xml" ContentType="application/vnd.openxmlformats-officedocument.drawingml.chart+xml"/>
  <Override PartName="/xl/drawings/drawing78.xml" ContentType="application/vnd.openxmlformats-officedocument.drawingml.chartshapes+xml"/>
  <Override PartName="/xl/drawings/drawing79.xml" ContentType="application/vnd.openxmlformats-officedocument.drawing+xml"/>
  <Override PartName="/xl/charts/chart186.xml" ContentType="application/vnd.openxmlformats-officedocument.drawingml.chart+xml"/>
  <Override PartName="/xl/charts/chart187.xml" ContentType="application/vnd.openxmlformats-officedocument.drawingml.chart+xml"/>
  <Override PartName="/xl/charts/chart188.xml" ContentType="application/vnd.openxmlformats-officedocument.drawingml.chart+xml"/>
  <Override PartName="/xl/charts/chart189.xml" ContentType="application/vnd.openxmlformats-officedocument.drawingml.chart+xml"/>
  <Override PartName="/xl/charts/chart190.xml" ContentType="application/vnd.openxmlformats-officedocument.drawingml.chart+xml"/>
  <Override PartName="/xl/charts/chart191.xml" ContentType="application/vnd.openxmlformats-officedocument.drawingml.chart+xml"/>
  <Override PartName="/xl/charts/chart192.xml" ContentType="application/vnd.openxmlformats-officedocument.drawingml.chart+xml"/>
  <Override PartName="/xl/charts/chart193.xml" ContentType="application/vnd.openxmlformats-officedocument.drawingml.chart+xml"/>
  <Override PartName="/xl/drawings/drawing80.xml" ContentType="application/vnd.openxmlformats-officedocument.drawingml.chartshapes+xml"/>
  <Override PartName="/xl/charts/chart194.xml" ContentType="application/vnd.openxmlformats-officedocument.drawingml.chart+xml"/>
  <Override PartName="/xl/charts/chart195.xml" ContentType="application/vnd.openxmlformats-officedocument.drawingml.chart+xml"/>
  <Override PartName="/xl/drawings/drawing81.xml" ContentType="application/vnd.openxmlformats-officedocument.drawingml.chartshapes+xml"/>
  <Override PartName="/xl/charts/chart196.xml" ContentType="application/vnd.openxmlformats-officedocument.drawingml.chart+xml"/>
  <Override PartName="/xl/drawings/drawing82.xml" ContentType="application/vnd.openxmlformats-officedocument.drawingml.chartshapes+xml"/>
  <Override PartName="/xl/charts/chart197.xml" ContentType="application/vnd.openxmlformats-officedocument.drawingml.chart+xml"/>
  <Override PartName="/xl/drawings/drawing83.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dzou\Desktop\14794\New folder\"/>
    </mc:Choice>
  </mc:AlternateContent>
  <xr:revisionPtr revIDLastSave="0" documentId="13_ncr:1_{A9BBCB94-A8F5-4580-AB13-3DB780E35CFE}" xr6:coauthVersionLast="36" xr6:coauthVersionMax="36" xr10:uidLastSave="{00000000-0000-0000-0000-000000000000}"/>
  <bookViews>
    <workbookView xWindow="480" yWindow="660" windowWidth="28275" windowHeight="13800" firstSheet="1" activeTab="1" xr2:uid="{00000000-000D-0000-FFFF-FFFF00000000}"/>
  </bookViews>
  <sheets>
    <sheet name="Intro" sheetId="13" state="hidden" r:id="rId1"/>
    <sheet name="Enrollment" sheetId="4" r:id="rId2"/>
    <sheet name="Academics - Gr. 3-8 - Legacy" sheetId="10" r:id="rId3"/>
    <sheet name="Sheet1" sheetId="17" state="hidden" r:id="rId4"/>
    <sheet name="Academics - Gr. 3-8 - Next Gen" sheetId="16" r:id="rId5"/>
    <sheet name="Academics - Gr. 10 - Legacy" sheetId="18" r:id="rId6"/>
    <sheet name="Sheet3" sheetId="19" state="hidden" r:id="rId7"/>
    <sheet name="Indicators" sheetId="20" r:id="rId8"/>
    <sheet name="Financial Dashboard" sheetId="6" r:id="rId9"/>
    <sheet name="Finance Parameters&amp;Definitions" sheetId="7" r:id="rId10"/>
  </sheets>
  <definedNames>
    <definedName name="_xlnm._FilterDatabase" localSheetId="3" hidden="1">Sheet1!$A$1:$Z$148</definedName>
    <definedName name="mcas.gr5to8">Sheet1!$F$1:$L$148</definedName>
    <definedName name="mcas.grade10">Sheet3!$F$1:$L$509</definedName>
    <definedName name="nextgen.gr5to8">Sheet1!$T$1:$Z$80</definedName>
    <definedName name="_xlnm.Print_Area" localSheetId="5">'Academics - Gr. 10 - Legacy'!$B$2:$W$607</definedName>
    <definedName name="_xlnm.Print_Area" localSheetId="2">'Academics - Gr. 3-8 - Legacy'!$B$2:$W$596</definedName>
    <definedName name="_xlnm.Print_Area" localSheetId="4">'Academics - Gr. 3-8 - Next Gen'!$B$2:$W$607</definedName>
    <definedName name="_xlnm.Print_Area" localSheetId="1">Enrollment!$B$2:$R$83</definedName>
    <definedName name="_xlnm.Print_Area" localSheetId="8">'Financial Dashboard'!$B$1:$N$42</definedName>
    <definedName name="_xlnm.Print_Area" localSheetId="7">Indicators!$B$2:$Y$125</definedName>
    <definedName name="_xlnm.Print_Area" localSheetId="0">Intro!$A$1:$P$58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4" i="17" l="1"/>
  <c r="F133" i="17"/>
  <c r="F132" i="17"/>
  <c r="T68" i="17"/>
  <c r="T67" i="17"/>
  <c r="T66" i="17"/>
  <c r="T65" i="17"/>
  <c r="T64" i="17"/>
  <c r="T63" i="17"/>
  <c r="T62" i="17"/>
  <c r="T61" i="17"/>
  <c r="T60" i="17"/>
  <c r="T59" i="17"/>
  <c r="T58" i="17"/>
  <c r="T57" i="17"/>
  <c r="T56" i="17"/>
  <c r="T55" i="17"/>
  <c r="T54" i="17"/>
  <c r="T53" i="17"/>
  <c r="T52" i="17"/>
  <c r="T51" i="17"/>
  <c r="T50" i="17"/>
  <c r="T49" i="17"/>
  <c r="T48" i="17"/>
  <c r="T47" i="17"/>
  <c r="T46" i="17"/>
  <c r="T45" i="17"/>
  <c r="T44" i="17"/>
  <c r="T43" i="17"/>
  <c r="T42" i="17"/>
  <c r="T41" i="17"/>
  <c r="T40" i="17"/>
  <c r="T39" i="17"/>
  <c r="T38" i="17"/>
  <c r="T37" i="17"/>
  <c r="T36" i="17"/>
  <c r="T35" i="17"/>
  <c r="T34" i="17"/>
  <c r="T33" i="17"/>
  <c r="T32" i="17"/>
  <c r="T31" i="17"/>
  <c r="T30" i="17"/>
  <c r="T29" i="17"/>
  <c r="T28" i="17"/>
  <c r="T27" i="17"/>
  <c r="T26" i="17"/>
  <c r="T25" i="17"/>
  <c r="T24" i="17"/>
  <c r="T23" i="17"/>
  <c r="T22" i="17"/>
  <c r="T21" i="17"/>
  <c r="T20" i="17"/>
  <c r="T19" i="17"/>
  <c r="T18" i="17"/>
  <c r="T17" i="17"/>
  <c r="T16" i="17"/>
  <c r="T15" i="17"/>
  <c r="T14" i="17"/>
  <c r="T13" i="17"/>
  <c r="T12" i="17"/>
  <c r="T11" i="17"/>
  <c r="T10" i="17"/>
  <c r="T9" i="17"/>
  <c r="T8" i="17"/>
  <c r="T7" i="17"/>
  <c r="T6" i="17"/>
  <c r="T5" i="17"/>
  <c r="T4" i="17"/>
  <c r="T3" i="17"/>
  <c r="H350" i="16" s="1"/>
  <c r="H595" i="16" s="1"/>
  <c r="T2"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F131" i="17"/>
  <c r="F130" i="17"/>
  <c r="F129" i="17"/>
  <c r="F128" i="17"/>
  <c r="F127" i="17"/>
  <c r="F126" i="17"/>
  <c r="F125" i="17"/>
  <c r="F124" i="17"/>
  <c r="F123" i="17"/>
  <c r="F122" i="17"/>
  <c r="F121" i="17"/>
  <c r="F120" i="17"/>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83" i="19"/>
  <c r="F82" i="19"/>
  <c r="F81" i="19"/>
  <c r="F80" i="19"/>
  <c r="F79" i="19"/>
  <c r="F78" i="19"/>
  <c r="F77" i="19"/>
  <c r="F76" i="19"/>
  <c r="F75"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F3" i="19"/>
  <c r="F2" i="19"/>
  <c r="V52" i="16"/>
  <c r="N23" i="16"/>
  <c r="N563" i="16" s="1"/>
  <c r="G52" i="16"/>
  <c r="H23" i="16"/>
  <c r="H563" i="16" s="1"/>
  <c r="H25" i="16"/>
  <c r="O24" i="16"/>
  <c r="V23" i="16"/>
  <c r="V563" i="16" s="1"/>
  <c r="V25" i="16"/>
  <c r="H51" i="16"/>
  <c r="V51" i="16"/>
  <c r="O52" i="16"/>
  <c r="U24" i="16"/>
  <c r="U50" i="16"/>
  <c r="U593" i="16" s="1"/>
  <c r="G24" i="16"/>
  <c r="N51" i="16"/>
  <c r="O23" i="16"/>
  <c r="O563" i="16" s="1"/>
  <c r="O25" i="16"/>
  <c r="V24" i="16"/>
  <c r="H50" i="16"/>
  <c r="H593" i="16" s="1"/>
  <c r="V50" i="16"/>
  <c r="V593" i="16" s="1"/>
  <c r="O51" i="16"/>
  <c r="H52" i="16"/>
  <c r="U532" i="16"/>
  <c r="N531" i="16"/>
  <c r="U530" i="16"/>
  <c r="U598" i="16" s="1"/>
  <c r="G530" i="16"/>
  <c r="G598" i="16"/>
  <c r="U471" i="16"/>
  <c r="G471" i="16"/>
  <c r="G470" i="16"/>
  <c r="G597" i="16"/>
  <c r="N412" i="16"/>
  <c r="G411" i="16"/>
  <c r="N410" i="16"/>
  <c r="N596" i="16" s="1"/>
  <c r="U352" i="16"/>
  <c r="G352" i="16"/>
  <c r="U292" i="16"/>
  <c r="G292" i="16"/>
  <c r="N291" i="16"/>
  <c r="G290" i="16"/>
  <c r="G594" i="16"/>
  <c r="U231" i="16"/>
  <c r="G231" i="16"/>
  <c r="H263" i="16"/>
  <c r="H564" i="16" s="1"/>
  <c r="O264" i="16"/>
  <c r="V265" i="16"/>
  <c r="N172" i="16"/>
  <c r="U171" i="16"/>
  <c r="G171" i="16"/>
  <c r="N170" i="16"/>
  <c r="G112" i="16"/>
  <c r="N111" i="16"/>
  <c r="U110" i="16"/>
  <c r="G110" i="16"/>
  <c r="N505" i="16"/>
  <c r="G504" i="16"/>
  <c r="N503" i="16"/>
  <c r="N568" i="16" s="1"/>
  <c r="U445" i="16"/>
  <c r="G445" i="16"/>
  <c r="N443" i="16"/>
  <c r="N567" i="16" s="1"/>
  <c r="U385" i="16"/>
  <c r="G385" i="16"/>
  <c r="N384" i="16"/>
  <c r="G383" i="16"/>
  <c r="G566" i="16"/>
  <c r="N325" i="16"/>
  <c r="U324" i="16"/>
  <c r="G324" i="16"/>
  <c r="N205" i="16"/>
  <c r="U204" i="16"/>
  <c r="G204" i="16"/>
  <c r="U145" i="16"/>
  <c r="G145" i="16"/>
  <c r="N144" i="16"/>
  <c r="G143" i="16"/>
  <c r="N85" i="16"/>
  <c r="U84" i="16"/>
  <c r="G84" i="16"/>
  <c r="N83" i="16"/>
  <c r="O532" i="16"/>
  <c r="V531" i="16"/>
  <c r="H531" i="16"/>
  <c r="O530" i="16"/>
  <c r="O598" i="16" s="1"/>
  <c r="V472" i="16"/>
  <c r="H472" i="16"/>
  <c r="O471" i="16"/>
  <c r="O470" i="16"/>
  <c r="O597" i="16"/>
  <c r="V412" i="16"/>
  <c r="H412" i="16"/>
  <c r="O411" i="16"/>
  <c r="H410" i="16"/>
  <c r="H596" i="16" s="1"/>
  <c r="O352" i="16"/>
  <c r="V351" i="16"/>
  <c r="H351" i="16"/>
  <c r="O292" i="16"/>
  <c r="V291" i="16"/>
  <c r="H291" i="16"/>
  <c r="O290" i="16"/>
  <c r="O594" i="16" s="1"/>
  <c r="V232" i="16"/>
  <c r="H232" i="16"/>
  <c r="O231" i="16"/>
  <c r="N263" i="16"/>
  <c r="N564" i="16"/>
  <c r="G264" i="16"/>
  <c r="U264" i="16"/>
  <c r="N265" i="16"/>
  <c r="V172" i="16"/>
  <c r="H172" i="16"/>
  <c r="O171" i="16"/>
  <c r="H170" i="16"/>
  <c r="O112" i="16"/>
  <c r="V111" i="16"/>
  <c r="H111" i="16"/>
  <c r="O110" i="16"/>
  <c r="V505" i="16"/>
  <c r="H505" i="16"/>
  <c r="O504" i="16"/>
  <c r="V503" i="16"/>
  <c r="V568" i="16"/>
  <c r="H503" i="16"/>
  <c r="H568" i="16"/>
  <c r="O445" i="16"/>
  <c r="V444" i="16"/>
  <c r="H444" i="16"/>
  <c r="H443" i="16"/>
  <c r="H567" i="16" s="1"/>
  <c r="O385" i="16"/>
  <c r="V384" i="16"/>
  <c r="H384" i="16"/>
  <c r="O383" i="16"/>
  <c r="O566" i="16"/>
  <c r="V325" i="16"/>
  <c r="H325" i="16"/>
  <c r="O324" i="16"/>
  <c r="V205" i="16"/>
  <c r="H205" i="16"/>
  <c r="O204" i="16"/>
  <c r="O145" i="16"/>
  <c r="V144" i="16"/>
  <c r="H144" i="16"/>
  <c r="O143" i="16"/>
  <c r="V85" i="16"/>
  <c r="H85" i="16"/>
  <c r="O84" i="16"/>
  <c r="V83" i="16"/>
  <c r="H83" i="16"/>
  <c r="N532" i="16"/>
  <c r="U531" i="16"/>
  <c r="G531" i="16"/>
  <c r="N530" i="16"/>
  <c r="N598" i="16"/>
  <c r="U472" i="16"/>
  <c r="G472" i="16"/>
  <c r="N471" i="16"/>
  <c r="N470" i="16"/>
  <c r="N597" i="16" s="1"/>
  <c r="U412" i="16"/>
  <c r="G412" i="16"/>
  <c r="N411" i="16"/>
  <c r="G410" i="16"/>
  <c r="G596" i="16"/>
  <c r="N352" i="16"/>
  <c r="U351" i="16"/>
  <c r="G351" i="16"/>
  <c r="N292" i="16"/>
  <c r="U291" i="16"/>
  <c r="G291" i="16"/>
  <c r="N290" i="16"/>
  <c r="N594" i="16"/>
  <c r="U232" i="16"/>
  <c r="G232" i="16"/>
  <c r="N231" i="16"/>
  <c r="O263" i="16"/>
  <c r="O564" i="16" s="1"/>
  <c r="H264" i="16"/>
  <c r="V264" i="16"/>
  <c r="O265" i="16"/>
  <c r="U172" i="16"/>
  <c r="G172" i="16"/>
  <c r="N171" i="16"/>
  <c r="G170" i="16"/>
  <c r="N112" i="16"/>
  <c r="U111" i="16"/>
  <c r="G111" i="16"/>
  <c r="N110" i="16"/>
  <c r="U505" i="16"/>
  <c r="G505" i="16"/>
  <c r="N504" i="16"/>
  <c r="U503" i="16"/>
  <c r="U568" i="16" s="1"/>
  <c r="G503" i="16"/>
  <c r="G568" i="16" s="1"/>
  <c r="N445" i="16"/>
  <c r="U444" i="16"/>
  <c r="G444" i="16"/>
  <c r="G443" i="16"/>
  <c r="G567" i="16"/>
  <c r="N385" i="16"/>
  <c r="U384" i="16"/>
  <c r="G384" i="16"/>
  <c r="N383" i="16"/>
  <c r="N566" i="16" s="1"/>
  <c r="U325" i="16"/>
  <c r="G325" i="16"/>
  <c r="N324" i="16"/>
  <c r="U205" i="16"/>
  <c r="G205" i="16"/>
  <c r="N204" i="16"/>
  <c r="N145" i="16"/>
  <c r="U144" i="16"/>
  <c r="G144" i="16"/>
  <c r="N143" i="16"/>
  <c r="U85" i="16"/>
  <c r="G85" i="16"/>
  <c r="N84" i="16"/>
  <c r="U83" i="16"/>
  <c r="G83" i="16"/>
  <c r="V532" i="16"/>
  <c r="H532" i="16"/>
  <c r="O531" i="16"/>
  <c r="V530" i="16"/>
  <c r="V598" i="16" s="1"/>
  <c r="H530" i="16"/>
  <c r="H598" i="16" s="1"/>
  <c r="O472" i="16"/>
  <c r="V471" i="16"/>
  <c r="H471" i="16"/>
  <c r="H470" i="16"/>
  <c r="H597" i="16"/>
  <c r="O412" i="16"/>
  <c r="V411" i="16"/>
  <c r="H411" i="16"/>
  <c r="O410" i="16"/>
  <c r="O596" i="16" s="1"/>
  <c r="V352" i="16"/>
  <c r="H352" i="16"/>
  <c r="O351" i="16"/>
  <c r="V292" i="16"/>
  <c r="H292" i="16"/>
  <c r="O291" i="16"/>
  <c r="H290" i="16"/>
  <c r="H594" i="16" s="1"/>
  <c r="O232" i="16"/>
  <c r="V231" i="16"/>
  <c r="H231" i="16"/>
  <c r="G263" i="16"/>
  <c r="G564" i="16"/>
  <c r="N264" i="16"/>
  <c r="G265" i="16"/>
  <c r="U265" i="16"/>
  <c r="O172" i="16"/>
  <c r="V171" i="16"/>
  <c r="H171" i="16"/>
  <c r="O170" i="16"/>
  <c r="V112" i="16"/>
  <c r="H112" i="16"/>
  <c r="O111" i="16"/>
  <c r="V110" i="16"/>
  <c r="H110" i="16"/>
  <c r="O505" i="16"/>
  <c r="V504" i="16"/>
  <c r="H504" i="16"/>
  <c r="O503" i="16"/>
  <c r="O568" i="16" s="1"/>
  <c r="V445" i="16"/>
  <c r="H445" i="16"/>
  <c r="O444" i="16"/>
  <c r="O443" i="16"/>
  <c r="O567" i="16"/>
  <c r="V385" i="16"/>
  <c r="H385" i="16"/>
  <c r="O384" i="16"/>
  <c r="H383" i="16"/>
  <c r="H566" i="16" s="1"/>
  <c r="O325" i="16"/>
  <c r="V324" i="16"/>
  <c r="H324" i="16"/>
  <c r="O205" i="16"/>
  <c r="V204" i="16"/>
  <c r="H204" i="16"/>
  <c r="V145" i="16"/>
  <c r="H145" i="16"/>
  <c r="O144" i="16"/>
  <c r="H143" i="16"/>
  <c r="O85" i="16"/>
  <c r="V84" i="16"/>
  <c r="H84" i="16"/>
  <c r="O83" i="16"/>
  <c r="N25" i="16"/>
  <c r="U52" i="16"/>
  <c r="G23" i="16"/>
  <c r="G563" i="16" s="1"/>
  <c r="G25" i="16"/>
  <c r="N24" i="16"/>
  <c r="U23" i="16"/>
  <c r="U563" i="16" s="1"/>
  <c r="U25" i="16"/>
  <c r="N50" i="16"/>
  <c r="N593" i="16"/>
  <c r="G51" i="16"/>
  <c r="U51" i="16"/>
  <c r="N52" i="16"/>
  <c r="V505" i="18"/>
  <c r="R505" i="18"/>
  <c r="S504" i="18"/>
  <c r="V444" i="18"/>
  <c r="R444" i="18"/>
  <c r="T385" i="18"/>
  <c r="U384" i="18"/>
  <c r="T324" i="18"/>
  <c r="V265" i="18"/>
  <c r="R265" i="18"/>
  <c r="S264" i="18"/>
  <c r="U205" i="18"/>
  <c r="V204" i="18"/>
  <c r="R204" i="18"/>
  <c r="T145" i="18"/>
  <c r="U144" i="18"/>
  <c r="S85" i="18"/>
  <c r="T84" i="18"/>
  <c r="V25" i="18"/>
  <c r="R25" i="18"/>
  <c r="S24" i="18"/>
  <c r="T504" i="18"/>
  <c r="S444" i="18"/>
  <c r="U385" i="18"/>
  <c r="T325" i="18"/>
  <c r="S204" i="18"/>
  <c r="V144" i="18"/>
  <c r="T85" i="18"/>
  <c r="T24" i="18"/>
  <c r="U505" i="18"/>
  <c r="V504" i="18"/>
  <c r="R504" i="18"/>
  <c r="U444" i="18"/>
  <c r="S385" i="18"/>
  <c r="T384" i="18"/>
  <c r="V325" i="18"/>
  <c r="R325" i="18"/>
  <c r="S324" i="18"/>
  <c r="U265" i="18"/>
  <c r="V264" i="18"/>
  <c r="R264" i="18"/>
  <c r="T205" i="18"/>
  <c r="U204" i="18"/>
  <c r="S145" i="18"/>
  <c r="T144" i="18"/>
  <c r="V85" i="18"/>
  <c r="R85" i="18"/>
  <c r="S84" i="18"/>
  <c r="U25" i="18"/>
  <c r="V24" i="18"/>
  <c r="R24" i="18"/>
  <c r="S505" i="18"/>
  <c r="R384" i="18"/>
  <c r="U324" i="18"/>
  <c r="S265" i="18"/>
  <c r="V205" i="18"/>
  <c r="R144" i="18"/>
  <c r="U84" i="18"/>
  <c r="S25" i="18"/>
  <c r="T505" i="18"/>
  <c r="U504" i="18"/>
  <c r="T444" i="18"/>
  <c r="V385" i="18"/>
  <c r="R385" i="18"/>
  <c r="S384" i="18"/>
  <c r="U325" i="18"/>
  <c r="V324" i="18"/>
  <c r="R324" i="18"/>
  <c r="T265" i="18"/>
  <c r="U264" i="18"/>
  <c r="S205" i="18"/>
  <c r="T204" i="18"/>
  <c r="V145" i="18"/>
  <c r="R145" i="18"/>
  <c r="S144" i="18"/>
  <c r="U85" i="18"/>
  <c r="V84" i="18"/>
  <c r="R84" i="18"/>
  <c r="T25" i="18"/>
  <c r="U24" i="18"/>
  <c r="R445" i="18"/>
  <c r="V384" i="18"/>
  <c r="T264" i="18"/>
  <c r="R205" i="18"/>
  <c r="U145" i="18"/>
  <c r="O85" i="18"/>
  <c r="K85" i="18"/>
  <c r="E85" i="18"/>
  <c r="M84" i="18"/>
  <c r="G84" i="18"/>
  <c r="M145" i="18"/>
  <c r="G145" i="18"/>
  <c r="O144" i="18"/>
  <c r="K144" i="18"/>
  <c r="E144" i="18"/>
  <c r="O205" i="18"/>
  <c r="K205" i="18"/>
  <c r="E205" i="18"/>
  <c r="M204" i="18"/>
  <c r="G204" i="18"/>
  <c r="M265" i="18"/>
  <c r="G265" i="18"/>
  <c r="O264" i="18"/>
  <c r="K264" i="18"/>
  <c r="E264" i="18"/>
  <c r="N325" i="18"/>
  <c r="H325" i="18"/>
  <c r="D325" i="18"/>
  <c r="L324" i="18"/>
  <c r="F324" i="18"/>
  <c r="L445" i="18"/>
  <c r="F445" i="18"/>
  <c r="N444" i="18"/>
  <c r="H444" i="18"/>
  <c r="D444" i="18"/>
  <c r="O385" i="18"/>
  <c r="K385" i="18"/>
  <c r="E385" i="18"/>
  <c r="M384" i="18"/>
  <c r="G384" i="18"/>
  <c r="V532" i="18"/>
  <c r="R532" i="18"/>
  <c r="L532" i="18"/>
  <c r="F532" i="18"/>
  <c r="U531" i="18"/>
  <c r="O531" i="18"/>
  <c r="K531" i="18"/>
  <c r="E531" i="18"/>
  <c r="N530" i="18"/>
  <c r="N598" i="18" s="1"/>
  <c r="M472" i="18"/>
  <c r="G472" i="18"/>
  <c r="V471" i="18"/>
  <c r="R471" i="18"/>
  <c r="L471" i="18"/>
  <c r="F471" i="18"/>
  <c r="T412" i="18"/>
  <c r="N412" i="18"/>
  <c r="H412" i="18"/>
  <c r="D412" i="18"/>
  <c r="S411" i="18"/>
  <c r="M411" i="18"/>
  <c r="G411" i="18"/>
  <c r="N85" i="18"/>
  <c r="H85" i="18"/>
  <c r="D85" i="18"/>
  <c r="L84" i="18"/>
  <c r="F84" i="18"/>
  <c r="L145" i="18"/>
  <c r="F145" i="18"/>
  <c r="N144" i="18"/>
  <c r="H144" i="18"/>
  <c r="D144" i="18"/>
  <c r="N205" i="18"/>
  <c r="H205" i="18"/>
  <c r="D205" i="18"/>
  <c r="L204" i="18"/>
  <c r="F204" i="18"/>
  <c r="L265" i="18"/>
  <c r="F265" i="18"/>
  <c r="N264" i="18"/>
  <c r="H264" i="18"/>
  <c r="D264" i="18"/>
  <c r="M325" i="18"/>
  <c r="G325" i="18"/>
  <c r="O324" i="18"/>
  <c r="K324" i="18"/>
  <c r="E324" i="18"/>
  <c r="O445" i="18"/>
  <c r="K445" i="18"/>
  <c r="E445" i="18"/>
  <c r="M444" i="18"/>
  <c r="G444" i="18"/>
  <c r="N385" i="18"/>
  <c r="H385" i="18"/>
  <c r="D385" i="18"/>
  <c r="L384" i="18"/>
  <c r="F384" i="18"/>
  <c r="U532" i="18"/>
  <c r="O532" i="18"/>
  <c r="K532" i="18"/>
  <c r="E532" i="18"/>
  <c r="T531" i="18"/>
  <c r="N531" i="18"/>
  <c r="H531" i="18"/>
  <c r="D531" i="18"/>
  <c r="G530" i="18"/>
  <c r="G598" i="18" s="1"/>
  <c r="R472" i="18"/>
  <c r="L472" i="18"/>
  <c r="F472" i="18"/>
  <c r="U471" i="18"/>
  <c r="O471" i="18"/>
  <c r="K471" i="18"/>
  <c r="E471" i="18"/>
  <c r="S412" i="18"/>
  <c r="M412" i="18"/>
  <c r="G412" i="18"/>
  <c r="V411" i="18"/>
  <c r="R411" i="18"/>
  <c r="L411" i="18"/>
  <c r="F411" i="18"/>
  <c r="M85" i="18"/>
  <c r="G85" i="18"/>
  <c r="O84" i="18"/>
  <c r="K84" i="18"/>
  <c r="E84" i="18"/>
  <c r="O145" i="18"/>
  <c r="K145" i="18"/>
  <c r="E145" i="18"/>
  <c r="M144" i="18"/>
  <c r="G144" i="18"/>
  <c r="M205" i="18"/>
  <c r="G205" i="18"/>
  <c r="O204" i="18"/>
  <c r="K204" i="18"/>
  <c r="E204" i="18"/>
  <c r="O265" i="18"/>
  <c r="K265" i="18"/>
  <c r="E265" i="18"/>
  <c r="M264" i="18"/>
  <c r="G264" i="18"/>
  <c r="L325" i="18"/>
  <c r="F325" i="18"/>
  <c r="N324" i="18"/>
  <c r="H324" i="18"/>
  <c r="D324" i="18"/>
  <c r="N445" i="18"/>
  <c r="H445" i="18"/>
  <c r="D445" i="18"/>
  <c r="L444" i="18"/>
  <c r="F444" i="18"/>
  <c r="M385" i="18"/>
  <c r="G385" i="18"/>
  <c r="O384" i="18"/>
  <c r="K384" i="18"/>
  <c r="E384" i="18"/>
  <c r="T532" i="18"/>
  <c r="N532" i="18"/>
  <c r="H532" i="18"/>
  <c r="D532" i="18"/>
  <c r="S531" i="18"/>
  <c r="M531" i="18"/>
  <c r="G531" i="18"/>
  <c r="O472" i="18"/>
  <c r="K472" i="18"/>
  <c r="E472" i="18"/>
  <c r="T471" i="18"/>
  <c r="N471" i="18"/>
  <c r="H471" i="18"/>
  <c r="D471" i="18"/>
  <c r="V412" i="18"/>
  <c r="R412" i="18"/>
  <c r="L412" i="18"/>
  <c r="F412" i="18"/>
  <c r="U411" i="18"/>
  <c r="O411" i="18"/>
  <c r="K411" i="18"/>
  <c r="E411" i="18"/>
  <c r="L85" i="18"/>
  <c r="F85" i="18"/>
  <c r="N84" i="18"/>
  <c r="H84" i="18"/>
  <c r="D84" i="18"/>
  <c r="N145" i="18"/>
  <c r="H145" i="18"/>
  <c r="D145" i="18"/>
  <c r="L144" i="18"/>
  <c r="F144" i="18"/>
  <c r="L205" i="18"/>
  <c r="F205" i="18"/>
  <c r="N204" i="18"/>
  <c r="H204" i="18"/>
  <c r="D204" i="18"/>
  <c r="N265" i="18"/>
  <c r="H265" i="18"/>
  <c r="D265" i="18"/>
  <c r="L264" i="18"/>
  <c r="F264" i="18"/>
  <c r="O325" i="18"/>
  <c r="K325" i="18"/>
  <c r="E325" i="18"/>
  <c r="M324" i="18"/>
  <c r="G324" i="18"/>
  <c r="M445" i="18"/>
  <c r="G445" i="18"/>
  <c r="O444" i="18"/>
  <c r="K444" i="18"/>
  <c r="E444" i="18"/>
  <c r="L385" i="18"/>
  <c r="F385" i="18"/>
  <c r="N384" i="18"/>
  <c r="H384" i="18"/>
  <c r="D384" i="18"/>
  <c r="S532" i="18"/>
  <c r="M532" i="18"/>
  <c r="G532" i="18"/>
  <c r="V531" i="18"/>
  <c r="R531" i="18"/>
  <c r="L531" i="18"/>
  <c r="F531" i="18"/>
  <c r="N472" i="18"/>
  <c r="H472" i="18"/>
  <c r="D472" i="18"/>
  <c r="S471" i="18"/>
  <c r="M471" i="18"/>
  <c r="G471" i="18"/>
  <c r="U412" i="18"/>
  <c r="O412" i="18"/>
  <c r="K412" i="18"/>
  <c r="E412" i="18"/>
  <c r="T411" i="18"/>
  <c r="N411" i="18"/>
  <c r="H411" i="18"/>
  <c r="D411" i="18"/>
  <c r="V352" i="18"/>
  <c r="R352" i="18"/>
  <c r="L352" i="18"/>
  <c r="F352" i="18"/>
  <c r="U351" i="18"/>
  <c r="O351" i="18"/>
  <c r="K351" i="18"/>
  <c r="E351" i="18"/>
  <c r="S292" i="18"/>
  <c r="M292" i="18"/>
  <c r="G292" i="18"/>
  <c r="V291" i="18"/>
  <c r="R291" i="18"/>
  <c r="L291" i="18"/>
  <c r="F291" i="18"/>
  <c r="T232" i="18"/>
  <c r="N232" i="18"/>
  <c r="H232" i="18"/>
  <c r="D232" i="18"/>
  <c r="S231" i="18"/>
  <c r="M231" i="18"/>
  <c r="G231" i="18"/>
  <c r="U172" i="18"/>
  <c r="U352" i="18"/>
  <c r="O352" i="18"/>
  <c r="K352" i="18"/>
  <c r="E352" i="18"/>
  <c r="T351" i="18"/>
  <c r="N351" i="18"/>
  <c r="H351" i="18"/>
  <c r="D351" i="18"/>
  <c r="V292" i="18"/>
  <c r="R292" i="18"/>
  <c r="L292" i="18"/>
  <c r="F292" i="18"/>
  <c r="U291" i="18"/>
  <c r="O291" i="18"/>
  <c r="K291" i="18"/>
  <c r="E291" i="18"/>
  <c r="S232" i="18"/>
  <c r="M232" i="18"/>
  <c r="G232" i="18"/>
  <c r="V231" i="18"/>
  <c r="R231" i="18"/>
  <c r="L231" i="18"/>
  <c r="F231" i="18"/>
  <c r="T172" i="18"/>
  <c r="N172" i="18"/>
  <c r="H172" i="18"/>
  <c r="D172" i="18"/>
  <c r="S171" i="18"/>
  <c r="M171" i="18"/>
  <c r="G171" i="18"/>
  <c r="U112" i="18"/>
  <c r="O112" i="18"/>
  <c r="K112" i="18"/>
  <c r="E112" i="18"/>
  <c r="T111" i="18"/>
  <c r="N111" i="18"/>
  <c r="H111" i="18"/>
  <c r="D111" i="18"/>
  <c r="L505" i="18"/>
  <c r="F505" i="18"/>
  <c r="N504" i="18"/>
  <c r="H504" i="18"/>
  <c r="D504" i="18"/>
  <c r="T52" i="18"/>
  <c r="N52" i="18"/>
  <c r="H52" i="18"/>
  <c r="D52" i="18"/>
  <c r="S51" i="18"/>
  <c r="M51" i="18"/>
  <c r="G51" i="18"/>
  <c r="L50" i="18"/>
  <c r="L593" i="18" s="1"/>
  <c r="F50" i="18"/>
  <c r="F593" i="18" s="1"/>
  <c r="O25" i="18"/>
  <c r="K25" i="18"/>
  <c r="E25" i="18"/>
  <c r="M24" i="18"/>
  <c r="T352" i="18"/>
  <c r="N352" i="18"/>
  <c r="H352" i="18"/>
  <c r="D352" i="18"/>
  <c r="S351" i="18"/>
  <c r="M351" i="18"/>
  <c r="G351" i="18"/>
  <c r="U292" i="18"/>
  <c r="O292" i="18"/>
  <c r="K292" i="18"/>
  <c r="E292" i="18"/>
  <c r="T291" i="18"/>
  <c r="N291" i="18"/>
  <c r="H291" i="18"/>
  <c r="D291" i="18"/>
  <c r="V232" i="18"/>
  <c r="R232" i="18"/>
  <c r="L232" i="18"/>
  <c r="F232" i="18"/>
  <c r="U231" i="18"/>
  <c r="O231" i="18"/>
  <c r="K231" i="18"/>
  <c r="E231" i="18"/>
  <c r="S172" i="18"/>
  <c r="M172" i="18"/>
  <c r="G172" i="18"/>
  <c r="V171" i="18"/>
  <c r="R171" i="18"/>
  <c r="L171" i="18"/>
  <c r="F171" i="18"/>
  <c r="T112" i="18"/>
  <c r="N112" i="18"/>
  <c r="H112" i="18"/>
  <c r="D112" i="18"/>
  <c r="S111" i="18"/>
  <c r="M111" i="18"/>
  <c r="G111" i="18"/>
  <c r="M352" i="18"/>
  <c r="G352" i="18"/>
  <c r="V351" i="18"/>
  <c r="R351" i="18"/>
  <c r="L351" i="18"/>
  <c r="F351" i="18"/>
  <c r="T292" i="18"/>
  <c r="N292" i="18"/>
  <c r="H292" i="18"/>
  <c r="D292" i="18"/>
  <c r="S291" i="18"/>
  <c r="M291" i="18"/>
  <c r="G291" i="18"/>
  <c r="U232" i="18"/>
  <c r="O232" i="18"/>
  <c r="K232" i="18"/>
  <c r="E232" i="18"/>
  <c r="T231" i="18"/>
  <c r="N231" i="18"/>
  <c r="H231" i="18"/>
  <c r="D231" i="18"/>
  <c r="V172" i="18"/>
  <c r="R172" i="18"/>
  <c r="L172" i="18"/>
  <c r="F172" i="18"/>
  <c r="U171" i="18"/>
  <c r="O171" i="18"/>
  <c r="K171" i="18"/>
  <c r="E171" i="18"/>
  <c r="S112" i="18"/>
  <c r="M112" i="18"/>
  <c r="G112" i="18"/>
  <c r="V111" i="18"/>
  <c r="R111" i="18"/>
  <c r="L111" i="18"/>
  <c r="F111" i="18"/>
  <c r="N505" i="18"/>
  <c r="H505" i="18"/>
  <c r="D505" i="18"/>
  <c r="L504" i="18"/>
  <c r="F504" i="18"/>
  <c r="G503" i="18"/>
  <c r="G568" i="18" s="1"/>
  <c r="V52" i="18"/>
  <c r="R52" i="18"/>
  <c r="L52" i="18"/>
  <c r="F52" i="18"/>
  <c r="U51" i="18"/>
  <c r="O51" i="18"/>
  <c r="K51" i="18"/>
  <c r="E51" i="18"/>
  <c r="N50" i="18"/>
  <c r="N593" i="18" s="1"/>
  <c r="M25" i="18"/>
  <c r="G25" i="18"/>
  <c r="O24" i="18"/>
  <c r="K24" i="18"/>
  <c r="G24" i="18"/>
  <c r="D25" i="18"/>
  <c r="N25" i="18"/>
  <c r="L51" i="18"/>
  <c r="V51" i="18"/>
  <c r="M52" i="18"/>
  <c r="N503" i="18"/>
  <c r="N568" i="18" s="1"/>
  <c r="G504" i="18"/>
  <c r="E505" i="18"/>
  <c r="O505" i="18"/>
  <c r="O111" i="18"/>
  <c r="R112" i="18"/>
  <c r="T171" i="18"/>
  <c r="E23" i="18"/>
  <c r="E563" i="18" s="1"/>
  <c r="L23" i="18"/>
  <c r="L563" i="18" s="1"/>
  <c r="D24" i="18"/>
  <c r="H24" i="18"/>
  <c r="F25" i="18"/>
  <c r="M50" i="18"/>
  <c r="M593" i="18"/>
  <c r="D51" i="18"/>
  <c r="N51" i="18"/>
  <c r="E52" i="18"/>
  <c r="O52" i="18"/>
  <c r="K504" i="18"/>
  <c r="G505" i="18"/>
  <c r="U111" i="18"/>
  <c r="V112" i="18"/>
  <c r="D171" i="18"/>
  <c r="E172" i="18"/>
  <c r="F23" i="18"/>
  <c r="F563" i="18"/>
  <c r="M23" i="18"/>
  <c r="M563" i="18"/>
  <c r="E24" i="18"/>
  <c r="L24" i="18"/>
  <c r="H25" i="18"/>
  <c r="E50" i="18"/>
  <c r="E593" i="18" s="1"/>
  <c r="F51" i="18"/>
  <c r="R51" i="18"/>
  <c r="G52" i="18"/>
  <c r="S52" i="18"/>
  <c r="M504" i="18"/>
  <c r="K505" i="18"/>
  <c r="E111" i="18"/>
  <c r="F112" i="18"/>
  <c r="H171" i="18"/>
  <c r="K172" i="18"/>
  <c r="G23" i="18"/>
  <c r="G563" i="18" s="1"/>
  <c r="N23" i="18"/>
  <c r="N563" i="18" s="1"/>
  <c r="F24" i="18"/>
  <c r="N24" i="18"/>
  <c r="L25" i="18"/>
  <c r="G50" i="18"/>
  <c r="G593" i="18"/>
  <c r="H51" i="18"/>
  <c r="T51" i="18"/>
  <c r="K52" i="18"/>
  <c r="U52" i="18"/>
  <c r="E504" i="18"/>
  <c r="O504" i="18"/>
  <c r="M505" i="18"/>
  <c r="K111" i="18"/>
  <c r="L112" i="18"/>
  <c r="N171" i="18"/>
  <c r="O172" i="18"/>
  <c r="U524" i="10"/>
  <c r="O524" i="10"/>
  <c r="K524" i="10"/>
  <c r="E524" i="10"/>
  <c r="T523" i="10"/>
  <c r="N523" i="10"/>
  <c r="H523" i="10"/>
  <c r="D523" i="10"/>
  <c r="S522" i="10"/>
  <c r="S589" i="10" s="1"/>
  <c r="M522" i="10"/>
  <c r="M589" i="10" s="1"/>
  <c r="G522" i="10"/>
  <c r="G589" i="10" s="1"/>
  <c r="V497" i="10"/>
  <c r="R497" i="10"/>
  <c r="L497" i="10"/>
  <c r="F497" i="10"/>
  <c r="U496" i="10"/>
  <c r="O496" i="10"/>
  <c r="T524" i="10"/>
  <c r="N524" i="10"/>
  <c r="H524" i="10"/>
  <c r="D524" i="10"/>
  <c r="S523" i="10"/>
  <c r="M523" i="10"/>
  <c r="G523" i="10"/>
  <c r="V522" i="10"/>
  <c r="V589" i="10"/>
  <c r="R522" i="10"/>
  <c r="R589" i="10"/>
  <c r="L522" i="10"/>
  <c r="L589" i="10"/>
  <c r="F522" i="10"/>
  <c r="F589" i="10"/>
  <c r="U497" i="10"/>
  <c r="O497" i="10"/>
  <c r="K497" i="10"/>
  <c r="E497" i="10"/>
  <c r="T496" i="10"/>
  <c r="N496" i="10"/>
  <c r="S524" i="10"/>
  <c r="M524" i="10"/>
  <c r="G524" i="10"/>
  <c r="V523" i="10"/>
  <c r="R523" i="10"/>
  <c r="L523" i="10"/>
  <c r="F523" i="10"/>
  <c r="U522" i="10"/>
  <c r="U589" i="10" s="1"/>
  <c r="O522" i="10"/>
  <c r="O589" i="10" s="1"/>
  <c r="K522" i="10"/>
  <c r="K589" i="10" s="1"/>
  <c r="E522" i="10"/>
  <c r="E589" i="10" s="1"/>
  <c r="T497" i="10"/>
  <c r="N497" i="10"/>
  <c r="H497" i="10"/>
  <c r="D497" i="10"/>
  <c r="S496" i="10"/>
  <c r="M496" i="10"/>
  <c r="V524" i="10"/>
  <c r="R524" i="10"/>
  <c r="L524" i="10"/>
  <c r="F524" i="10"/>
  <c r="U523" i="10"/>
  <c r="O523" i="10"/>
  <c r="K523" i="10"/>
  <c r="E523" i="10"/>
  <c r="T522" i="10"/>
  <c r="T589" i="10" s="1"/>
  <c r="N522" i="10"/>
  <c r="N589" i="10" s="1"/>
  <c r="H522" i="10"/>
  <c r="H589" i="10" s="1"/>
  <c r="D522" i="10"/>
  <c r="D589" i="10" s="1"/>
  <c r="S497" i="10"/>
  <c r="M497" i="10"/>
  <c r="G497" i="10"/>
  <c r="V496" i="10"/>
  <c r="R496" i="10"/>
  <c r="K496" i="10"/>
  <c r="E496" i="10"/>
  <c r="T495" i="10"/>
  <c r="T559" i="10"/>
  <c r="N495" i="10"/>
  <c r="N559" i="10"/>
  <c r="H495" i="10"/>
  <c r="H559" i="10"/>
  <c r="D495" i="10"/>
  <c r="D559" i="10"/>
  <c r="S465" i="10"/>
  <c r="M465" i="10"/>
  <c r="G465" i="10"/>
  <c r="V464" i="10"/>
  <c r="R464" i="10"/>
  <c r="L464" i="10"/>
  <c r="F464" i="10"/>
  <c r="U463" i="10"/>
  <c r="U588" i="10" s="1"/>
  <c r="O463" i="10"/>
  <c r="O588" i="10" s="1"/>
  <c r="K463" i="10"/>
  <c r="K588" i="10" s="1"/>
  <c r="E463" i="10"/>
  <c r="E588" i="10" s="1"/>
  <c r="T438" i="10"/>
  <c r="N438" i="10"/>
  <c r="H438" i="10"/>
  <c r="D438" i="10"/>
  <c r="S437" i="10"/>
  <c r="M437" i="10"/>
  <c r="G437" i="10"/>
  <c r="V436" i="10"/>
  <c r="V558" i="10"/>
  <c r="L436" i="10"/>
  <c r="L558" i="10"/>
  <c r="F436" i="10"/>
  <c r="F558" i="10"/>
  <c r="U406" i="10"/>
  <c r="O406" i="10"/>
  <c r="K406" i="10"/>
  <c r="E406" i="10"/>
  <c r="T405" i="10"/>
  <c r="N405" i="10"/>
  <c r="H405" i="10"/>
  <c r="D405" i="10"/>
  <c r="V379" i="10"/>
  <c r="R379" i="10"/>
  <c r="L379" i="10"/>
  <c r="F379" i="10"/>
  <c r="U378" i="10"/>
  <c r="O378" i="10"/>
  <c r="K378" i="10"/>
  <c r="E378" i="10"/>
  <c r="H377" i="10"/>
  <c r="H557" i="10"/>
  <c r="S347" i="10"/>
  <c r="M347" i="10"/>
  <c r="G347" i="10"/>
  <c r="V346" i="10"/>
  <c r="R346" i="10"/>
  <c r="L346" i="10"/>
  <c r="F346" i="10"/>
  <c r="U345" i="10"/>
  <c r="U586" i="10" s="1"/>
  <c r="O345" i="10"/>
  <c r="O586" i="10" s="1"/>
  <c r="K345" i="10"/>
  <c r="K586" i="10" s="1"/>
  <c r="E345" i="10"/>
  <c r="E586" i="10" s="1"/>
  <c r="T320" i="10"/>
  <c r="N320" i="10"/>
  <c r="H320" i="10"/>
  <c r="D320" i="10"/>
  <c r="S319" i="10"/>
  <c r="M319" i="10"/>
  <c r="G319" i="10"/>
  <c r="V318" i="10"/>
  <c r="V556" i="10"/>
  <c r="L318" i="10"/>
  <c r="L556" i="10"/>
  <c r="F318" i="10"/>
  <c r="F556" i="10"/>
  <c r="U288" i="10"/>
  <c r="O288" i="10"/>
  <c r="K288" i="10"/>
  <c r="E288" i="10"/>
  <c r="T287" i="10"/>
  <c r="N287" i="10"/>
  <c r="H287" i="10"/>
  <c r="D287" i="10"/>
  <c r="G286" i="10"/>
  <c r="G585" i="10"/>
  <c r="V261" i="10"/>
  <c r="H496" i="10"/>
  <c r="D496" i="10"/>
  <c r="S495" i="10"/>
  <c r="S559" i="10" s="1"/>
  <c r="M495" i="10"/>
  <c r="M559" i="10" s="1"/>
  <c r="G495" i="10"/>
  <c r="G559" i="10" s="1"/>
  <c r="V465" i="10"/>
  <c r="R465" i="10"/>
  <c r="L465" i="10"/>
  <c r="F465" i="10"/>
  <c r="U464" i="10"/>
  <c r="O464" i="10"/>
  <c r="K464" i="10"/>
  <c r="E464" i="10"/>
  <c r="T463" i="10"/>
  <c r="T588" i="10" s="1"/>
  <c r="N463" i="10"/>
  <c r="N588" i="10" s="1"/>
  <c r="H463" i="10"/>
  <c r="H588" i="10" s="1"/>
  <c r="D463" i="10"/>
  <c r="D588" i="10" s="1"/>
  <c r="S438" i="10"/>
  <c r="M438" i="10"/>
  <c r="G438" i="10"/>
  <c r="V437" i="10"/>
  <c r="R437" i="10"/>
  <c r="L437" i="10"/>
  <c r="F437" i="10"/>
  <c r="U436" i="10"/>
  <c r="U558" i="10"/>
  <c r="O436" i="10"/>
  <c r="O558" i="10"/>
  <c r="K436" i="10"/>
  <c r="K558" i="10"/>
  <c r="E436" i="10"/>
  <c r="E558" i="10"/>
  <c r="T406" i="10"/>
  <c r="N406" i="10"/>
  <c r="H406" i="10"/>
  <c r="D406" i="10"/>
  <c r="S405" i="10"/>
  <c r="M405" i="10"/>
  <c r="G405" i="10"/>
  <c r="U379" i="10"/>
  <c r="O379" i="10"/>
  <c r="K379" i="10"/>
  <c r="E379" i="10"/>
  <c r="T378" i="10"/>
  <c r="N378" i="10"/>
  <c r="H378" i="10"/>
  <c r="D378" i="10"/>
  <c r="V347" i="10"/>
  <c r="R347" i="10"/>
  <c r="L347" i="10"/>
  <c r="F347" i="10"/>
  <c r="U346" i="10"/>
  <c r="O346" i="10"/>
  <c r="K346" i="10"/>
  <c r="E346" i="10"/>
  <c r="T345" i="10"/>
  <c r="T586" i="10" s="1"/>
  <c r="N345" i="10"/>
  <c r="N586" i="10" s="1"/>
  <c r="H345" i="10"/>
  <c r="H586" i="10" s="1"/>
  <c r="D345" i="10"/>
  <c r="D586" i="10" s="1"/>
  <c r="S320" i="10"/>
  <c r="M320" i="10"/>
  <c r="G320" i="10"/>
  <c r="V319" i="10"/>
  <c r="R319" i="10"/>
  <c r="L319" i="10"/>
  <c r="F319" i="10"/>
  <c r="U318" i="10"/>
  <c r="U556" i="10"/>
  <c r="O318" i="10"/>
  <c r="O556" i="10"/>
  <c r="K318" i="10"/>
  <c r="K556" i="10"/>
  <c r="E318" i="10"/>
  <c r="E556" i="10"/>
  <c r="T288" i="10"/>
  <c r="N288" i="10"/>
  <c r="H288" i="10"/>
  <c r="D288" i="10"/>
  <c r="S287" i="10"/>
  <c r="M287" i="10"/>
  <c r="G287" i="10"/>
  <c r="U261" i="10"/>
  <c r="G496" i="10"/>
  <c r="V495" i="10"/>
  <c r="V559" i="10" s="1"/>
  <c r="R495" i="10"/>
  <c r="R559" i="10" s="1"/>
  <c r="L495" i="10"/>
  <c r="L559" i="10" s="1"/>
  <c r="F495" i="10"/>
  <c r="F559" i="10" s="1"/>
  <c r="U465" i="10"/>
  <c r="O465" i="10"/>
  <c r="K465" i="10"/>
  <c r="E465" i="10"/>
  <c r="T464" i="10"/>
  <c r="N464" i="10"/>
  <c r="H464" i="10"/>
  <c r="D464" i="10"/>
  <c r="M463" i="10"/>
  <c r="M588" i="10" s="1"/>
  <c r="G463" i="10"/>
  <c r="G588" i="10" s="1"/>
  <c r="V438" i="10"/>
  <c r="R438" i="10"/>
  <c r="L438" i="10"/>
  <c r="F438" i="10"/>
  <c r="U437" i="10"/>
  <c r="O437" i="10"/>
  <c r="K437" i="10"/>
  <c r="E437" i="10"/>
  <c r="T436" i="10"/>
  <c r="T558" i="10" s="1"/>
  <c r="N436" i="10"/>
  <c r="N558" i="10" s="1"/>
  <c r="H436" i="10"/>
  <c r="H558" i="10" s="1"/>
  <c r="D436" i="10"/>
  <c r="D558" i="10" s="1"/>
  <c r="S406" i="10"/>
  <c r="M406" i="10"/>
  <c r="G406" i="10"/>
  <c r="V405" i="10"/>
  <c r="R405" i="10"/>
  <c r="L405" i="10"/>
  <c r="F405" i="10"/>
  <c r="O404" i="10"/>
  <c r="O587" i="10"/>
  <c r="T379" i="10"/>
  <c r="N379" i="10"/>
  <c r="H379" i="10"/>
  <c r="D379" i="10"/>
  <c r="S378" i="10"/>
  <c r="M378" i="10"/>
  <c r="G378" i="10"/>
  <c r="U347" i="10"/>
  <c r="O347" i="10"/>
  <c r="K347" i="10"/>
  <c r="E347" i="10"/>
  <c r="T346" i="10"/>
  <c r="N346" i="10"/>
  <c r="H346" i="10"/>
  <c r="D346" i="10"/>
  <c r="S345" i="10"/>
  <c r="S586" i="10" s="1"/>
  <c r="M345" i="10"/>
  <c r="M586" i="10" s="1"/>
  <c r="G345" i="10"/>
  <c r="G586" i="10" s="1"/>
  <c r="V320" i="10"/>
  <c r="R320" i="10"/>
  <c r="L320" i="10"/>
  <c r="F320" i="10"/>
  <c r="U319" i="10"/>
  <c r="O319" i="10"/>
  <c r="K319" i="10"/>
  <c r="E319" i="10"/>
  <c r="T318" i="10"/>
  <c r="T556" i="10" s="1"/>
  <c r="N318" i="10"/>
  <c r="N556" i="10" s="1"/>
  <c r="H318" i="10"/>
  <c r="H556" i="10" s="1"/>
  <c r="D318" i="10"/>
  <c r="D556" i="10" s="1"/>
  <c r="S288" i="10"/>
  <c r="M288" i="10"/>
  <c r="G288" i="10"/>
  <c r="V287" i="10"/>
  <c r="R287" i="10"/>
  <c r="L287" i="10"/>
  <c r="F287" i="10"/>
  <c r="T261" i="10"/>
  <c r="L496" i="10"/>
  <c r="F496" i="10"/>
  <c r="U495" i="10"/>
  <c r="U559" i="10" s="1"/>
  <c r="O495" i="10"/>
  <c r="O559" i="10" s="1"/>
  <c r="K495" i="10"/>
  <c r="K559" i="10" s="1"/>
  <c r="E495" i="10"/>
  <c r="E559" i="10" s="1"/>
  <c r="T465" i="10"/>
  <c r="N465" i="10"/>
  <c r="H465" i="10"/>
  <c r="D465" i="10"/>
  <c r="S464" i="10"/>
  <c r="M464" i="10"/>
  <c r="G464" i="10"/>
  <c r="V463" i="10"/>
  <c r="V588" i="10"/>
  <c r="L463" i="10"/>
  <c r="L588" i="10"/>
  <c r="F463" i="10"/>
  <c r="F588" i="10"/>
  <c r="U438" i="10"/>
  <c r="O438" i="10"/>
  <c r="K438" i="10"/>
  <c r="E438" i="10"/>
  <c r="T437" i="10"/>
  <c r="N437" i="10"/>
  <c r="H437" i="10"/>
  <c r="D437" i="10"/>
  <c r="M436" i="10"/>
  <c r="M558" i="10"/>
  <c r="G436" i="10"/>
  <c r="G558" i="10"/>
  <c r="V406" i="10"/>
  <c r="R406" i="10"/>
  <c r="L406" i="10"/>
  <c r="F406" i="10"/>
  <c r="U405" i="10"/>
  <c r="O405" i="10"/>
  <c r="K405" i="10"/>
  <c r="E405" i="10"/>
  <c r="H404" i="10"/>
  <c r="H587" i="10"/>
  <c r="S379" i="10"/>
  <c r="M379" i="10"/>
  <c r="G379" i="10"/>
  <c r="V378" i="10"/>
  <c r="R378" i="10"/>
  <c r="L378" i="10"/>
  <c r="F378" i="10"/>
  <c r="O377" i="10"/>
  <c r="O557" i="10" s="1"/>
  <c r="T347" i="10"/>
  <c r="N347" i="10"/>
  <c r="H347" i="10"/>
  <c r="D347" i="10"/>
  <c r="S346" i="10"/>
  <c r="M346" i="10"/>
  <c r="G346" i="10"/>
  <c r="V345" i="10"/>
  <c r="V586" i="10"/>
  <c r="L345" i="10"/>
  <c r="L586" i="10"/>
  <c r="F345" i="10"/>
  <c r="F586" i="10"/>
  <c r="U320" i="10"/>
  <c r="O320" i="10"/>
  <c r="K320" i="10"/>
  <c r="E320" i="10"/>
  <c r="T319" i="10"/>
  <c r="N319" i="10"/>
  <c r="H319" i="10"/>
  <c r="D319" i="10"/>
  <c r="S318" i="10"/>
  <c r="S556" i="10"/>
  <c r="M318" i="10"/>
  <c r="M556" i="10"/>
  <c r="G318" i="10"/>
  <c r="G556" i="10"/>
  <c r="V288" i="10"/>
  <c r="R288" i="10"/>
  <c r="L288" i="10"/>
  <c r="F288" i="10"/>
  <c r="U287" i="10"/>
  <c r="O287" i="10"/>
  <c r="K287" i="10"/>
  <c r="E287" i="10"/>
  <c r="N286" i="10"/>
  <c r="N585" i="10"/>
  <c r="S261" i="10"/>
  <c r="O261" i="10"/>
  <c r="K261" i="10"/>
  <c r="E261" i="10"/>
  <c r="T260" i="10"/>
  <c r="N260" i="10"/>
  <c r="H260" i="10"/>
  <c r="D260" i="10"/>
  <c r="G259" i="10"/>
  <c r="G555" i="10"/>
  <c r="V229" i="10"/>
  <c r="R229" i="10"/>
  <c r="L229" i="10"/>
  <c r="F229" i="10"/>
  <c r="U228" i="10"/>
  <c r="O228" i="10"/>
  <c r="K228" i="10"/>
  <c r="E228" i="10"/>
  <c r="S202" i="10"/>
  <c r="M202" i="10"/>
  <c r="G202" i="10"/>
  <c r="V201" i="10"/>
  <c r="R201" i="10"/>
  <c r="L201" i="10"/>
  <c r="F201" i="10"/>
  <c r="T143" i="10"/>
  <c r="N143" i="10"/>
  <c r="H143" i="10"/>
  <c r="D143" i="10"/>
  <c r="S142" i="10"/>
  <c r="M142" i="10"/>
  <c r="G142" i="10"/>
  <c r="L141" i="10"/>
  <c r="F141" i="10"/>
  <c r="U170" i="10"/>
  <c r="O170" i="10"/>
  <c r="K170" i="10"/>
  <c r="N261" i="10"/>
  <c r="H261" i="10"/>
  <c r="D261" i="10"/>
  <c r="S260" i="10"/>
  <c r="M260" i="10"/>
  <c r="G260" i="10"/>
  <c r="U229" i="10"/>
  <c r="O229" i="10"/>
  <c r="K229" i="10"/>
  <c r="E229" i="10"/>
  <c r="T228" i="10"/>
  <c r="N228" i="10"/>
  <c r="H228" i="10"/>
  <c r="D228" i="10"/>
  <c r="V202" i="10"/>
  <c r="R202" i="10"/>
  <c r="L202" i="10"/>
  <c r="F202" i="10"/>
  <c r="U201" i="10"/>
  <c r="O201" i="10"/>
  <c r="K201" i="10"/>
  <c r="E201" i="10"/>
  <c r="S143" i="10"/>
  <c r="M143" i="10"/>
  <c r="G143" i="10"/>
  <c r="V142" i="10"/>
  <c r="R142" i="10"/>
  <c r="L142" i="10"/>
  <c r="F142" i="10"/>
  <c r="O141" i="10"/>
  <c r="K141" i="10"/>
  <c r="E141" i="10"/>
  <c r="T170" i="10"/>
  <c r="N170" i="10"/>
  <c r="H170" i="10"/>
  <c r="D170" i="10"/>
  <c r="S169" i="10"/>
  <c r="M169" i="10"/>
  <c r="G169" i="10"/>
  <c r="L168" i="10"/>
  <c r="F168" i="10"/>
  <c r="U111" i="10"/>
  <c r="O111" i="10"/>
  <c r="K111" i="10"/>
  <c r="E111" i="10"/>
  <c r="T110" i="10"/>
  <c r="N110" i="10"/>
  <c r="H110" i="10"/>
  <c r="D110" i="10"/>
  <c r="M109" i="10"/>
  <c r="G109" i="10"/>
  <c r="V84" i="10"/>
  <c r="R84" i="10"/>
  <c r="L84" i="10"/>
  <c r="F84" i="10"/>
  <c r="U83" i="10"/>
  <c r="O83" i="10"/>
  <c r="K83" i="10"/>
  <c r="E83" i="10"/>
  <c r="T82" i="10"/>
  <c r="N82" i="10"/>
  <c r="H82" i="10"/>
  <c r="D82" i="10"/>
  <c r="S52" i="10"/>
  <c r="M52" i="10"/>
  <c r="G52" i="10"/>
  <c r="V51" i="10"/>
  <c r="R51" i="10"/>
  <c r="L51" i="10"/>
  <c r="F51" i="10"/>
  <c r="M261" i="10"/>
  <c r="G261" i="10"/>
  <c r="V260" i="10"/>
  <c r="R260" i="10"/>
  <c r="L260" i="10"/>
  <c r="F260" i="10"/>
  <c r="T229" i="10"/>
  <c r="N229" i="10"/>
  <c r="H229" i="10"/>
  <c r="D229" i="10"/>
  <c r="S228" i="10"/>
  <c r="M228" i="10"/>
  <c r="G228" i="10"/>
  <c r="U202" i="10"/>
  <c r="O202" i="10"/>
  <c r="K202" i="10"/>
  <c r="E202" i="10"/>
  <c r="T201" i="10"/>
  <c r="N201" i="10"/>
  <c r="H201" i="10"/>
  <c r="D201" i="10"/>
  <c r="V143" i="10"/>
  <c r="R143" i="10"/>
  <c r="L143" i="10"/>
  <c r="F143" i="10"/>
  <c r="U142" i="10"/>
  <c r="O142" i="10"/>
  <c r="K142" i="10"/>
  <c r="E142" i="10"/>
  <c r="N141" i="10"/>
  <c r="H141" i="10"/>
  <c r="D141" i="10"/>
  <c r="S170" i="10"/>
  <c r="M170" i="10"/>
  <c r="G170" i="10"/>
  <c r="V169" i="10"/>
  <c r="R169" i="10"/>
  <c r="L169" i="10"/>
  <c r="F169" i="10"/>
  <c r="O168" i="10"/>
  <c r="K168" i="10"/>
  <c r="E168" i="10"/>
  <c r="T111" i="10"/>
  <c r="N111" i="10"/>
  <c r="H111" i="10"/>
  <c r="D111" i="10"/>
  <c r="S110" i="10"/>
  <c r="M110" i="10"/>
  <c r="G110" i="10"/>
  <c r="V109" i="10"/>
  <c r="L109" i="10"/>
  <c r="F109" i="10"/>
  <c r="U84" i="10"/>
  <c r="O84" i="10"/>
  <c r="K84" i="10"/>
  <c r="E84" i="10"/>
  <c r="T83" i="10"/>
  <c r="N83" i="10"/>
  <c r="H83" i="10"/>
  <c r="D83" i="10"/>
  <c r="M82" i="10"/>
  <c r="G82" i="10"/>
  <c r="V52" i="10"/>
  <c r="R52" i="10"/>
  <c r="L52" i="10"/>
  <c r="F52" i="10"/>
  <c r="U51" i="10"/>
  <c r="O51" i="10"/>
  <c r="K51" i="10"/>
  <c r="E51" i="10"/>
  <c r="R261" i="10"/>
  <c r="L261" i="10"/>
  <c r="F261" i="10"/>
  <c r="U260" i="10"/>
  <c r="O260" i="10"/>
  <c r="K260" i="10"/>
  <c r="E260" i="10"/>
  <c r="N259" i="10"/>
  <c r="N555" i="10"/>
  <c r="S229" i="10"/>
  <c r="M229" i="10"/>
  <c r="G229" i="10"/>
  <c r="V228" i="10"/>
  <c r="R228" i="10"/>
  <c r="L228" i="10"/>
  <c r="F228" i="10"/>
  <c r="T202" i="10"/>
  <c r="N202" i="10"/>
  <c r="H202" i="10"/>
  <c r="D202" i="10"/>
  <c r="S201" i="10"/>
  <c r="M201" i="10"/>
  <c r="G201" i="10"/>
  <c r="U143" i="10"/>
  <c r="O143" i="10"/>
  <c r="K143" i="10"/>
  <c r="E143" i="10"/>
  <c r="T142" i="10"/>
  <c r="N142" i="10"/>
  <c r="H142" i="10"/>
  <c r="D142" i="10"/>
  <c r="M141" i="10"/>
  <c r="G141" i="10"/>
  <c r="V170" i="10"/>
  <c r="R170" i="10"/>
  <c r="L170" i="10"/>
  <c r="F170" i="10"/>
  <c r="U169" i="10"/>
  <c r="O169" i="10"/>
  <c r="K169" i="10"/>
  <c r="E169" i="10"/>
  <c r="N168" i="10"/>
  <c r="H168" i="10"/>
  <c r="D168" i="10"/>
  <c r="S111" i="10"/>
  <c r="M111" i="10"/>
  <c r="G111" i="10"/>
  <c r="V110" i="10"/>
  <c r="R110" i="10"/>
  <c r="L110" i="10"/>
  <c r="F110" i="10"/>
  <c r="U109" i="10"/>
  <c r="O109" i="10"/>
  <c r="K109" i="10"/>
  <c r="E109" i="10"/>
  <c r="T84" i="10"/>
  <c r="N84" i="10"/>
  <c r="H84" i="10"/>
  <c r="D84" i="10"/>
  <c r="S83" i="10"/>
  <c r="M83" i="10"/>
  <c r="G83" i="10"/>
  <c r="V82" i="10"/>
  <c r="L82" i="10"/>
  <c r="F82" i="10"/>
  <c r="U52" i="10"/>
  <c r="O52" i="10"/>
  <c r="K52" i="10"/>
  <c r="E52" i="10"/>
  <c r="T51" i="10"/>
  <c r="N51" i="10"/>
  <c r="H51" i="10"/>
  <c r="D51" i="10"/>
  <c r="T169" i="10"/>
  <c r="R111" i="10"/>
  <c r="O110" i="10"/>
  <c r="N109" i="10"/>
  <c r="M84" i="10"/>
  <c r="L83" i="10"/>
  <c r="K82" i="10"/>
  <c r="H52" i="10"/>
  <c r="G51" i="10"/>
  <c r="S50" i="10"/>
  <c r="S584" i="10" s="1"/>
  <c r="M50" i="10"/>
  <c r="M584" i="10" s="1"/>
  <c r="G50" i="10"/>
  <c r="G584" i="10" s="1"/>
  <c r="V25" i="10"/>
  <c r="R25" i="10"/>
  <c r="L25" i="10"/>
  <c r="F25" i="10"/>
  <c r="U24" i="10"/>
  <c r="O24" i="10"/>
  <c r="K24" i="10"/>
  <c r="E24" i="10"/>
  <c r="T23" i="10"/>
  <c r="T554" i="10" s="1"/>
  <c r="N23" i="10"/>
  <c r="N554" i="10" s="1"/>
  <c r="H23" i="10"/>
  <c r="H554" i="10" s="1"/>
  <c r="D23" i="10"/>
  <c r="D554" i="10" s="1"/>
  <c r="N169" i="10"/>
  <c r="M168" i="10"/>
  <c r="L111" i="10"/>
  <c r="K110" i="10"/>
  <c r="H109" i="10"/>
  <c r="G84" i="10"/>
  <c r="F83" i="10"/>
  <c r="E82" i="10"/>
  <c r="D52" i="10"/>
  <c r="V50" i="10"/>
  <c r="V584" i="10"/>
  <c r="R50" i="10"/>
  <c r="R584" i="10"/>
  <c r="L50" i="10"/>
  <c r="L584" i="10"/>
  <c r="F50" i="10"/>
  <c r="F584" i="10"/>
  <c r="U25" i="10"/>
  <c r="O25" i="10"/>
  <c r="K25" i="10"/>
  <c r="E25" i="10"/>
  <c r="T24" i="10"/>
  <c r="N24" i="10"/>
  <c r="H24" i="10"/>
  <c r="D24" i="10"/>
  <c r="S23" i="10"/>
  <c r="S554" i="10"/>
  <c r="M23" i="10"/>
  <c r="M554" i="10"/>
  <c r="G23" i="10"/>
  <c r="G554" i="10"/>
  <c r="H169" i="10"/>
  <c r="G168" i="10"/>
  <c r="F111" i="10"/>
  <c r="E110" i="10"/>
  <c r="D109" i="10"/>
  <c r="V83" i="10"/>
  <c r="U82" i="10"/>
  <c r="T52" i="10"/>
  <c r="S51" i="10"/>
  <c r="U50" i="10"/>
  <c r="U584" i="10" s="1"/>
  <c r="O50" i="10"/>
  <c r="O584" i="10" s="1"/>
  <c r="K50" i="10"/>
  <c r="K584" i="10" s="1"/>
  <c r="E50" i="10"/>
  <c r="E584" i="10" s="1"/>
  <c r="T25" i="10"/>
  <c r="N25" i="10"/>
  <c r="H25" i="10"/>
  <c r="D25" i="10"/>
  <c r="S24" i="10"/>
  <c r="M24" i="10"/>
  <c r="G24" i="10"/>
  <c r="V23" i="10"/>
  <c r="V554" i="10"/>
  <c r="R23" i="10"/>
  <c r="R554" i="10"/>
  <c r="L23" i="10"/>
  <c r="L554" i="10"/>
  <c r="F23" i="10"/>
  <c r="F554" i="10"/>
  <c r="E170" i="10"/>
  <c r="D169" i="10"/>
  <c r="V111" i="10"/>
  <c r="U110" i="10"/>
  <c r="T109" i="10"/>
  <c r="S84" i="10"/>
  <c r="R83" i="10"/>
  <c r="O82" i="10"/>
  <c r="N52" i="10"/>
  <c r="M51" i="10"/>
  <c r="T50" i="10"/>
  <c r="T584" i="10"/>
  <c r="N50" i="10"/>
  <c r="N584" i="10"/>
  <c r="H50" i="10"/>
  <c r="H584" i="10"/>
  <c r="D50" i="10"/>
  <c r="D584" i="10"/>
  <c r="S25" i="10"/>
  <c r="M25" i="10"/>
  <c r="G25" i="10"/>
  <c r="V24" i="10"/>
  <c r="R24" i="10"/>
  <c r="L24" i="10"/>
  <c r="F24" i="10"/>
  <c r="U23" i="10"/>
  <c r="U554" i="10" s="1"/>
  <c r="O23" i="10"/>
  <c r="O554" i="10" s="1"/>
  <c r="K23" i="10"/>
  <c r="K554" i="10" s="1"/>
  <c r="E23" i="10"/>
  <c r="E554" i="10" s="1"/>
  <c r="N444" i="16" l="1"/>
  <c r="U504" i="16"/>
  <c r="U112" i="16"/>
  <c r="H265" i="16"/>
  <c r="N232" i="16"/>
  <c r="N351" i="16"/>
  <c r="U411" i="16"/>
  <c r="N472" i="16"/>
  <c r="G532" i="16"/>
  <c r="H24" i="16"/>
  <c r="G50" i="16"/>
  <c r="G593" i="16" s="1"/>
  <c r="O50" i="16"/>
  <c r="O593" i="16" s="1"/>
  <c r="U350" i="16"/>
  <c r="U595" i="16" s="1"/>
  <c r="V323" i="16"/>
  <c r="V565" i="16" s="1"/>
  <c r="N350" i="16"/>
  <c r="N595" i="16" s="1"/>
  <c r="H323" i="16"/>
  <c r="H565" i="16" s="1"/>
  <c r="V350" i="16"/>
  <c r="V595" i="16" s="1"/>
  <c r="N323" i="16"/>
  <c r="N565" i="16" s="1"/>
  <c r="O350" i="16"/>
  <c r="O595" i="16" s="1"/>
  <c r="G350" i="16"/>
  <c r="G595" i="16" s="1"/>
  <c r="U323" i="16"/>
  <c r="U565" i="16" s="1"/>
  <c r="O323" i="16"/>
  <c r="O565" i="16" s="1"/>
  <c r="G323" i="16"/>
  <c r="G56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jdx</author>
  </authors>
  <commentList>
    <comment ref="H13" authorId="0" shapeId="0" xr:uid="{00000000-0006-0000-0800-000001000000}">
      <text>
        <r>
          <rPr>
            <b/>
            <sz val="11"/>
            <color indexed="81"/>
            <rFont val="Tahoma"/>
            <family val="2"/>
          </rPr>
          <t>Note:</t>
        </r>
        <r>
          <rPr>
            <sz val="11"/>
            <color indexed="81"/>
            <rFont val="Tahoma"/>
            <family val="2"/>
          </rPr>
          <t xml:space="preserv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r>
      </text>
    </comment>
  </commentList>
</comments>
</file>

<file path=xl/sharedStrings.xml><?xml version="1.0" encoding="utf-8"?>
<sst xmlns="http://schemas.openxmlformats.org/spreadsheetml/2006/main" count="6256" uniqueCount="271">
  <si>
    <r>
      <t xml:space="preserve">Student Enrollment Data, Academic Performance Data, Student Indicator Data, and Five Year Financial Summary for
</t>
    </r>
    <r>
      <rPr>
        <b/>
        <sz val="14"/>
        <color theme="1"/>
        <rFont val="Times New Roman"/>
        <family val="1"/>
      </rPr>
      <t>Pioneer Valley Chinese Immersion Charter School</t>
    </r>
  </si>
  <si>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(OCSSR).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a solid </t>
    </r>
    <r>
      <rPr>
        <b/>
        <sz val="11"/>
        <color theme="0" tint="-0.499984740745262"/>
        <rFont val="Times New Roman"/>
        <family val="1"/>
      </rPr>
      <t>grey</t>
    </r>
    <r>
      <rPr>
        <sz val="11"/>
        <color theme="1"/>
        <rFont val="Times New Roman"/>
        <family val="1"/>
      </rPr>
      <t xml:space="preserve"> line for the district average.
</t>
    </r>
    <r>
      <rPr>
        <i/>
        <u/>
        <sz val="11"/>
        <color theme="1"/>
        <rFont val="Times New Roman"/>
        <family val="1"/>
      </rPr>
      <t>Proven Provider Context:</t>
    </r>
    <r>
      <rPr>
        <sz val="11"/>
        <color theme="1"/>
        <rFont val="Times New Roman"/>
        <family val="1"/>
      </rPr>
      <t xml:space="preserve">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r>
      <rPr>
        <b/>
        <sz val="11"/>
        <color theme="1"/>
        <rFont val="Times New Roman"/>
        <family val="1"/>
      </rPr>
      <t/>
    </r>
  </si>
  <si>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and/or PARCC English Language Arts and mathematics tests for a given school or set of schools between 2013 and 2016. In 2017, schools that serve grades 3 through 8 administered the next-generation MCAS assessment, while schools that serve grade 10 administered the legacy MCAS assessment for those grades. The student performance for the aggregate and for the sugbroups are representing in a bar chart for 2017.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The Department has linked MCAS, PARCC, and next-generation MCAS results through a statistical approach called “equipercentile linking” in order to calculate certain assessment metrics for both MCAS, PARCC, and next-generation MCAS results. The Department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For schools taking the next-generation MCAS assessment, the Department only calculated the trans SGP. Achievement levels for the next-generation MCAS assessment are scaled differently with students either meeting or exceeding expectations. Moreover, a trans CPI score was not calculated. Instead, the schools average scaled score is provided. If available, data listed is displayed longitudinally across multiple years in line graph form with:
     • a solid </t>
    </r>
    <r>
      <rPr>
        <b/>
        <sz val="11"/>
        <color theme="1"/>
        <rFont val="Times New Roman"/>
        <family val="1"/>
      </rPr>
      <t xml:space="preserve">bold black </t>
    </r>
    <r>
      <rPr>
        <sz val="11"/>
        <color theme="1"/>
        <rFont val="Times New Roman"/>
        <family val="1"/>
      </rPr>
      <t xml:space="preserve">line representing the charter school of interest;
     • a solid </t>
    </r>
    <r>
      <rPr>
        <b/>
        <sz val="11"/>
        <color rgb="FF92D050"/>
        <rFont val="Times New Roman"/>
        <family val="1"/>
      </rPr>
      <t>green</t>
    </r>
    <r>
      <rPr>
        <sz val="11"/>
        <color theme="1"/>
        <rFont val="Times New Roman"/>
        <family val="1"/>
      </rPr>
      <t xml:space="preserve"> line for the statewide average for comparable grades; and
     • a solid </t>
    </r>
    <r>
      <rPr>
        <b/>
        <sz val="11"/>
        <color theme="0" tint="-0.499984740745262"/>
        <rFont val="Times New Roman"/>
        <family val="1"/>
      </rPr>
      <t>grey</t>
    </r>
    <r>
      <rPr>
        <sz val="11"/>
        <color theme="1"/>
        <rFont val="Times New Roman"/>
        <family val="1"/>
      </rPr>
      <t xml:space="preserve"> line for the comparison district average for comparable grades.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
</t>
    </r>
    <r>
      <rPr>
        <i/>
        <sz val="11"/>
        <color theme="1"/>
        <rFont val="Times New Roman"/>
        <family val="1"/>
      </rPr>
      <t>Definitions:</t>
    </r>
    <r>
      <rPr>
        <sz val="11"/>
        <color theme="1"/>
        <rFont val="Times New Roman"/>
        <family val="1"/>
      </rPr>
      <t xml:space="preserve">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r>
  </si>
  <si>
    <t>Table of Contents</t>
  </si>
  <si>
    <t>Student Enrollment Data</t>
  </si>
  <si>
    <t>• Students Identified as Low Income/Economically Disadvantaged</t>
  </si>
  <si>
    <t>• Students with Disabilities</t>
  </si>
  <si>
    <t>• English Language Learners</t>
  </si>
  <si>
    <t>• Students Identified as First Language Not English</t>
  </si>
  <si>
    <t>Academic Performance Data</t>
  </si>
  <si>
    <t>Composite Performance Index (CPI) / Average Scaled Scores</t>
  </si>
  <si>
    <t>• All Students</t>
  </si>
  <si>
    <t>Achievement Levels</t>
  </si>
  <si>
    <t>Median Students Growth Percentile (median SGP)</t>
  </si>
  <si>
    <t>Student Indicator Data</t>
  </si>
  <si>
    <t>• Student Attrition Rates - All Students &amp; High Needs Students</t>
  </si>
  <si>
    <t>• In-School Suspension &amp; Out-of-School Suspension Rates</t>
  </si>
  <si>
    <t>• Student Attendance and Retention Rates</t>
  </si>
  <si>
    <t>• In-School Suspension &amp; Out-of-School Suspension Rates Compared to Springfield Middle School Students in Grades 6-8</t>
  </si>
  <si>
    <t>Five Year Financial Summary</t>
  </si>
  <si>
    <t>• Financial Dashboard</t>
  </si>
  <si>
    <t>Cells highlighted red: Median student growth percentiles (SGP) are not calculated if the number of students included in the aggregated SGP is less than 20.</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</si>
  <si>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Enrollment of Selected Populations</t>
    </r>
  </si>
  <si>
    <t>Percent Enrolled</t>
  </si>
  <si>
    <t>Low 
Inc.</t>
  </si>
  <si>
    <t>Economically  Disadvantaged</t>
  </si>
  <si>
    <t>Students with Disabilities</t>
  </si>
  <si>
    <t>Charter School</t>
  </si>
  <si>
    <r>
      <t>Comparison Index</t>
    </r>
    <r>
      <rPr>
        <sz val="10"/>
        <color theme="1"/>
        <rFont val="Calibri"/>
        <family val="2"/>
      </rPr>
      <t>†</t>
    </r>
  </si>
  <si>
    <t>Springfield</t>
  </si>
  <si>
    <t>Grades</t>
  </si>
  <si>
    <t>K-9</t>
  </si>
  <si>
    <t>K-10</t>
  </si>
  <si>
    <t>K-11</t>
  </si>
  <si>
    <t>K-12</t>
  </si>
  <si>
    <t>English Learners</t>
  </si>
  <si>
    <t>First Language Not English</t>
  </si>
  <si>
    <t>Achievement Data for Proven Provider Analysis</t>
  </si>
  <si>
    <t>Achievement Data for Site Visit/Summary of Review</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</si>
  <si>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</si>
  <si>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Race/Ethnicity Enrollment Demographics</t>
    </r>
  </si>
  <si>
    <t>African American/Black</t>
  </si>
  <si>
    <t>Asian</t>
  </si>
  <si>
    <t>Hispanic/Latinx</t>
  </si>
  <si>
    <t>Multi-Race, non-Hispanic</t>
  </si>
  <si>
    <t>Native American</t>
  </si>
  <si>
    <t>White</t>
  </si>
  <si>
    <t>Please note that enrollment percentages may not add up to 100 due to rounding. Additionally, DESE collects enrollment data of students identified as Native Hawaiian, Pacific Islander; due to the overall low n-size of this student subgroup, however, their enrollment demographics were not included in this table and line graph.</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</si>
  <si>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All Students - </t>
    </r>
    <r>
      <rPr>
        <sz val="14"/>
        <color rgb="FFFF0000"/>
        <rFont val="Times New Roman"/>
        <family val="1"/>
      </rPr>
      <t>GRADES 3 - 8</t>
    </r>
  </si>
  <si>
    <t>English Language Arts</t>
  </si>
  <si>
    <t>CPI (2012-14) &amp; trans CPI (2015-16)</t>
  </si>
  <si>
    <t>Legacy MCAS - % Prof/Adv (2012-2014) &amp; 
 Crosswalked PARCC - % Prof/Adv  (2015-2016)</t>
  </si>
  <si>
    <t>median SGP (2012-14) &amp; trans SGP (2015-16)</t>
  </si>
  <si>
    <r>
      <t>2015</t>
    </r>
    <r>
      <rPr>
        <sz val="11"/>
        <color theme="1"/>
        <rFont val="Calibri"/>
        <family val="2"/>
      </rPr>
      <t>†</t>
    </r>
  </si>
  <si>
    <r>
      <t>2016</t>
    </r>
    <r>
      <rPr>
        <sz val="11"/>
        <color theme="1"/>
        <rFont val="Calibri"/>
        <family val="2"/>
      </rPr>
      <t>†</t>
    </r>
  </si>
  <si>
    <t>All</t>
  </si>
  <si>
    <t>Charter</t>
  </si>
  <si>
    <t>0497</t>
  </si>
  <si>
    <t>Statewide*</t>
  </si>
  <si>
    <t>0000</t>
  </si>
  <si>
    <t>Springfield*</t>
  </si>
  <si>
    <t>0281</t>
  </si>
  <si>
    <t>3-8</t>
  </si>
  <si>
    <t>Mathematics</t>
  </si>
  <si>
    <t>Cells highlighted in pink: Achievement level percentages are not calculated for groups with fewer than 10 students. Median SGP and transitional SGP are not calculated if the number of students included in the aggregated SGP is less than 20. Composite Performance Index scores are not calculated for groups with fewer than 10 students.</t>
  </si>
  <si>
    <t>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</si>
  <si>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 xml:space="preserve">†DESE has linked MCAS and PARCC results through a statistical approach called "equipercentile linking" in order to calculate certain assessment metrics for both MCAS and PARCC results. DESE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</si>
  <si>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Students Identified as Low Income (2012-14) &amp; Economically Disadvantaged (2015-16) - </t>
    </r>
    <r>
      <rPr>
        <sz val="14"/>
        <color rgb="FFFF0000"/>
        <rFont val="Times New Roman"/>
        <family val="1"/>
      </rPr>
      <t>GRADES 3 - 8</t>
    </r>
  </si>
  <si>
    <t>EcoDis</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</si>
  <si>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Students with Disabilities -</t>
    </r>
    <r>
      <rPr>
        <sz val="14"/>
        <color rgb="FFFF0000"/>
        <rFont val="Times New Roman"/>
        <family val="1"/>
      </rPr>
      <t xml:space="preserve"> GRADES 3 - 8</t>
    </r>
  </si>
  <si>
    <t>SPED</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</si>
  <si>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English Learners - </t>
    </r>
    <r>
      <rPr>
        <sz val="14"/>
        <color rgb="FFFF0000"/>
        <rFont val="Times New Roman"/>
        <family val="1"/>
      </rPr>
      <t>GRADES 3 - 8</t>
    </r>
  </si>
  <si>
    <t>ELL</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</si>
  <si>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African American/Black Students - </t>
    </r>
    <r>
      <rPr>
        <sz val="14"/>
        <color rgb="FFFF0000"/>
        <rFont val="Times New Roman"/>
        <family val="1"/>
      </rPr>
      <t>GRADES 3 - 8</t>
    </r>
  </si>
  <si>
    <t>AfAm</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</si>
  <si>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Asian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</si>
  <si>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Hispanic/Latinx Students - </t>
    </r>
    <r>
      <rPr>
        <sz val="14"/>
        <color rgb="FFFF0000"/>
        <rFont val="Times New Roman"/>
        <family val="1"/>
      </rPr>
      <t>GRADES 3 - 8</t>
    </r>
  </si>
  <si>
    <t>Hisp</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</si>
  <si>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Multi-Race, non-Hispanic Students - </t>
    </r>
    <r>
      <rPr>
        <sz val="14"/>
        <color rgb="FFFF0000"/>
        <rFont val="Times New Roman"/>
        <family val="1"/>
      </rPr>
      <t>GRADES 3 - 8</t>
    </r>
  </si>
  <si>
    <t>Multi</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</si>
  <si>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White Students - </t>
    </r>
    <r>
      <rPr>
        <sz val="14"/>
        <color rgb="FFFF0000"/>
        <rFont val="Times New Roman"/>
        <family val="1"/>
      </rPr>
      <t>GRADES 3 - 8</t>
    </r>
  </si>
  <si>
    <t>WH</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</si>
  <si>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Academic Performance by Race/Ethnicity  - </t>
    </r>
    <r>
      <rPr>
        <sz val="14"/>
        <color rgb="FFFF0000"/>
        <rFont val="Times New Roman"/>
        <family val="1"/>
      </rPr>
      <t>GRADES 3 - 8</t>
    </r>
  </si>
  <si>
    <t>All students</t>
  </si>
  <si>
    <t>sprp_id</t>
  </si>
  <si>
    <t>system</t>
  </si>
  <si>
    <t>Year</t>
  </si>
  <si>
    <t>Studgrp</t>
  </si>
  <si>
    <t>vlookup</t>
  </si>
  <si>
    <t>ecpi</t>
  </si>
  <si>
    <t>eabvprofper</t>
  </si>
  <si>
    <t>esgp</t>
  </si>
  <si>
    <t>mcpi</t>
  </si>
  <si>
    <t>mabvprofper</t>
  </si>
  <si>
    <t>msgp</t>
  </si>
  <si>
    <t>eSS</t>
  </si>
  <si>
    <t>eEM_per</t>
  </si>
  <si>
    <t>mSS</t>
  </si>
  <si>
    <t>mEM_per</t>
  </si>
  <si>
    <t>030405060708</t>
  </si>
  <si>
    <t>00000000</t>
  </si>
  <si>
    <t>2012</t>
  </si>
  <si>
    <t>2017</t>
  </si>
  <si>
    <t>EL</t>
  </si>
  <si>
    <t>2013</t>
  </si>
  <si>
    <t>02810000</t>
  </si>
  <si>
    <t>2014</t>
  </si>
  <si>
    <t>04970000</t>
  </si>
  <si>
    <t>2015</t>
  </si>
  <si>
    <t>2018</t>
  </si>
  <si>
    <t>2016</t>
  </si>
  <si>
    <t>#NULL!</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</si>
  <si>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All Students - </t>
    </r>
    <r>
      <rPr>
        <sz val="14"/>
        <color rgb="FFFF0000"/>
        <rFont val="Times New Roman"/>
        <family val="1"/>
      </rPr>
      <t>GRADES 3 - 8</t>
    </r>
  </si>
  <si>
    <t>Average Scaled Score</t>
  </si>
  <si>
    <t>SGP</t>
  </si>
  <si>
    <r>
      <t>2017</t>
    </r>
    <r>
      <rPr>
        <vertAlign val="superscript"/>
        <sz val="11"/>
        <color theme="1"/>
        <rFont val="Calibri"/>
        <family val="2"/>
      </rPr>
      <t>†</t>
    </r>
  </si>
  <si>
    <r>
      <t>2018</t>
    </r>
    <r>
      <rPr>
        <vertAlign val="superscript"/>
        <sz val="11"/>
        <color theme="1"/>
        <rFont val="Calibri"/>
        <family val="2"/>
      </rPr>
      <t>†</t>
    </r>
  </si>
  <si>
    <r>
      <t>2018</t>
    </r>
    <r>
      <rPr>
        <vertAlign val="superscript"/>
        <sz val="11"/>
        <color theme="1"/>
        <rFont val="Times New Roman"/>
        <family val="1"/>
      </rPr>
      <t>†,‡</t>
    </r>
  </si>
  <si>
    <t>Cells highlighted in pink: Achievement level percentages are not calculated for groups with fewer than 10 students. Median SGP and average SGP are not calculated if the number of students included in the aggregated SGP is less than 20. Average Scaled Scores are not calculated for groups with fewer than 10 students.</t>
  </si>
  <si>
    <t xml:space="preserve">† In 2017, DESE implemented the next-generation MCAS, which transitions proficiency levels reporting from the usual Percent Proficient or Advanced to Percent Meets or Exceeds Expectations. Additionally, with the implementation of the new assessment, the standards were redeveloped to ensure that the definition of "meeting expectations" was consistent for each grade. DESE states that the "new Meeting standards are designed to signal when a child is ready to succeed academically in the grade they are moving into." It is also important to note that the next-generation MCAS trans SGP was calculated with a similar methodology used to calculate the PARCC trans SGP. Finally, the next-generation MCAS uses a scale of 440-560, which differs from the legacy MCAS scale of 200-280. A direct comparison of the performance on next-generation MCAS to legacy MCAS should not be made. For more information, see: http://www.doe.mass.edu/mcas/parents/results-faq.html. </t>
  </si>
  <si>
    <t xml:space="preserve">‡ In 2018, DESE transitioned from calculating median SGPs to calculating mean SGPs. For more details, see: http://www.doe.mass.edu/mcas/tech/whitepaper/replacing-medians.docx </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</si>
  <si>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Economically Disadvantaged - </t>
    </r>
    <r>
      <rPr>
        <sz val="14"/>
        <color rgb="FFFF0000"/>
        <rFont val="Times New Roman"/>
        <family val="1"/>
      </rPr>
      <t>GRADE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</si>
  <si>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Students with Disabilities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</si>
  <si>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English Learners - </t>
    </r>
    <r>
      <rPr>
        <sz val="14"/>
        <color rgb="FFFF0000"/>
        <rFont val="Times New Roman"/>
        <family val="1"/>
      </rPr>
      <t>GRADES 3 - 8</t>
    </r>
  </si>
  <si>
    <r>
      <rPr>
        <sz val="10"/>
        <color theme="1"/>
        <rFont val="Calibri"/>
        <family val="2"/>
      </rPr>
      <t>‡</t>
    </r>
    <r>
      <rPr>
        <sz val="10"/>
        <color theme="1"/>
        <rFont val="Times New Roman"/>
        <family val="1"/>
      </rPr>
      <t xml:space="preserve"> In 2018, DESE transitioned from calculating median SGPs to calculating mean SGPs. For more details, see: http://www.doe.mass.edu/mcas/tech/whitepaper/replacing-medians.docx </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</si>
  <si>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African American/Black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</si>
  <si>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Asian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</si>
  <si>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Hispanic/Latinx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</si>
  <si>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Multi-Race, non-Hispanic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</si>
  <si>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White Students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</si>
  <si>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Next Generation MCAS - Academic Performance by Race/Ethnicity  - </t>
    </r>
    <r>
      <rPr>
        <sz val="14"/>
        <color rgb="FFFF0000"/>
        <rFont val="Times New Roman"/>
        <family val="1"/>
      </rPr>
      <t>GRADES 3 - 8</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</si>
  <si>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All Students - </t>
    </r>
    <r>
      <rPr>
        <sz val="14"/>
        <color rgb="FFFF0000"/>
        <rFont val="Times New Roman"/>
        <family val="1"/>
      </rPr>
      <t>GRADE 10</t>
    </r>
  </si>
  <si>
    <t xml:space="preserve">CPI </t>
  </si>
  <si>
    <t>Legacy MCAS - % Prof/Adv</t>
  </si>
  <si>
    <t>Grade</t>
  </si>
  <si>
    <t>10</t>
  </si>
  <si>
    <t>Cells highlighted in pink: Achievement level percentages are not calculated for groups with fewer than 10 students. Median SGP are not calculated if the number of students included in the aggregated SGP is less than 20. Composite Performance Index scores are not calculated for groups with fewer than 10 students.</t>
  </si>
  <si>
    <t xml:space="preserve">† In 2018, DESE transitioned from calculating median SGPs to calculating mean SGPs. For more details, see: http://www.doe.mass.edu/mcas/tech/whitepaper/replacing-medians.docx </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</si>
  <si>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Students Identified as Low Income (2012-14) &amp; Economically Disadvantaged (2015-16)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</si>
  <si>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Students with Disabilities -</t>
    </r>
    <r>
      <rPr>
        <sz val="14"/>
        <color rgb="FFFF0000"/>
        <rFont val="Times New Roman"/>
        <family val="1"/>
      </rPr>
      <t xml:space="preserve"> 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</si>
  <si>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English Learners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</si>
  <si>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African American/Black Students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</si>
  <si>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Asian Students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</si>
  <si>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Hispanic/Latinx Students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</si>
  <si>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Multi-Race, non-Hispanic Students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</si>
  <si>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White Students - </t>
    </r>
    <r>
      <rPr>
        <sz val="14"/>
        <color rgb="FFFF0000"/>
        <rFont val="Times New Roman"/>
        <family val="1"/>
      </rPr>
      <t>GRADE 10</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</si>
  <si>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 xml:space="preserve">Academic Performance by Race/Ethnicity  - </t>
    </r>
    <r>
      <rPr>
        <sz val="14"/>
        <color rgb="FFFF0000"/>
        <rFont val="Times New Roman"/>
        <family val="1"/>
      </rPr>
      <t>GRADE 10</t>
    </r>
  </si>
  <si>
    <t>Vlookup</t>
  </si>
  <si>
    <t>00570000</t>
  </si>
  <si>
    <t>0057</t>
  </si>
  <si>
    <t>00930000</t>
  </si>
  <si>
    <t>0093</t>
  </si>
  <si>
    <t>02010000</t>
  </si>
  <si>
    <t>0201</t>
  </si>
  <si>
    <t>02620000</t>
  </si>
  <si>
    <t>0262</t>
  </si>
  <si>
    <t>04940000</t>
  </si>
  <si>
    <t>0494</t>
  </si>
  <si>
    <t>04960000</t>
  </si>
  <si>
    <t>0496</t>
  </si>
  <si>
    <t>NA</t>
  </si>
  <si>
    <t>NH</t>
  </si>
  <si>
    <t>01370000</t>
  </si>
  <si>
    <t>0137</t>
  </si>
  <si>
    <t>35060000</t>
  </si>
  <si>
    <t>3506</t>
  </si>
  <si>
    <t>04100000</t>
  </si>
  <si>
    <t>0410</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</si>
  <si>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 Indicators</t>
    </r>
  </si>
  <si>
    <t>Student Indicator Rates</t>
  </si>
  <si>
    <t>Attrition - All Students</t>
  </si>
  <si>
    <t>In-School Suspensions</t>
  </si>
  <si>
    <t>Attendance</t>
  </si>
  <si>
    <t>Median</t>
  </si>
  <si>
    <t>Statewide</t>
  </si>
  <si>
    <t>Attrition - High Needs Students</t>
  </si>
  <si>
    <t>Out-of-School Suspensions</t>
  </si>
  <si>
    <t>Retention</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</si>
  <si>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</si>
  <si>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t xml:space="preserve">Cells highlighted in pink: Discipline rates are suppressed when there are fewer than 6 students reported to have received an in-school or out-of-school suspension. </t>
  </si>
  <si>
    <t>4-Year Graduation Rate - All Students</t>
  </si>
  <si>
    <t>5-Year Graduation Rate - All Students</t>
  </si>
  <si>
    <t xml:space="preserve"> Annual Dropout Rate</t>
  </si>
  <si>
    <t>89.8</t>
  </si>
  <si>
    <t>4- &amp; 5-Year Grad Rate - Low Income</t>
  </si>
  <si>
    <t>4- &amp; 5-Year Grad Rate - SWD</t>
  </si>
  <si>
    <t>4- &amp; 5-Year Grad Rate - ELLs</t>
  </si>
  <si>
    <t>4-Year</t>
  </si>
  <si>
    <t>5-Year</t>
  </si>
  <si>
    <t>82.1</t>
  </si>
  <si>
    <t>76.5</t>
  </si>
  <si>
    <t>70.9</t>
  </si>
  <si>
    <t xml:space="preserve">Cells highlighted in pink: Graduation and Dropout rates are not reported for cohort counts fewer than 6. </t>
  </si>
  <si>
    <t xml:space="preserve">Pioneer Valley Chinese Immersion Charter School - Hadley - Est. 2007 </t>
  </si>
  <si>
    <t>5-Year Financial Summary</t>
  </si>
  <si>
    <t>Financial Metric</t>
  </si>
  <si>
    <t>FY09</t>
  </si>
  <si>
    <t>FY10</t>
  </si>
  <si>
    <t>FY14</t>
  </si>
  <si>
    <t>FY15</t>
  </si>
  <si>
    <t>FY16</t>
  </si>
  <si>
    <t>FY17</t>
  </si>
  <si>
    <t>FY18</t>
  </si>
  <si>
    <t>5 year AVG</t>
  </si>
  <si>
    <t>FY18 MA AVG</t>
  </si>
  <si>
    <r>
      <t>1. Current Ratio</t>
    </r>
    <r>
      <rPr>
        <sz val="6"/>
        <color theme="3"/>
        <rFont val="Arial"/>
        <family val="2"/>
      </rPr>
      <t xml:space="preserve">
is a measure of operational efficiency and short-term financial health. CR is calculated as current assets divided by current liabilities.</t>
    </r>
  </si>
  <si>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</si>
  <si>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</si>
  <si>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t</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</si>
  <si>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</si>
  <si>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</si>
  <si>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</si>
  <si>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</si>
  <si>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</si>
  <si>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</si>
  <si>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</si>
  <si>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</si>
  <si>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</si>
  <si>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Financial Metrics Comments from School (optional):</t>
  </si>
  <si>
    <t>Audit Indicator</t>
  </si>
  <si>
    <t>Repeat Finding from FY17</t>
  </si>
  <si>
    <t>A.      Did the audit include an unqualified opinion?</t>
  </si>
  <si>
    <t>Y</t>
  </si>
  <si>
    <t>N/A</t>
  </si>
  <si>
    <t>""</t>
  </si>
  <si>
    <t>B.      Is the audit free of findings of Material Weakness?</t>
  </si>
  <si>
    <t>C.      Is the audit free of findings of Significant Deficiency?</t>
  </si>
  <si>
    <t>D.      Is the audit free of Instances of Noncompliance under GAAS?</t>
  </si>
  <si>
    <t>N</t>
  </si>
  <si>
    <t>New Finding in FY18</t>
  </si>
  <si>
    <t>E.      Is the audit free of Questioned Costs?</t>
  </si>
  <si>
    <t>Audit Comments from School (optional):</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</si>
  <si>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</si>
  <si>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</si>
  <si>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</si>
  <si>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</si>
  <si>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</si>
  <si>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</si>
  <si>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</si>
  <si>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</si>
  <si>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</si>
  <si>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</si>
  <si>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t>2. Unrestricted Days Cash</t>
  </si>
  <si>
    <t>The unrestricted days cash on hand ratio indicates how many days a school can pay its expenses without another inflow of cash. Calculated as Cash and Cash Equivalents divided by ([Total Expenses-Depreciated Expenses])/365).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</si>
  <si>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</si>
  <si>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</si>
  <si>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</si>
  <si>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</si>
  <si>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</si>
  <si>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</si>
  <si>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</si>
  <si>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</si>
  <si>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</si>
  <si>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</si>
  <si>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</si>
  <si>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</si>
  <si>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</si>
  <si>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</si>
  <si>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</si>
  <si>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</si>
  <si>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</si>
  <si>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</si>
  <si>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</si>
  <si>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</si>
  <si>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</si>
  <si>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</si>
  <si>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</si>
  <si>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</si>
  <si>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</si>
  <si>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FY18 MA AVG Column</t>
  </si>
  <si>
    <t>All financial metrics indicated in this column are a result of each ratio calculated using statewide totals. For Enrollment, Total Net Assets and Total Expenditures rows, these numbers are averages calculated using the statewide totals of all charter schools’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</si>
</sst>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105">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9"/>
      <color theme="1"/>
      <name val="Times New Roman"/>
      <family val="1"/>
    </font>
    <font>
      <sz val="10"/>
      <color theme="1"/>
      <name val="Times New Roman"/>
      <family val="1"/>
    </font>
    <font>
      <sz val="11"/>
      <color theme="0"/>
      <name val="Times New Roman"/>
      <family val="1"/>
    </font>
    <font>
      <sz val="10"/>
      <color theme="1"/>
      <name val="Calibri"/>
      <family val="2"/>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u/>
      <sz val="11"/>
      <color theme="10"/>
      <name val="Calibri"/>
      <family val="2"/>
    </font>
    <font>
      <sz val="11"/>
      <color theme="1"/>
      <name val="Calibri"/>
      <family val="2"/>
    </font>
    <font>
      <b/>
      <sz val="9"/>
      <color theme="0"/>
      <name val="Arial"/>
      <family val="2"/>
    </font>
    <font>
      <sz val="9"/>
      <color rgb="FF006100"/>
      <name val="Arial"/>
      <family val="2"/>
    </font>
    <font>
      <b/>
      <sz val="11"/>
      <color rgb="FFC00000"/>
      <name val="Times New Roman"/>
      <family val="1"/>
    </font>
    <font>
      <b/>
      <sz val="11"/>
      <color theme="0" tint="-0.499984740745262"/>
      <name val="Times New Roman"/>
      <family val="1"/>
    </font>
    <font>
      <i/>
      <u/>
      <sz val="11"/>
      <color theme="1"/>
      <name val="Times New Roman"/>
      <family val="1"/>
    </font>
    <font>
      <b/>
      <sz val="11"/>
      <color rgb="FF92D050"/>
      <name val="Times New Roman"/>
      <family val="1"/>
    </font>
    <font>
      <b/>
      <sz val="11"/>
      <color theme="4"/>
      <name val="Times New Roman"/>
      <family val="1"/>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
      <sz val="11"/>
      <color theme="0"/>
      <name val="Calibri"/>
      <family val="2"/>
      <scheme val="minor"/>
    </font>
    <font>
      <b/>
      <sz val="12"/>
      <color theme="0"/>
      <name val="Times New Roman"/>
      <family val="1"/>
    </font>
    <font>
      <b/>
      <sz val="11"/>
      <color theme="0"/>
      <name val="Times New Roman"/>
      <family val="1"/>
    </font>
    <font>
      <b/>
      <sz val="11"/>
      <color theme="3"/>
      <name val="Times New Roman"/>
      <family val="1"/>
    </font>
    <font>
      <i/>
      <sz val="11"/>
      <color theme="1"/>
      <name val="Times New Roman"/>
      <family val="1"/>
    </font>
    <font>
      <i/>
      <sz val="10"/>
      <color theme="1"/>
      <name val="Times New Roman"/>
      <family val="1"/>
    </font>
    <font>
      <sz val="14"/>
      <color rgb="FFFF0000"/>
      <name val="Times New Roman"/>
      <family val="1"/>
    </font>
    <font>
      <sz val="11"/>
      <color rgb="FFFF0000"/>
      <name val="Calibri"/>
      <family val="2"/>
      <scheme val="minor"/>
    </font>
    <font>
      <sz val="11"/>
      <color rgb="FFFF0000"/>
      <name val="Times New Roman"/>
      <family val="1"/>
    </font>
    <font>
      <b/>
      <sz val="12"/>
      <color rgb="FFFF0000"/>
      <name val="Times New Roman"/>
      <family val="1"/>
    </font>
    <font>
      <vertAlign val="superscript"/>
      <sz val="11"/>
      <color theme="1"/>
      <name val="Times New Roman"/>
      <family val="1"/>
    </font>
    <font>
      <vertAlign val="superscript"/>
      <sz val="11"/>
      <color theme="1"/>
      <name val="Calibri"/>
      <family val="2"/>
    </font>
    <font>
      <sz val="20"/>
      <color theme="1"/>
      <name val="Times New Roman"/>
      <family val="1"/>
    </font>
    <font>
      <b/>
      <sz val="11"/>
      <color indexed="81"/>
      <name val="Tahoma"/>
      <family val="2"/>
    </font>
    <font>
      <sz val="11"/>
      <color indexed="81"/>
      <name val="Tahoma"/>
      <family val="2"/>
    </font>
  </fonts>
  <fills count="38">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bgColor indexed="64"/>
      </patternFill>
    </fill>
    <fill>
      <patternFill patternType="lightTrellis">
        <fgColor theme="0" tint="-0.24994659260841701"/>
        <bgColor auto="1"/>
      </patternFill>
    </fill>
    <fill>
      <patternFill patternType="gray0625"/>
    </fill>
  </fills>
  <borders count="73">
    <border>
      <left/>
      <right/>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22"/>
      </left>
      <right style="thin">
        <color indexed="22"/>
      </right>
      <top style="thin">
        <color indexed="22"/>
      </top>
      <bottom style="thin">
        <color indexed="22"/>
      </bottom>
      <diagonal/>
    </border>
    <border>
      <left/>
      <right/>
      <top style="thin">
        <color theme="3"/>
      </top>
      <bottom style="thin">
        <color theme="0" tint="-0.24994659260841701"/>
      </bottom>
      <diagonal/>
    </border>
    <border>
      <left style="thin">
        <color theme="0"/>
      </left>
      <right/>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right style="medium">
        <color auto="1"/>
      </right>
      <top/>
      <bottom style="medium">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0" tint="-0.24994659260841701"/>
      </right>
      <top/>
      <bottom style="thin">
        <color indexed="64"/>
      </bottom>
      <diagonal/>
    </border>
    <border>
      <left/>
      <right/>
      <top style="thin">
        <color theme="0" tint="-0.499984740745262"/>
      </top>
      <bottom/>
      <diagonal/>
    </border>
    <border>
      <left/>
      <right/>
      <top/>
      <bottom style="thin">
        <color theme="0" tint="-0.499984740745262"/>
      </bottom>
      <diagonal/>
    </border>
  </borders>
  <cellStyleXfs count="261">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7" applyNumberFormat="0" applyAlignment="0" applyProtection="0"/>
    <xf numFmtId="0" fontId="9" fillId="21" borderId="7" applyNumberFormat="0" applyAlignment="0" applyProtection="0"/>
    <xf numFmtId="0" fontId="9" fillId="21" borderId="7" applyNumberFormat="0" applyAlignment="0" applyProtection="0"/>
    <xf numFmtId="0" fontId="9" fillId="21" borderId="7" applyNumberFormat="0" applyAlignment="0" applyProtection="0"/>
    <xf numFmtId="0" fontId="9" fillId="21" borderId="7" applyNumberFormat="0" applyAlignment="0" applyProtection="0"/>
    <xf numFmtId="0" fontId="9" fillId="21" borderId="7" applyNumberFormat="0" applyAlignment="0" applyProtection="0"/>
    <xf numFmtId="0" fontId="9" fillId="21" borderId="7" applyNumberFormat="0" applyAlignment="0" applyProtection="0"/>
    <xf numFmtId="0" fontId="10" fillId="22" borderId="8"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protection locked="0"/>
    </xf>
    <xf numFmtId="0" fontId="14" fillId="0" borderId="0">
      <protection locked="0"/>
    </xf>
    <xf numFmtId="0" fontId="13" fillId="0" borderId="0">
      <protection locked="0"/>
    </xf>
    <xf numFmtId="0" fontId="15" fillId="0" borderId="0" applyNumberFormat="0" applyFill="0" applyBorder="0" applyAlignment="0" applyProtection="0"/>
    <xf numFmtId="0" fontId="16" fillId="5"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8" borderId="7" applyNumberFormat="0" applyAlignment="0" applyProtection="0"/>
    <xf numFmtId="0" fontId="23" fillId="8" borderId="7" applyNumberFormat="0" applyAlignment="0" applyProtection="0"/>
    <xf numFmtId="0" fontId="23" fillId="8" borderId="7" applyNumberFormat="0" applyAlignment="0" applyProtection="0"/>
    <xf numFmtId="0" fontId="23" fillId="8" borderId="7" applyNumberFormat="0" applyAlignment="0" applyProtection="0"/>
    <xf numFmtId="0" fontId="23" fillId="8" borderId="7" applyNumberFormat="0" applyAlignment="0" applyProtection="0"/>
    <xf numFmtId="0" fontId="23" fillId="8" borderId="7" applyNumberFormat="0" applyAlignment="0" applyProtection="0"/>
    <xf numFmtId="0" fontId="23" fillId="8" borderId="7" applyNumberFormat="0" applyAlignment="0" applyProtection="0"/>
    <xf numFmtId="0" fontId="24" fillId="0" borderId="12" applyNumberFormat="0" applyFill="0" applyAlignment="0" applyProtection="0"/>
    <xf numFmtId="0" fontId="25" fillId="23" borderId="0" applyNumberFormat="0" applyBorder="0" applyAlignment="0" applyProtection="0"/>
    <xf numFmtId="0" fontId="26" fillId="0" borderId="0"/>
    <xf numFmtId="0" fontId="26" fillId="0" borderId="0"/>
    <xf numFmtId="0" fontId="27" fillId="0" borderId="0"/>
    <xf numFmtId="0" fontId="11" fillId="0" borderId="0"/>
    <xf numFmtId="0" fontId="11" fillId="0" borderId="0"/>
    <xf numFmtId="0" fontId="27" fillId="0" borderId="0"/>
    <xf numFmtId="0" fontId="11" fillId="0" borderId="0" applyNumberFormat="0" applyFill="0" applyBorder="0" applyAlignment="0" applyProtection="0"/>
    <xf numFmtId="0" fontId="1" fillId="0" borderId="0"/>
    <xf numFmtId="0" fontId="11" fillId="0" borderId="0"/>
    <xf numFmtId="0" fontId="1" fillId="0" borderId="0"/>
    <xf numFmtId="0" fontId="1" fillId="0" borderId="0"/>
    <xf numFmtId="0" fontId="1" fillId="0" borderId="0"/>
    <xf numFmtId="0" fontId="26" fillId="0" borderId="0"/>
    <xf numFmtId="0" fontId="26" fillId="0" borderId="0"/>
    <xf numFmtId="0" fontId="11" fillId="0" borderId="0"/>
    <xf numFmtId="0" fontId="26" fillId="0" borderId="0"/>
    <xf numFmtId="0" fontId="1" fillId="0" borderId="0"/>
    <xf numFmtId="0" fontId="1" fillId="0" borderId="0"/>
    <xf numFmtId="0" fontId="11" fillId="0" borderId="0"/>
    <xf numFmtId="0" fontId="28" fillId="0" borderId="0"/>
    <xf numFmtId="0" fontId="11" fillId="24" borderId="13" applyNumberFormat="0" applyFont="0" applyAlignment="0" applyProtection="0"/>
    <xf numFmtId="0" fontId="11" fillId="24" borderId="13" applyNumberFormat="0" applyFont="0" applyAlignment="0" applyProtection="0"/>
    <xf numFmtId="0" fontId="11" fillId="24" borderId="13" applyNumberFormat="0" applyFont="0" applyAlignment="0" applyProtection="0"/>
    <xf numFmtId="0" fontId="11" fillId="24" borderId="13" applyNumberFormat="0" applyFont="0" applyAlignment="0" applyProtection="0"/>
    <xf numFmtId="0" fontId="11" fillId="24" borderId="13" applyNumberFormat="0" applyFont="0" applyAlignment="0" applyProtection="0"/>
    <xf numFmtId="0" fontId="11" fillId="24" borderId="13" applyNumberFormat="0" applyFont="0" applyAlignment="0" applyProtection="0"/>
    <xf numFmtId="0" fontId="11" fillId="24" borderId="13" applyNumberFormat="0" applyFont="0" applyAlignment="0" applyProtection="0"/>
    <xf numFmtId="0" fontId="29" fillId="21" borderId="14" applyNumberFormat="0" applyAlignment="0" applyProtection="0"/>
    <xf numFmtId="0" fontId="29" fillId="21" borderId="14" applyNumberFormat="0" applyAlignment="0" applyProtection="0"/>
    <xf numFmtId="0" fontId="29" fillId="21" borderId="14" applyNumberFormat="0" applyAlignment="0" applyProtection="0"/>
    <xf numFmtId="0" fontId="29" fillId="21" borderId="14" applyNumberFormat="0" applyAlignment="0" applyProtection="0"/>
    <xf numFmtId="0" fontId="29" fillId="21" borderId="14" applyNumberFormat="0" applyAlignment="0" applyProtection="0"/>
    <xf numFmtId="0" fontId="29" fillId="21" borderId="14" applyNumberFormat="0" applyAlignment="0" applyProtection="0"/>
    <xf numFmtId="0" fontId="29" fillId="21" borderId="14"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11" fillId="0" borderId="0"/>
    <xf numFmtId="0" fontId="32" fillId="0" borderId="0" applyNumberFormat="0" applyFill="0" applyBorder="0" applyAlignment="0" applyProtection="0"/>
    <xf numFmtId="0" fontId="9" fillId="21" borderId="25" applyNumberFormat="0" applyAlignment="0" applyProtection="0"/>
    <xf numFmtId="0" fontId="9" fillId="21" borderId="25" applyNumberFormat="0" applyAlignment="0" applyProtection="0"/>
    <xf numFmtId="0" fontId="9" fillId="21" borderId="25" applyNumberFormat="0" applyAlignment="0" applyProtection="0"/>
    <xf numFmtId="0" fontId="9" fillId="21" borderId="25" applyNumberFormat="0" applyAlignment="0" applyProtection="0"/>
    <xf numFmtId="0" fontId="9" fillId="21" borderId="25" applyNumberFormat="0" applyAlignment="0" applyProtection="0"/>
    <xf numFmtId="0" fontId="9" fillId="21" borderId="25" applyNumberFormat="0" applyAlignment="0" applyProtection="0"/>
    <xf numFmtId="0" fontId="23" fillId="8" borderId="25" applyNumberFormat="0" applyAlignment="0" applyProtection="0"/>
    <xf numFmtId="0" fontId="23" fillId="8" borderId="25" applyNumberFormat="0" applyAlignment="0" applyProtection="0"/>
    <xf numFmtId="0" fontId="23" fillId="8" borderId="25" applyNumberFormat="0" applyAlignment="0" applyProtection="0"/>
    <xf numFmtId="0" fontId="23" fillId="8" borderId="25" applyNumberFormat="0" applyAlignment="0" applyProtection="0"/>
    <xf numFmtId="0" fontId="23" fillId="8" borderId="25" applyNumberFormat="0" applyAlignment="0" applyProtection="0"/>
    <xf numFmtId="0" fontId="23" fillId="8" borderId="25" applyNumberFormat="0" applyAlignment="0" applyProtection="0"/>
    <xf numFmtId="0" fontId="11" fillId="24" borderId="26" applyNumberFormat="0" applyFont="0" applyAlignment="0" applyProtection="0"/>
    <xf numFmtId="0" fontId="11" fillId="24" borderId="26" applyNumberFormat="0" applyFont="0" applyAlignment="0" applyProtection="0"/>
    <xf numFmtId="0" fontId="11" fillId="24" borderId="26" applyNumberFormat="0" applyFont="0" applyAlignment="0" applyProtection="0"/>
    <xf numFmtId="0" fontId="11" fillId="24" borderId="26" applyNumberFormat="0" applyFont="0" applyAlignment="0" applyProtection="0"/>
    <xf numFmtId="0" fontId="11" fillId="24" borderId="26" applyNumberFormat="0" applyFont="0" applyAlignment="0" applyProtection="0"/>
    <xf numFmtId="0" fontId="11" fillId="24" borderId="26" applyNumberFormat="0" applyFont="0" applyAlignment="0" applyProtection="0"/>
    <xf numFmtId="0" fontId="29" fillId="21" borderId="27" applyNumberFormat="0" applyAlignment="0" applyProtection="0"/>
    <xf numFmtId="0" fontId="29" fillId="21" borderId="27" applyNumberFormat="0" applyAlignment="0" applyProtection="0"/>
    <xf numFmtId="0" fontId="29" fillId="21" borderId="27" applyNumberFormat="0" applyAlignment="0" applyProtection="0"/>
    <xf numFmtId="0" fontId="29" fillId="21" borderId="27" applyNumberFormat="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9" fillId="21" borderId="25" applyNumberFormat="0" applyAlignment="0" applyProtection="0"/>
    <xf numFmtId="0" fontId="23" fillId="8" borderId="25" applyNumberFormat="0" applyAlignment="0" applyProtection="0"/>
    <xf numFmtId="0" fontId="11" fillId="24" borderId="26" applyNumberFormat="0" applyFont="0" applyAlignment="0" applyProtection="0"/>
    <xf numFmtId="0" fontId="29" fillId="21" borderId="27" applyNumberFormat="0" applyAlignment="0" applyProtection="0"/>
    <xf numFmtId="0" fontId="31" fillId="0" borderId="28" applyNumberFormat="0" applyFill="0" applyAlignment="0" applyProtection="0"/>
    <xf numFmtId="0" fontId="75" fillId="0" borderId="0" applyNumberFormat="0" applyFill="0" applyBorder="0" applyAlignment="0" applyProtection="0">
      <alignment vertical="top"/>
      <protection locked="0"/>
    </xf>
    <xf numFmtId="0" fontId="11" fillId="24" borderId="54" applyNumberFormat="0" applyFont="0" applyAlignment="0" applyProtection="0"/>
    <xf numFmtId="0" fontId="11" fillId="24" borderId="57" applyNumberFormat="0" applyFont="0" applyAlignment="0" applyProtection="0"/>
    <xf numFmtId="0" fontId="9" fillId="21" borderId="45" applyNumberFormat="0" applyAlignment="0" applyProtection="0"/>
    <xf numFmtId="0" fontId="23" fillId="8" borderId="45" applyNumberFormat="0" applyAlignment="0" applyProtection="0"/>
    <xf numFmtId="0" fontId="11" fillId="24" borderId="44" applyNumberFormat="0" applyFont="0" applyAlignment="0" applyProtection="0"/>
    <xf numFmtId="0" fontId="29" fillId="21" borderId="46" applyNumberFormat="0" applyAlignment="0" applyProtection="0"/>
    <xf numFmtId="0" fontId="31" fillId="0" borderId="47" applyNumberFormat="0" applyFill="0" applyAlignment="0" applyProtection="0"/>
    <xf numFmtId="0" fontId="20" fillId="0" borderId="0" applyNumberFormat="0" applyFill="0" applyBorder="0" applyAlignment="0" applyProtection="0">
      <alignment vertical="top"/>
      <protection locked="0"/>
    </xf>
    <xf numFmtId="0" fontId="29" fillId="21" borderId="46" applyNumberFormat="0" applyAlignment="0" applyProtection="0"/>
    <xf numFmtId="0" fontId="31" fillId="0" borderId="47" applyNumberFormat="0" applyFill="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9" fillId="21"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23" fillId="8" borderId="45" applyNumberForma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11" fillId="24" borderId="57" applyNumberFormat="0" applyFon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29" fillId="21" borderId="46" applyNumberFormat="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31" fillId="0" borderId="47" applyNumberFormat="0" applyFill="0" applyAlignment="0" applyProtection="0"/>
    <xf numFmtId="0" fontId="9" fillId="21" borderId="61" applyNumberFormat="0" applyAlignment="0" applyProtection="0"/>
    <xf numFmtId="0" fontId="23" fillId="8" borderId="61" applyNumberFormat="0" applyAlignment="0" applyProtection="0"/>
    <xf numFmtId="0" fontId="11" fillId="24" borderId="60" applyNumberFormat="0" applyFont="0" applyAlignment="0" applyProtection="0"/>
    <xf numFmtId="0" fontId="29" fillId="21" borderId="62" applyNumberFormat="0" applyAlignment="0" applyProtection="0"/>
    <xf numFmtId="0" fontId="31" fillId="0" borderId="6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9" fillId="21" borderId="64" applyNumberFormat="0" applyAlignment="0" applyProtection="0"/>
    <xf numFmtId="0" fontId="23" fillId="8" borderId="64" applyNumberFormat="0" applyAlignment="0" applyProtection="0"/>
    <xf numFmtId="0" fontId="29" fillId="21" borderId="65" applyNumberFormat="0" applyAlignment="0" applyProtection="0"/>
    <xf numFmtId="0" fontId="31" fillId="0" borderId="66" applyNumberFormat="0" applyFill="0" applyAlignment="0" applyProtection="0"/>
  </cellStyleXfs>
  <cellXfs count="408">
    <xf numFmtId="0" fontId="0" fillId="0" borderId="0" xfId="0"/>
    <xf numFmtId="0" fontId="0" fillId="0" borderId="1" xfId="0" applyBorder="1"/>
    <xf numFmtId="0" fontId="0" fillId="0" borderId="0" xfId="0" applyBorder="1"/>
    <xf numFmtId="0" fontId="0" fillId="0" borderId="0" xfId="0" applyFont="1" applyFill="1" applyBorder="1" applyAlignment="1"/>
    <xf numFmtId="0" fontId="4" fillId="0" borderId="0" xfId="0" applyFont="1" applyFill="1" applyBorder="1" applyAlignment="1">
      <alignment horizontal="left"/>
    </xf>
    <xf numFmtId="0" fontId="4" fillId="0" borderId="0" xfId="0" applyNumberFormat="1" applyFont="1" applyFill="1" applyBorder="1" applyAlignment="1">
      <alignment horizontal="center"/>
    </xf>
    <xf numFmtId="14" fontId="0" fillId="0" borderId="1" xfId="0" applyNumberFormat="1" applyBorder="1"/>
    <xf numFmtId="0" fontId="2" fillId="0" borderId="0" xfId="0" applyFont="1" applyFill="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0" fontId="33" fillId="0" borderId="0" xfId="0" applyFont="1" applyFill="1" applyBorder="1" applyAlignment="1">
      <alignment vertical="center" textRotation="90"/>
    </xf>
    <xf numFmtId="0" fontId="35" fillId="0" borderId="0" xfId="0" applyFont="1" applyBorder="1" applyAlignment="1">
      <alignment horizontal="center"/>
    </xf>
    <xf numFmtId="0" fontId="0" fillId="0" borderId="0" xfId="0"/>
    <xf numFmtId="0" fontId="41" fillId="0" borderId="0" xfId="0" applyFont="1" applyFill="1" applyBorder="1"/>
    <xf numFmtId="0" fontId="41" fillId="0" borderId="0" xfId="0" applyFont="1" applyBorder="1"/>
    <xf numFmtId="0" fontId="38" fillId="0" borderId="30" xfId="0" applyFont="1" applyBorder="1" applyAlignment="1">
      <alignment vertical="top"/>
    </xf>
    <xf numFmtId="0" fontId="38" fillId="0" borderId="6" xfId="0" applyFont="1" applyBorder="1" applyAlignment="1">
      <alignment vertical="top"/>
    </xf>
    <xf numFmtId="0" fontId="44" fillId="0" borderId="0" xfId="0" applyFont="1" applyBorder="1"/>
    <xf numFmtId="0" fontId="44" fillId="0" borderId="0" xfId="0" applyFont="1"/>
    <xf numFmtId="0" fontId="44" fillId="0" borderId="1" xfId="0" applyFont="1" applyBorder="1"/>
    <xf numFmtId="0" fontId="40" fillId="0" borderId="0" xfId="0" applyFont="1" applyFill="1" applyBorder="1" applyAlignment="1">
      <alignment horizontal="right" indent="1"/>
    </xf>
    <xf numFmtId="0" fontId="40" fillId="0" borderId="0" xfId="0" applyFont="1" applyFill="1" applyBorder="1" applyAlignment="1">
      <alignment horizontal="left" indent="1"/>
    </xf>
    <xf numFmtId="0" fontId="40" fillId="0" borderId="0" xfId="0" applyFont="1" applyFill="1" applyBorder="1" applyAlignment="1">
      <alignment horizontal="right" indent="4"/>
    </xf>
    <xf numFmtId="0" fontId="40" fillId="0" borderId="0" xfId="0" applyFont="1" applyFill="1" applyBorder="1" applyAlignment="1">
      <alignment horizontal="left" indent="4"/>
    </xf>
    <xf numFmtId="0" fontId="0" fillId="0" borderId="0" xfId="0"/>
    <xf numFmtId="0" fontId="0" fillId="0" borderId="1" xfId="0" applyBorder="1"/>
    <xf numFmtId="0" fontId="0" fillId="0" borderId="0" xfId="0" applyFill="1" applyBorder="1" applyAlignment="1"/>
    <xf numFmtId="0" fontId="0" fillId="0" borderId="16"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8" fillId="0" borderId="0" xfId="0" applyFont="1" applyFill="1" applyBorder="1" applyAlignment="1">
      <alignment horizontal="center" vertical="top"/>
    </xf>
    <xf numFmtId="0" fontId="38" fillId="0" borderId="19" xfId="0" applyFont="1" applyFill="1" applyBorder="1" applyAlignment="1">
      <alignment horizontal="center" vertical="top"/>
    </xf>
    <xf numFmtId="0" fontId="38" fillId="0" borderId="20" xfId="0" applyFont="1" applyFill="1" applyBorder="1" applyAlignment="1">
      <alignment horizontal="center" vertical="top"/>
    </xf>
    <xf numFmtId="0" fontId="35" fillId="0" borderId="4" xfId="0" applyFont="1" applyFill="1" applyBorder="1" applyAlignment="1"/>
    <xf numFmtId="0" fontId="35" fillId="0" borderId="0" xfId="0" applyFont="1" applyFill="1" applyBorder="1"/>
    <xf numFmtId="0" fontId="35" fillId="0" borderId="19" xfId="0" applyFont="1" applyFill="1" applyBorder="1"/>
    <xf numFmtId="0" fontId="35" fillId="0" borderId="20" xfId="0" applyFont="1" applyFill="1" applyBorder="1"/>
    <xf numFmtId="0" fontId="35" fillId="0" borderId="4"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35" fillId="0" borderId="19" xfId="0" applyFont="1" applyFill="1" applyBorder="1" applyAlignment="1">
      <alignment horizontal="center"/>
    </xf>
    <xf numFmtId="0" fontId="35" fillId="0" borderId="20" xfId="0" applyFont="1" applyFill="1" applyBorder="1" applyAlignment="1">
      <alignment horizontal="center"/>
    </xf>
    <xf numFmtId="0" fontId="35" fillId="0" borderId="0" xfId="0" applyFont="1" applyFill="1" applyBorder="1" applyAlignment="1">
      <alignment horizontal="center"/>
    </xf>
    <xf numFmtId="0" fontId="34" fillId="0" borderId="19" xfId="0" applyFont="1" applyFill="1" applyBorder="1" applyAlignment="1">
      <alignment horizontal="center"/>
    </xf>
    <xf numFmtId="0" fontId="34" fillId="0" borderId="20" xfId="0" applyFont="1" applyFill="1" applyBorder="1" applyAlignment="1">
      <alignment horizontal="center"/>
    </xf>
    <xf numFmtId="0" fontId="34" fillId="0" borderId="5" xfId="0" applyFont="1" applyFill="1" applyBorder="1" applyAlignment="1">
      <alignment horizontal="center"/>
    </xf>
    <xf numFmtId="0" fontId="41" fillId="0" borderId="19" xfId="0" applyFont="1" applyFill="1" applyBorder="1"/>
    <xf numFmtId="0" fontId="41" fillId="0" borderId="20" xfId="0" applyFont="1" applyFill="1" applyBorder="1"/>
    <xf numFmtId="164" fontId="35" fillId="2" borderId="0" xfId="0" applyNumberFormat="1" applyFont="1" applyFill="1" applyBorder="1" applyAlignment="1">
      <alignment horizontal="center"/>
    </xf>
    <xf numFmtId="164" fontId="35" fillId="0" borderId="5" xfId="0" applyNumberFormat="1" applyFont="1" applyFill="1" applyBorder="1" applyAlignment="1">
      <alignment horizontal="center"/>
    </xf>
    <xf numFmtId="0" fontId="35" fillId="0" borderId="17" xfId="0" applyFont="1" applyBorder="1" applyAlignment="1"/>
    <xf numFmtId="0" fontId="38" fillId="0" borderId="0" xfId="0" applyFont="1" applyBorder="1" applyAlignment="1">
      <alignment horizontal="center" vertical="top"/>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5" fillId="0" borderId="4" xfId="0" applyFont="1" applyBorder="1" applyAlignment="1"/>
    <xf numFmtId="0" fontId="35" fillId="0" borderId="0" xfId="0" applyFont="1" applyBorder="1"/>
    <xf numFmtId="0" fontId="35" fillId="0" borderId="19" xfId="0" applyFont="1" applyBorder="1"/>
    <xf numFmtId="0" fontId="35" fillId="0" borderId="20" xfId="0" applyFont="1" applyBorder="1"/>
    <xf numFmtId="0" fontId="35" fillId="0" borderId="4" xfId="0" applyFont="1" applyBorder="1"/>
    <xf numFmtId="164" fontId="35" fillId="0" borderId="0" xfId="0" applyNumberFormat="1" applyFont="1" applyBorder="1" applyAlignment="1">
      <alignment horizontal="center"/>
    </xf>
    <xf numFmtId="0" fontId="35" fillId="0" borderId="19" xfId="0" applyFont="1" applyBorder="1" applyAlignment="1">
      <alignment horizontal="center"/>
    </xf>
    <xf numFmtId="0" fontId="35" fillId="0" borderId="20" xfId="0" applyFont="1" applyBorder="1" applyAlignment="1">
      <alignment horizontal="center"/>
    </xf>
    <xf numFmtId="0" fontId="41" fillId="0" borderId="19" xfId="0" applyFont="1" applyBorder="1"/>
    <xf numFmtId="0" fontId="41" fillId="0" borderId="20" xfId="0" applyFont="1" applyBorder="1"/>
    <xf numFmtId="164" fontId="35" fillId="0" borderId="5" xfId="0" applyNumberFormat="1" applyFont="1" applyBorder="1" applyAlignment="1">
      <alignment horizontal="center"/>
    </xf>
    <xf numFmtId="164" fontId="35" fillId="0" borderId="29" xfId="0" applyNumberFormat="1" applyFont="1" applyBorder="1" applyAlignment="1">
      <alignment horizontal="center"/>
    </xf>
    <xf numFmtId="164" fontId="35" fillId="0" borderId="29" xfId="0" applyNumberFormat="1" applyFont="1" applyFill="1" applyBorder="1" applyAlignment="1">
      <alignment horizontal="center"/>
    </xf>
    <xf numFmtId="0" fontId="35" fillId="0" borderId="24" xfId="0" applyFont="1" applyFill="1" applyBorder="1" applyAlignment="1">
      <alignment horizontal="center"/>
    </xf>
    <xf numFmtId="0" fontId="0" fillId="0" borderId="2" xfId="0" applyBorder="1"/>
    <xf numFmtId="164" fontId="35" fillId="0" borderId="24" xfId="0" applyNumberFormat="1" applyFont="1" applyBorder="1" applyAlignment="1">
      <alignment horizontal="center"/>
    </xf>
    <xf numFmtId="164" fontId="35" fillId="0" borderId="24" xfId="0" applyNumberFormat="1" applyFont="1" applyFill="1" applyBorder="1" applyAlignment="1">
      <alignment horizontal="center"/>
    </xf>
    <xf numFmtId="0" fontId="34" fillId="0" borderId="24" xfId="0" applyFont="1" applyFill="1" applyBorder="1" applyAlignment="1">
      <alignment horizontal="center"/>
    </xf>
    <xf numFmtId="0" fontId="34" fillId="0" borderId="29" xfId="0" applyFont="1" applyFill="1" applyBorder="1" applyAlignment="1">
      <alignment horizontal="center"/>
    </xf>
    <xf numFmtId="0" fontId="0" fillId="0" borderId="6" xfId="0" applyBorder="1"/>
    <xf numFmtId="0" fontId="35" fillId="0" borderId="0" xfId="0" applyFont="1" applyFill="1" applyBorder="1" applyAlignment="1">
      <alignment wrapText="1"/>
    </xf>
    <xf numFmtId="0" fontId="35" fillId="0" borderId="0" xfId="0" applyFont="1" applyFill="1" applyBorder="1" applyAlignment="1"/>
    <xf numFmtId="0" fontId="0" fillId="27" borderId="0" xfId="0" applyFill="1"/>
    <xf numFmtId="0" fontId="47" fillId="26" borderId="0" xfId="0" applyFont="1" applyFill="1" applyBorder="1" applyAlignment="1">
      <alignment horizontal="center" vertical="center" wrapText="1"/>
    </xf>
    <xf numFmtId="0" fontId="48" fillId="26" borderId="0" xfId="0" applyFont="1" applyFill="1" applyBorder="1" applyAlignment="1">
      <alignment horizontal="center" vertical="center"/>
    </xf>
    <xf numFmtId="0" fontId="49" fillId="26" borderId="0" xfId="0" applyFont="1" applyFill="1" applyBorder="1" applyAlignment="1">
      <alignment vertical="center"/>
    </xf>
    <xf numFmtId="0" fontId="50" fillId="26" borderId="0" xfId="0" applyFont="1" applyFill="1" applyBorder="1" applyAlignment="1">
      <alignment vertical="center"/>
    </xf>
    <xf numFmtId="0" fontId="50" fillId="26" borderId="0" xfId="0" applyFont="1" applyFill="1" applyBorder="1" applyAlignment="1">
      <alignment horizontal="left" vertical="center"/>
    </xf>
    <xf numFmtId="0" fontId="51" fillId="26" borderId="0" xfId="0" applyFont="1" applyFill="1" applyBorder="1" applyAlignment="1">
      <alignment horizontal="center" vertical="center"/>
    </xf>
    <xf numFmtId="0" fontId="52" fillId="26" borderId="0" xfId="0" applyFont="1" applyFill="1" applyBorder="1"/>
    <xf numFmtId="0" fontId="54" fillId="28" borderId="0" xfId="0" applyFont="1" applyFill="1" applyBorder="1" applyAlignment="1">
      <alignment vertical="center"/>
    </xf>
    <xf numFmtId="0" fontId="52" fillId="26" borderId="0" xfId="0" applyFont="1" applyFill="1" applyBorder="1" applyAlignment="1">
      <alignment vertical="center"/>
    </xf>
    <xf numFmtId="0" fontId="59" fillId="26" borderId="0" xfId="0" applyNumberFormat="1" applyFont="1" applyFill="1" applyBorder="1" applyAlignment="1">
      <alignment horizontal="center" vertical="center"/>
    </xf>
    <xf numFmtId="0" fontId="0" fillId="27" borderId="0" xfId="0" applyNumberFormat="1" applyFill="1" applyAlignment="1">
      <alignment wrapText="1"/>
    </xf>
    <xf numFmtId="0" fontId="0" fillId="27" borderId="0" xfId="0" applyFill="1" applyBorder="1"/>
    <xf numFmtId="168" fontId="67" fillId="26" borderId="0" xfId="154" applyNumberFormat="1" applyFont="1" applyFill="1" applyBorder="1" applyAlignment="1">
      <alignment horizontal="center" vertical="center"/>
    </xf>
    <xf numFmtId="167" fontId="60" fillId="26" borderId="0" xfId="0" applyNumberFormat="1" applyFont="1" applyFill="1" applyBorder="1" applyAlignment="1">
      <alignment horizontal="center" vertical="center"/>
    </xf>
    <xf numFmtId="167" fontId="68" fillId="26" borderId="0" xfId="0" applyNumberFormat="1" applyFont="1" applyFill="1" applyBorder="1" applyAlignment="1">
      <alignment horizontal="center" vertical="center"/>
    </xf>
    <xf numFmtId="0" fontId="71" fillId="27" borderId="0" xfId="0" applyFont="1" applyFill="1"/>
    <xf numFmtId="0" fontId="69" fillId="26" borderId="0" xfId="0" applyFont="1" applyFill="1" applyBorder="1" applyAlignment="1">
      <alignment horizontal="left"/>
    </xf>
    <xf numFmtId="0" fontId="72" fillId="26" borderId="0" xfId="0" applyFont="1" applyFill="1" applyBorder="1" applyAlignment="1">
      <alignment horizontal="center" vertical="center" wrapText="1"/>
    </xf>
    <xf numFmtId="0" fontId="74" fillId="0" borderId="0" xfId="0" applyNumberFormat="1" applyFont="1" applyFill="1" applyAlignment="1">
      <alignment vertical="center" wrapText="1"/>
    </xf>
    <xf numFmtId="0" fontId="65" fillId="0" borderId="0" xfId="0" applyFont="1" applyBorder="1" applyAlignment="1">
      <alignment vertical="top" wrapText="1"/>
    </xf>
    <xf numFmtId="0" fontId="65" fillId="0" borderId="36" xfId="0" applyFont="1" applyBorder="1" applyAlignment="1">
      <alignment vertical="top" wrapText="1"/>
    </xf>
    <xf numFmtId="0" fontId="0" fillId="0" borderId="0" xfId="0" applyBorder="1"/>
    <xf numFmtId="0" fontId="38" fillId="0" borderId="37" xfId="0" applyFont="1" applyFill="1" applyBorder="1" applyAlignment="1">
      <alignment vertical="top"/>
    </xf>
    <xf numFmtId="0" fontId="0" fillId="0" borderId="42" xfId="0" applyBorder="1"/>
    <xf numFmtId="0" fontId="34" fillId="0" borderId="37" xfId="0" applyFont="1" applyFill="1" applyBorder="1" applyAlignment="1">
      <alignment horizontal="center" vertical="center" textRotation="90"/>
    </xf>
    <xf numFmtId="0" fontId="38" fillId="0" borderId="0" xfId="0" applyFont="1" applyFill="1" applyBorder="1" applyAlignment="1">
      <alignment vertical="top"/>
    </xf>
    <xf numFmtId="0" fontId="0" fillId="0" borderId="4" xfId="0" applyBorder="1"/>
    <xf numFmtId="0" fontId="34" fillId="0" borderId="16" xfId="0" applyFont="1" applyFill="1" applyBorder="1" applyAlignment="1">
      <alignment horizontal="center" vertical="center" textRotation="90"/>
    </xf>
    <xf numFmtId="0" fontId="34" fillId="0" borderId="43" xfId="0" applyFont="1" applyFill="1" applyBorder="1" applyAlignment="1">
      <alignment horizontal="center" vertical="center" textRotation="90"/>
    </xf>
    <xf numFmtId="0" fontId="40" fillId="0" borderId="0" xfId="0" applyFont="1" applyFill="1" applyBorder="1" applyAlignment="1">
      <alignment wrapText="1"/>
    </xf>
    <xf numFmtId="0" fontId="65" fillId="26" borderId="55" xfId="0" applyFont="1" applyFill="1" applyBorder="1" applyAlignment="1">
      <alignment vertical="top"/>
    </xf>
    <xf numFmtId="0" fontId="74" fillId="0" borderId="56" xfId="0" applyNumberFormat="1" applyFont="1" applyFill="1" applyBorder="1" applyAlignment="1"/>
    <xf numFmtId="0" fontId="69" fillId="26" borderId="0" xfId="0" applyFont="1" applyFill="1" applyBorder="1" applyAlignment="1">
      <alignment vertical="center"/>
    </xf>
    <xf numFmtId="0" fontId="0" fillId="0" borderId="0" xfId="0" applyAlignment="1">
      <alignment vertical="center"/>
    </xf>
    <xf numFmtId="0" fontId="55" fillId="28" borderId="48" xfId="0" applyFont="1" applyFill="1" applyBorder="1" applyAlignment="1">
      <alignment horizontal="center" vertical="center" wrapText="1"/>
    </xf>
    <xf numFmtId="168" fontId="65" fillId="29" borderId="52" xfId="154" applyNumberFormat="1" applyFont="1" applyFill="1" applyBorder="1" applyAlignment="1">
      <alignment horizontal="center" vertical="center"/>
    </xf>
    <xf numFmtId="0" fontId="53" fillId="28" borderId="0" xfId="0" applyFont="1" applyFill="1" applyBorder="1" applyAlignment="1">
      <alignment horizontal="center" vertical="center" wrapText="1"/>
    </xf>
    <xf numFmtId="49" fontId="35" fillId="0" borderId="31" xfId="0" applyNumberFormat="1" applyFont="1" applyBorder="1" applyAlignment="1">
      <alignment horizontal="center"/>
    </xf>
    <xf numFmtId="49" fontId="35" fillId="0" borderId="0" xfId="0" applyNumberFormat="1" applyFont="1" applyAlignment="1">
      <alignment horizontal="center"/>
    </xf>
    <xf numFmtId="49" fontId="35" fillId="0" borderId="0" xfId="0" applyNumberFormat="1" applyFont="1" applyBorder="1" applyAlignment="1">
      <alignment horizontal="center"/>
    </xf>
    <xf numFmtId="0" fontId="55" fillId="28" borderId="49" xfId="0" applyFont="1" applyFill="1" applyBorder="1" applyAlignment="1">
      <alignment horizontal="center" vertical="center"/>
    </xf>
    <xf numFmtId="0" fontId="35" fillId="26" borderId="0" xfId="0" applyFont="1" applyFill="1" applyBorder="1" applyAlignment="1">
      <alignment horizontal="center"/>
    </xf>
    <xf numFmtId="164" fontId="35" fillId="26" borderId="0" xfId="0" applyNumberFormat="1" applyFont="1" applyFill="1" applyBorder="1" applyAlignment="1">
      <alignment horizontal="center"/>
    </xf>
    <xf numFmtId="164" fontId="0" fillId="0" borderId="5" xfId="0" applyNumberFormat="1" applyFill="1" applyBorder="1" applyAlignment="1">
      <alignment horizontal="center"/>
    </xf>
    <xf numFmtId="164" fontId="35" fillId="2" borderId="0" xfId="0" applyNumberFormat="1" applyFont="1" applyFill="1" applyAlignment="1">
      <alignment horizontal="center"/>
    </xf>
    <xf numFmtId="164" fontId="35" fillId="0" borderId="0" xfId="0" applyNumberFormat="1" applyFont="1" applyAlignment="1">
      <alignment horizontal="center"/>
    </xf>
    <xf numFmtId="0" fontId="35" fillId="25" borderId="0" xfId="0" applyFont="1" applyFill="1"/>
    <xf numFmtId="0" fontId="36" fillId="25" borderId="0" xfId="0" applyFont="1" applyFill="1" applyBorder="1" applyAlignment="1">
      <alignment horizontal="center" wrapText="1"/>
    </xf>
    <xf numFmtId="0" fontId="36" fillId="0" borderId="37" xfId="0" applyFont="1" applyFill="1" applyBorder="1" applyAlignment="1">
      <alignment horizontal="center" wrapText="1"/>
    </xf>
    <xf numFmtId="0" fontId="36" fillId="0" borderId="41" xfId="0" applyFont="1" applyFill="1" applyBorder="1" applyAlignment="1">
      <alignment horizontal="center" wrapText="1"/>
    </xf>
    <xf numFmtId="0" fontId="35" fillId="0" borderId="16" xfId="0" applyFont="1" applyFill="1" applyBorder="1"/>
    <xf numFmtId="0" fontId="36" fillId="0" borderId="38" xfId="0" applyFont="1" applyFill="1" applyBorder="1" applyAlignment="1">
      <alignment horizontal="center" wrapText="1"/>
    </xf>
    <xf numFmtId="0" fontId="35" fillId="0" borderId="39" xfId="0" applyFont="1" applyFill="1" applyBorder="1"/>
    <xf numFmtId="0" fontId="36" fillId="0" borderId="5" xfId="0" applyFont="1" applyFill="1" applyBorder="1" applyAlignment="1">
      <alignment horizontal="center" wrapText="1"/>
    </xf>
    <xf numFmtId="0" fontId="36" fillId="0" borderId="40" xfId="0" applyFont="1" applyFill="1" applyBorder="1" applyAlignment="1">
      <alignment horizontal="center" wrapText="1"/>
    </xf>
    <xf numFmtId="0" fontId="35" fillId="25" borderId="0" xfId="0" applyFont="1" applyFill="1" applyBorder="1"/>
    <xf numFmtId="0" fontId="35" fillId="26" borderId="37" xfId="0" applyFont="1" applyFill="1" applyBorder="1"/>
    <xf numFmtId="0" fontId="35" fillId="26" borderId="41" xfId="0" applyFont="1" applyFill="1" applyBorder="1"/>
    <xf numFmtId="0" fontId="35" fillId="26" borderId="16" xfId="0" applyFont="1" applyFill="1" applyBorder="1"/>
    <xf numFmtId="0" fontId="35" fillId="26" borderId="38" xfId="0" applyFont="1" applyFill="1" applyBorder="1"/>
    <xf numFmtId="0" fontId="35" fillId="26" borderId="39" xfId="0" applyFont="1" applyFill="1" applyBorder="1"/>
    <xf numFmtId="0" fontId="35" fillId="26" borderId="5" xfId="0" applyFont="1" applyFill="1" applyBorder="1"/>
    <xf numFmtId="0" fontId="35" fillId="26" borderId="40" xfId="0" applyFont="1" applyFill="1" applyBorder="1"/>
    <xf numFmtId="0" fontId="35" fillId="0" borderId="37" xfId="0" applyFont="1" applyFill="1" applyBorder="1"/>
    <xf numFmtId="0" fontId="35" fillId="0" borderId="41" xfId="0" applyFont="1" applyFill="1" applyBorder="1"/>
    <xf numFmtId="0" fontId="38" fillId="0" borderId="0" xfId="0" applyFont="1" applyFill="1" applyBorder="1"/>
    <xf numFmtId="0" fontId="35" fillId="0" borderId="38" xfId="0" applyFont="1" applyFill="1" applyBorder="1"/>
    <xf numFmtId="0" fontId="84" fillId="32" borderId="0" xfId="0" applyFont="1" applyFill="1" applyBorder="1" applyAlignment="1">
      <alignment horizontal="left" indent="2"/>
    </xf>
    <xf numFmtId="0" fontId="85" fillId="32" borderId="0" xfId="0" applyFont="1" applyFill="1" applyBorder="1"/>
    <xf numFmtId="0" fontId="35" fillId="32" borderId="0" xfId="0" applyFont="1" applyFill="1" applyBorder="1"/>
    <xf numFmtId="0" fontId="87" fillId="33" borderId="0" xfId="0" applyFont="1" applyFill="1" applyBorder="1" applyAlignment="1">
      <alignment horizontal="left" indent="2"/>
    </xf>
    <xf numFmtId="0" fontId="35" fillId="33" borderId="0" xfId="0" applyFont="1" applyFill="1" applyBorder="1"/>
    <xf numFmtId="0" fontId="88" fillId="29" borderId="0" xfId="0" applyFont="1" applyFill="1" applyBorder="1" applyAlignment="1">
      <alignment horizontal="left" indent="2"/>
    </xf>
    <xf numFmtId="0" fontId="35" fillId="29" borderId="0" xfId="0" applyFont="1" applyFill="1" applyBorder="1"/>
    <xf numFmtId="0" fontId="89" fillId="34" borderId="0" xfId="0" applyFont="1" applyFill="1" applyBorder="1" applyAlignment="1">
      <alignment horizontal="left" indent="2"/>
    </xf>
    <xf numFmtId="0" fontId="35" fillId="34" borderId="0" xfId="0" applyFont="1" applyFill="1" applyBorder="1"/>
    <xf numFmtId="0" fontId="35" fillId="0" borderId="5" xfId="0" applyFont="1" applyFill="1" applyBorder="1"/>
    <xf numFmtId="0" fontId="35" fillId="0" borderId="40" xfId="0" applyFont="1" applyFill="1" applyBorder="1"/>
    <xf numFmtId="0" fontId="35" fillId="0" borderId="58" xfId="0" applyFont="1" applyBorder="1"/>
    <xf numFmtId="0" fontId="35" fillId="0" borderId="59" xfId="0" applyFont="1" applyBorder="1"/>
    <xf numFmtId="0" fontId="90" fillId="0" borderId="0" xfId="0" applyFont="1" applyFill="1" applyBorder="1"/>
    <xf numFmtId="0" fontId="91" fillId="0" borderId="0" xfId="0" applyFont="1" applyFill="1" applyBorder="1" applyAlignment="1">
      <alignment horizontal="center"/>
    </xf>
    <xf numFmtId="0" fontId="0" fillId="26" borderId="0" xfId="0" applyFill="1" applyBorder="1"/>
    <xf numFmtId="167" fontId="60" fillId="26" borderId="0" xfId="0" applyNumberFormat="1" applyFont="1" applyFill="1" applyBorder="1" applyAlignment="1">
      <alignment horizontal="center"/>
    </xf>
    <xf numFmtId="166" fontId="60" fillId="26" borderId="0" xfId="0" applyNumberFormat="1" applyFont="1" applyFill="1" applyBorder="1" applyAlignment="1">
      <alignment horizontal="center"/>
    </xf>
    <xf numFmtId="0" fontId="57" fillId="26" borderId="0" xfId="0" applyFont="1" applyFill="1" applyBorder="1" applyAlignment="1">
      <alignment horizontal="center"/>
    </xf>
    <xf numFmtId="165" fontId="60" fillId="26" borderId="0" xfId="0" applyNumberFormat="1" applyFont="1" applyFill="1" applyBorder="1" applyAlignment="1">
      <alignment horizontal="center"/>
    </xf>
    <xf numFmtId="37" fontId="60" fillId="26" borderId="0" xfId="0" applyNumberFormat="1" applyFont="1" applyFill="1" applyBorder="1" applyAlignment="1">
      <alignment horizontal="center"/>
    </xf>
    <xf numFmtId="9" fontId="60" fillId="26" borderId="0" xfId="155" applyNumberFormat="1" applyFont="1" applyFill="1" applyBorder="1" applyAlignment="1">
      <alignment horizontal="center"/>
    </xf>
    <xf numFmtId="9" fontId="60" fillId="26" borderId="0" xfId="0" applyNumberFormat="1" applyFont="1" applyFill="1" applyBorder="1" applyAlignment="1">
      <alignment horizontal="center"/>
    </xf>
    <xf numFmtId="3" fontId="65" fillId="26" borderId="0" xfId="0" applyNumberFormat="1" applyFont="1" applyFill="1" applyBorder="1" applyAlignment="1">
      <alignment horizontal="center" vertical="center"/>
    </xf>
    <xf numFmtId="168" fontId="65" fillId="26" borderId="0" xfId="154" applyNumberFormat="1" applyFont="1" applyFill="1" applyBorder="1" applyAlignment="1">
      <alignment horizontal="center" vertical="center"/>
    </xf>
    <xf numFmtId="169" fontId="70" fillId="26" borderId="0" xfId="0" applyNumberFormat="1" applyFont="1" applyFill="1" applyBorder="1" applyAlignment="1">
      <alignment horizontal="center" vertical="center"/>
    </xf>
    <xf numFmtId="0" fontId="58" fillId="29" borderId="50" xfId="0" applyFont="1" applyFill="1" applyBorder="1" applyAlignment="1">
      <alignment horizontal="center"/>
    </xf>
    <xf numFmtId="0" fontId="58" fillId="30" borderId="51" xfId="0" applyFont="1" applyFill="1" applyBorder="1" applyAlignment="1">
      <alignment horizontal="center"/>
    </xf>
    <xf numFmtId="165" fontId="60" fillId="29" borderId="50" xfId="0" applyNumberFormat="1" applyFont="1" applyFill="1" applyBorder="1" applyAlignment="1">
      <alignment horizontal="center"/>
    </xf>
    <xf numFmtId="165" fontId="61" fillId="30" borderId="51" xfId="0" applyNumberFormat="1" applyFont="1" applyFill="1" applyBorder="1" applyAlignment="1">
      <alignment horizontal="center"/>
    </xf>
    <xf numFmtId="37" fontId="60" fillId="29" borderId="50" xfId="0" applyNumberFormat="1" applyFont="1" applyFill="1" applyBorder="1" applyAlignment="1">
      <alignment horizontal="center"/>
    </xf>
    <xf numFmtId="37" fontId="61" fillId="30" borderId="51" xfId="0" applyNumberFormat="1" applyFont="1" applyFill="1" applyBorder="1" applyAlignment="1">
      <alignment horizontal="center"/>
    </xf>
    <xf numFmtId="9" fontId="60" fillId="29" borderId="50" xfId="155" applyNumberFormat="1" applyFont="1" applyFill="1" applyBorder="1" applyAlignment="1">
      <alignment horizontal="center"/>
    </xf>
    <xf numFmtId="9" fontId="62" fillId="30" borderId="51" xfId="155" applyNumberFormat="1" applyFont="1" applyFill="1" applyBorder="1" applyAlignment="1">
      <alignment horizontal="center"/>
    </xf>
    <xf numFmtId="0" fontId="57" fillId="29" borderId="50" xfId="0" applyFont="1" applyFill="1" applyBorder="1" applyAlignment="1">
      <alignment horizontal="center"/>
    </xf>
    <xf numFmtId="0" fontId="57" fillId="30" borderId="51" xfId="0" applyFont="1" applyFill="1" applyBorder="1" applyAlignment="1">
      <alignment horizontal="center"/>
    </xf>
    <xf numFmtId="9" fontId="60" fillId="29" borderId="50" xfId="0" applyNumberFormat="1" applyFont="1" applyFill="1" applyBorder="1" applyAlignment="1">
      <alignment horizontal="center"/>
    </xf>
    <xf numFmtId="9" fontId="63" fillId="30" borderId="51" xfId="0" applyNumberFormat="1" applyFont="1" applyFill="1" applyBorder="1" applyAlignment="1">
      <alignment horizontal="center"/>
    </xf>
    <xf numFmtId="166" fontId="60" fillId="29" borderId="50" xfId="0" applyNumberFormat="1" applyFont="1" applyFill="1" applyBorder="1" applyAlignment="1">
      <alignment horizontal="center"/>
    </xf>
    <xf numFmtId="166" fontId="61" fillId="30" borderId="51" xfId="0" applyNumberFormat="1" applyFont="1" applyFill="1" applyBorder="1" applyAlignment="1">
      <alignment horizontal="center"/>
    </xf>
    <xf numFmtId="167" fontId="60" fillId="29" borderId="50" xfId="0" applyNumberFormat="1" applyFont="1" applyFill="1" applyBorder="1" applyAlignment="1">
      <alignment horizontal="center"/>
    </xf>
    <xf numFmtId="167" fontId="61" fillId="30" borderId="51" xfId="0" applyNumberFormat="1" applyFont="1" applyFill="1" applyBorder="1" applyAlignment="1">
      <alignment horizontal="center"/>
    </xf>
    <xf numFmtId="3" fontId="66" fillId="30" borderId="51" xfId="0" applyNumberFormat="1" applyFont="1" applyFill="1" applyBorder="1" applyAlignment="1">
      <alignment horizontal="center" vertical="center"/>
    </xf>
    <xf numFmtId="168" fontId="65" fillId="29" borderId="50" xfId="154" applyNumberFormat="1" applyFont="1" applyFill="1" applyBorder="1" applyAlignment="1">
      <alignment horizontal="center" vertical="center"/>
    </xf>
    <xf numFmtId="168" fontId="66" fillId="30" borderId="51" xfId="154" applyNumberFormat="1" applyFont="1" applyFill="1" applyBorder="1" applyAlignment="1">
      <alignment horizontal="center" vertical="center"/>
    </xf>
    <xf numFmtId="168" fontId="66" fillId="30" borderId="53" xfId="154" applyNumberFormat="1" applyFont="1" applyFill="1" applyBorder="1" applyAlignment="1">
      <alignment horizontal="center" vertical="center"/>
    </xf>
    <xf numFmtId="1" fontId="65" fillId="29" borderId="50" xfId="154" applyNumberFormat="1" applyFont="1" applyFill="1" applyBorder="1" applyAlignment="1">
      <alignment horizontal="center" vertical="center"/>
    </xf>
    <xf numFmtId="0" fontId="0" fillId="0" borderId="0" xfId="0" applyBorder="1" applyAlignment="1">
      <alignment vertical="top"/>
    </xf>
    <xf numFmtId="0" fontId="0" fillId="0" borderId="0" xfId="0" applyAlignment="1">
      <alignment vertical="top"/>
    </xf>
    <xf numFmtId="0" fontId="90" fillId="0" borderId="0" xfId="0" applyFont="1" applyFill="1" applyBorder="1" applyAlignment="1">
      <alignment vertical="top"/>
    </xf>
    <xf numFmtId="0" fontId="35" fillId="0" borderId="0" xfId="0" applyFont="1" applyFill="1" applyBorder="1" applyAlignment="1">
      <alignment vertical="top" wrapText="1"/>
    </xf>
    <xf numFmtId="0" fontId="92" fillId="28" borderId="33" xfId="0" applyFont="1" applyFill="1" applyBorder="1" applyAlignment="1">
      <alignment horizontal="center"/>
    </xf>
    <xf numFmtId="0" fontId="92" fillId="28" borderId="34" xfId="0" applyFont="1" applyFill="1" applyBorder="1" applyAlignment="1">
      <alignment horizontal="center"/>
    </xf>
    <xf numFmtId="0" fontId="93" fillId="26" borderId="35" xfId="0" applyFont="1" applyFill="1" applyBorder="1" applyAlignment="1">
      <alignment horizontal="left" vertical="center" wrapText="1"/>
    </xf>
    <xf numFmtId="0" fontId="35" fillId="26" borderId="35" xfId="0" applyFont="1" applyFill="1" applyBorder="1" applyAlignment="1">
      <alignment horizontal="center" vertical="center" wrapText="1"/>
    </xf>
    <xf numFmtId="0" fontId="35" fillId="26" borderId="35" xfId="0" applyFont="1" applyFill="1" applyBorder="1" applyAlignment="1">
      <alignment horizontal="center" vertical="center"/>
    </xf>
    <xf numFmtId="0" fontId="35" fillId="31" borderId="32" xfId="0" applyFont="1" applyFill="1" applyBorder="1" applyAlignment="1">
      <alignment horizontal="center" vertical="center"/>
    </xf>
    <xf numFmtId="0" fontId="35" fillId="31" borderId="33" xfId="0" applyFont="1" applyFill="1" applyBorder="1" applyAlignment="1">
      <alignment horizontal="center" vertical="center"/>
    </xf>
    <xf numFmtId="0" fontId="35" fillId="31" borderId="34" xfId="0" applyFont="1" applyFill="1" applyBorder="1" applyAlignment="1">
      <alignment horizontal="center" vertical="center"/>
    </xf>
    <xf numFmtId="0" fontId="95" fillId="25" borderId="35" xfId="0" applyFont="1" applyFill="1" applyBorder="1" applyAlignment="1">
      <alignment horizontal="left" vertical="center" wrapText="1"/>
    </xf>
    <xf numFmtId="0" fontId="95" fillId="25" borderId="32" xfId="0" applyFont="1" applyFill="1" applyBorder="1" applyAlignment="1">
      <alignment horizontal="left" vertical="center" wrapText="1"/>
    </xf>
    <xf numFmtId="0" fontId="0" fillId="0" borderId="0" xfId="0" applyBorder="1"/>
    <xf numFmtId="164" fontId="35" fillId="26" borderId="24" xfId="0" applyNumberFormat="1" applyFont="1" applyFill="1" applyBorder="1" applyAlignment="1">
      <alignment horizontal="center"/>
    </xf>
    <xf numFmtId="0" fontId="35" fillId="26" borderId="24" xfId="0" applyFont="1" applyFill="1" applyBorder="1" applyAlignment="1">
      <alignment horizontal="center"/>
    </xf>
    <xf numFmtId="0" fontId="33" fillId="0" borderId="31" xfId="0" applyFont="1" applyBorder="1" applyAlignment="1">
      <alignment horizontal="center" vertical="center"/>
    </xf>
    <xf numFmtId="0" fontId="0" fillId="0" borderId="0" xfId="0" applyFont="1" applyBorder="1"/>
    <xf numFmtId="0" fontId="33" fillId="0" borderId="0" xfId="0" applyFont="1" applyFill="1" applyBorder="1" applyAlignment="1">
      <alignment horizontal="left"/>
    </xf>
    <xf numFmtId="0" fontId="0" fillId="0" borderId="0" xfId="0" applyFont="1" applyBorder="1" applyAlignment="1">
      <alignment horizontal="center"/>
    </xf>
    <xf numFmtId="2" fontId="0" fillId="0" borderId="0" xfId="0" applyNumberFormat="1" applyFont="1" applyBorder="1"/>
    <xf numFmtId="164" fontId="0" fillId="0" borderId="0" xfId="0" applyNumberFormat="1" applyFont="1" applyBorder="1"/>
    <xf numFmtId="0" fontId="0" fillId="0" borderId="0" xfId="0" applyFont="1"/>
    <xf numFmtId="164" fontId="35" fillId="0" borderId="0" xfId="0" applyNumberFormat="1" applyFont="1" applyFill="1" applyAlignment="1">
      <alignment horizontal="center"/>
    </xf>
    <xf numFmtId="49" fontId="39" fillId="0" borderId="0" xfId="0" applyNumberFormat="1" applyFont="1" applyFill="1" applyBorder="1" applyAlignment="1">
      <alignment horizontal="center"/>
    </xf>
    <xf numFmtId="49" fontId="41" fillId="0" borderId="19" xfId="0" applyNumberFormat="1" applyFont="1" applyFill="1" applyBorder="1"/>
    <xf numFmtId="49" fontId="41" fillId="0" borderId="20" xfId="0" applyNumberFormat="1" applyFont="1" applyFill="1" applyBorder="1"/>
    <xf numFmtId="0" fontId="35" fillId="0" borderId="58" xfId="0" applyFont="1" applyFill="1" applyBorder="1"/>
    <xf numFmtId="0" fontId="39" fillId="0" borderId="58" xfId="0" applyNumberFormat="1" applyFont="1" applyFill="1" applyBorder="1" applyAlignment="1">
      <alignment horizontal="center"/>
    </xf>
    <xf numFmtId="0" fontId="41" fillId="0" borderId="58" xfId="0" applyFont="1" applyFill="1" applyBorder="1"/>
    <xf numFmtId="0" fontId="35" fillId="0" borderId="59" xfId="0" applyFont="1" applyFill="1" applyBorder="1"/>
    <xf numFmtId="0" fontId="0" fillId="0" borderId="0" xfId="0" applyBorder="1"/>
    <xf numFmtId="0" fontId="98" fillId="0" borderId="0" xfId="0" applyFont="1" applyFill="1" applyBorder="1" applyAlignment="1">
      <alignment horizontal="center"/>
    </xf>
    <xf numFmtId="0" fontId="97" fillId="0" borderId="0" xfId="0" applyFont="1" applyFill="1" applyBorder="1"/>
    <xf numFmtId="164" fontId="98" fillId="0" borderId="0" xfId="0" applyNumberFormat="1" applyFont="1" applyFill="1" applyBorder="1" applyAlignment="1">
      <alignment horizontal="center"/>
    </xf>
    <xf numFmtId="2" fontId="97" fillId="0" borderId="0" xfId="0" applyNumberFormat="1" applyFont="1" applyBorder="1"/>
    <xf numFmtId="0" fontId="99" fillId="0" borderId="0" xfId="0" applyFont="1" applyFill="1" applyBorder="1" applyAlignment="1">
      <alignment horizontal="center"/>
    </xf>
    <xf numFmtId="0" fontId="99" fillId="0" borderId="0" xfId="0" applyFont="1" applyFill="1" applyBorder="1" applyAlignment="1">
      <alignment horizontal="left"/>
    </xf>
    <xf numFmtId="2" fontId="97" fillId="0" borderId="0" xfId="0" applyNumberFormat="1" applyFont="1" applyFill="1" applyBorder="1"/>
    <xf numFmtId="0" fontId="97" fillId="0" borderId="0" xfId="0" applyFont="1" applyFill="1" applyBorder="1" applyAlignment="1">
      <alignment vertical="top"/>
    </xf>
    <xf numFmtId="0" fontId="41" fillId="0" borderId="19" xfId="0" applyFont="1" applyFill="1" applyBorder="1" applyAlignment="1">
      <alignment horizontal="center" vertical="center"/>
    </xf>
    <xf numFmtId="0" fontId="41" fillId="0" borderId="20" xfId="0" applyFont="1" applyBorder="1" applyAlignment="1">
      <alignment horizontal="center" vertical="center"/>
    </xf>
    <xf numFmtId="164" fontId="35" fillId="0" borderId="0" xfId="0" applyNumberFormat="1" applyFont="1" applyAlignment="1">
      <alignment horizontal="center" vertical="center"/>
    </xf>
    <xf numFmtId="164" fontId="35" fillId="0" borderId="0" xfId="0" applyNumberFormat="1" applyFont="1" applyFill="1" applyAlignment="1">
      <alignment horizontal="center" vertical="center"/>
    </xf>
    <xf numFmtId="0" fontId="41" fillId="0" borderId="19" xfId="0" applyFont="1" applyBorder="1" applyAlignment="1">
      <alignment horizontal="center" vertical="center"/>
    </xf>
    <xf numFmtId="164" fontId="35" fillId="0" borderId="0" xfId="0" applyNumberFormat="1" applyFont="1" applyFill="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1" fontId="35" fillId="0" borderId="0" xfId="0" applyNumberFormat="1" applyFont="1" applyAlignment="1">
      <alignment horizontal="center" vertical="center"/>
    </xf>
    <xf numFmtId="0" fontId="35" fillId="0" borderId="19" xfId="0" applyFont="1" applyFill="1" applyBorder="1" applyAlignment="1">
      <alignment horizontal="center" vertical="center"/>
    </xf>
    <xf numFmtId="0" fontId="35" fillId="0" borderId="4" xfId="0" applyFont="1" applyBorder="1" applyAlignment="1">
      <alignment horizontal="center" vertical="center"/>
    </xf>
    <xf numFmtId="0" fontId="38" fillId="0" borderId="16" xfId="0" applyFont="1" applyBorder="1" applyAlignment="1">
      <alignment vertical="top"/>
    </xf>
    <xf numFmtId="0" fontId="38" fillId="0" borderId="0" xfId="0" applyFont="1" applyBorder="1" applyAlignment="1">
      <alignment vertical="top"/>
    </xf>
    <xf numFmtId="0" fontId="38" fillId="0" borderId="68" xfId="0" applyFont="1" applyFill="1" applyBorder="1" applyAlignment="1">
      <alignment vertical="top"/>
    </xf>
    <xf numFmtId="0" fontId="35" fillId="0" borderId="69" xfId="0" applyFont="1" applyFill="1" applyBorder="1" applyAlignment="1"/>
    <xf numFmtId="0" fontId="33" fillId="0" borderId="58" xfId="0" applyFont="1" applyFill="1" applyBorder="1" applyAlignment="1">
      <alignment vertical="center" textRotation="90"/>
    </xf>
    <xf numFmtId="0" fontId="5" fillId="0" borderId="0" xfId="0" applyFont="1" applyBorder="1" applyAlignment="1">
      <alignment vertical="center" wrapText="1"/>
    </xf>
    <xf numFmtId="0" fontId="0" fillId="0" borderId="0" xfId="0" applyBorder="1" applyAlignment="1"/>
    <xf numFmtId="0" fontId="0" fillId="0" borderId="0" xfId="0" applyBorder="1"/>
    <xf numFmtId="164" fontId="35" fillId="2" borderId="0" xfId="0" applyNumberFormat="1" applyFont="1" applyFill="1" applyAlignment="1">
      <alignment horizontal="center" vertical="center"/>
    </xf>
    <xf numFmtId="1" fontId="35" fillId="2" borderId="0" xfId="0" applyNumberFormat="1" applyFont="1" applyFill="1" applyBorder="1" applyAlignment="1">
      <alignment horizontal="center"/>
    </xf>
    <xf numFmtId="1" fontId="35" fillId="2" borderId="0" xfId="0" applyNumberFormat="1" applyFont="1" applyFill="1" applyAlignment="1">
      <alignment horizontal="center"/>
    </xf>
    <xf numFmtId="0" fontId="35" fillId="0" borderId="0" xfId="0" applyFont="1" applyAlignment="1">
      <alignment horizontal="center" vertical="center"/>
    </xf>
    <xf numFmtId="1" fontId="35" fillId="0" borderId="0" xfId="0" applyNumberFormat="1" applyFont="1" applyAlignment="1">
      <alignment horizontal="center"/>
    </xf>
    <xf numFmtId="1" fontId="35" fillId="0" borderId="0" xfId="0" applyNumberFormat="1" applyFont="1" applyBorder="1" applyAlignment="1">
      <alignment horizontal="center"/>
    </xf>
    <xf numFmtId="1" fontId="41" fillId="0" borderId="19" xfId="0" applyNumberFormat="1" applyFont="1" applyBorder="1"/>
    <xf numFmtId="1" fontId="41" fillId="0" borderId="20" xfId="0" applyNumberFormat="1" applyFont="1" applyBorder="1"/>
    <xf numFmtId="1" fontId="35" fillId="0" borderId="0" xfId="0" applyNumberFormat="1" applyFont="1" applyFill="1" applyBorder="1" applyAlignment="1">
      <alignment horizontal="center"/>
    </xf>
    <xf numFmtId="1" fontId="35" fillId="0" borderId="0" xfId="0" applyNumberFormat="1" applyFont="1" applyFill="1" applyAlignment="1">
      <alignment horizontal="center" vertical="center"/>
    </xf>
    <xf numFmtId="1" fontId="35" fillId="0" borderId="0" xfId="0" applyNumberFormat="1" applyFont="1" applyFill="1" applyBorder="1" applyAlignment="1">
      <alignment horizontal="center" vertical="center"/>
    </xf>
    <xf numFmtId="164" fontId="0" fillId="0" borderId="0" xfId="0" applyNumberFormat="1"/>
    <xf numFmtId="0" fontId="0" fillId="0" borderId="0" xfId="0" applyBorder="1"/>
    <xf numFmtId="0" fontId="35" fillId="0" borderId="31" xfId="0" applyFont="1" applyFill="1" applyBorder="1" applyAlignment="1">
      <alignment horizontal="center"/>
    </xf>
    <xf numFmtId="0" fontId="34" fillId="0" borderId="70" xfId="0" applyFont="1" applyFill="1" applyBorder="1" applyAlignment="1">
      <alignment horizontal="center"/>
    </xf>
    <xf numFmtId="0" fontId="34" fillId="0" borderId="31" xfId="0" applyFont="1" applyFill="1" applyBorder="1" applyAlignment="1">
      <alignment horizontal="center"/>
    </xf>
    <xf numFmtId="164" fontId="35" fillId="0" borderId="31" xfId="0" applyNumberFormat="1" applyFont="1" applyBorder="1" applyAlignment="1">
      <alignment horizontal="center" vertical="center"/>
    </xf>
    <xf numFmtId="164" fontId="35" fillId="0" borderId="70" xfId="0" applyNumberFormat="1" applyFont="1" applyBorder="1" applyAlignment="1">
      <alignment horizontal="center"/>
    </xf>
    <xf numFmtId="164" fontId="35" fillId="0" borderId="31" xfId="0" applyNumberFormat="1" applyFont="1" applyBorder="1" applyAlignment="1">
      <alignment horizontal="center"/>
    </xf>
    <xf numFmtId="1" fontId="35" fillId="0" borderId="31" xfId="0" applyNumberFormat="1" applyFont="1" applyBorder="1" applyAlignment="1">
      <alignment horizontal="center" vertical="center"/>
    </xf>
    <xf numFmtId="0" fontId="35" fillId="0" borderId="31" xfId="0" applyFont="1" applyBorder="1" applyAlignment="1">
      <alignment horizontal="center" vertical="center"/>
    </xf>
    <xf numFmtId="1" fontId="35" fillId="0" borderId="31" xfId="0" applyNumberFormat="1" applyFont="1" applyBorder="1" applyAlignment="1">
      <alignment horizontal="center"/>
    </xf>
    <xf numFmtId="164" fontId="35" fillId="2" borderId="31" xfId="0" applyNumberFormat="1" applyFont="1" applyFill="1" applyBorder="1" applyAlignment="1">
      <alignment horizontal="center"/>
    </xf>
    <xf numFmtId="164" fontId="35" fillId="0" borderId="31" xfId="0" applyNumberFormat="1" applyFont="1" applyFill="1" applyBorder="1" applyAlignment="1">
      <alignment horizontal="center"/>
    </xf>
    <xf numFmtId="164" fontId="35" fillId="0" borderId="70" xfId="0" applyNumberFormat="1" applyFont="1" applyFill="1" applyBorder="1" applyAlignment="1">
      <alignment horizontal="center"/>
    </xf>
    <xf numFmtId="1" fontId="35" fillId="2" borderId="31" xfId="0" applyNumberFormat="1" applyFont="1" applyFill="1" applyBorder="1" applyAlignment="1">
      <alignment horizontal="center"/>
    </xf>
    <xf numFmtId="1" fontId="35" fillId="0" borderId="31" xfId="0" applyNumberFormat="1" applyFont="1" applyFill="1" applyBorder="1" applyAlignment="1">
      <alignment horizontal="center"/>
    </xf>
    <xf numFmtId="164" fontId="35" fillId="0" borderId="0" xfId="0" applyNumberFormat="1" applyFont="1" applyBorder="1" applyAlignment="1">
      <alignment horizontal="center" vertical="center"/>
    </xf>
    <xf numFmtId="1" fontId="35" fillId="0" borderId="0" xfId="0" applyNumberFormat="1" applyFont="1" applyBorder="1" applyAlignment="1">
      <alignment horizontal="center" vertical="center"/>
    </xf>
    <xf numFmtId="164" fontId="41" fillId="0" borderId="19" xfId="0" applyNumberFormat="1" applyFont="1" applyBorder="1"/>
    <xf numFmtId="164" fontId="41" fillId="0" borderId="20" xfId="0" applyNumberFormat="1" applyFont="1" applyBorder="1"/>
    <xf numFmtId="1" fontId="35" fillId="2" borderId="0" xfId="0" applyNumberFormat="1" applyFont="1" applyFill="1" applyBorder="1" applyAlignment="1">
      <alignment horizontal="center" vertical="center"/>
    </xf>
    <xf numFmtId="1" fontId="35" fillId="2" borderId="0" xfId="0" applyNumberFormat="1" applyFont="1" applyFill="1" applyAlignment="1">
      <alignment horizontal="center" vertical="center"/>
    </xf>
    <xf numFmtId="164" fontId="35" fillId="2" borderId="0" xfId="0" applyNumberFormat="1" applyFont="1" applyFill="1" applyBorder="1" applyAlignment="1">
      <alignment horizontal="center" vertical="center"/>
    </xf>
    <xf numFmtId="0" fontId="35" fillId="0" borderId="20" xfId="0" applyFont="1" applyFill="1" applyBorder="1" applyAlignment="1">
      <alignment horizontal="center" vertical="center"/>
    </xf>
    <xf numFmtId="1" fontId="35" fillId="0" borderId="0" xfId="0" applyNumberFormat="1" applyFont="1" applyFill="1" applyAlignment="1">
      <alignment horizontal="center"/>
    </xf>
    <xf numFmtId="1" fontId="0" fillId="0" borderId="0" xfId="0" applyNumberFormat="1"/>
    <xf numFmtId="164" fontId="35" fillId="2" borderId="31" xfId="0" applyNumberFormat="1" applyFont="1" applyFill="1" applyBorder="1" applyAlignment="1">
      <alignment horizontal="center" vertical="center"/>
    </xf>
    <xf numFmtId="1" fontId="35" fillId="2" borderId="31" xfId="0" applyNumberFormat="1" applyFont="1" applyFill="1" applyBorder="1" applyAlignment="1">
      <alignment horizontal="center" vertical="center"/>
    </xf>
    <xf numFmtId="164" fontId="35" fillId="2" borderId="24" xfId="0" applyNumberFormat="1" applyFont="1" applyFill="1" applyBorder="1" applyAlignment="1">
      <alignment horizontal="center"/>
    </xf>
    <xf numFmtId="164" fontId="0" fillId="2" borderId="0" xfId="0" applyNumberFormat="1" applyFill="1"/>
    <xf numFmtId="49" fontId="40" fillId="0" borderId="0" xfId="0" applyNumberFormat="1" applyFont="1" applyAlignment="1">
      <alignment horizontal="center"/>
    </xf>
    <xf numFmtId="0" fontId="0" fillId="0" borderId="59" xfId="0" applyBorder="1"/>
    <xf numFmtId="0" fontId="0" fillId="0" borderId="58" xfId="0" applyBorder="1"/>
    <xf numFmtId="0" fontId="34" fillId="0" borderId="58" xfId="0" applyFont="1" applyFill="1" applyBorder="1" applyAlignment="1">
      <alignment horizontal="center" vertical="center" textRotation="90"/>
    </xf>
    <xf numFmtId="0" fontId="0" fillId="0" borderId="24" xfId="0" applyBorder="1"/>
    <xf numFmtId="0" fontId="0" fillId="0" borderId="31" xfId="0" applyBorder="1"/>
    <xf numFmtId="164" fontId="35" fillId="36" borderId="0" xfId="0" applyNumberFormat="1" applyFont="1" applyFill="1" applyBorder="1" applyAlignment="1">
      <alignment horizontal="center"/>
    </xf>
    <xf numFmtId="164" fontId="35" fillId="0" borderId="71" xfId="0" applyNumberFormat="1" applyFont="1" applyFill="1" applyBorder="1" applyAlignment="1">
      <alignment horizontal="center"/>
    </xf>
    <xf numFmtId="164" fontId="35" fillId="0" borderId="71" xfId="0" applyNumberFormat="1" applyFont="1" applyBorder="1" applyAlignment="1">
      <alignment horizontal="center"/>
    </xf>
    <xf numFmtId="0" fontId="40" fillId="0" borderId="71" xfId="0" applyFont="1" applyFill="1" applyBorder="1" applyAlignment="1">
      <alignment horizontal="left" indent="1"/>
    </xf>
    <xf numFmtId="0" fontId="34" fillId="0" borderId="71" xfId="0" applyFont="1" applyFill="1" applyBorder="1" applyAlignment="1">
      <alignment horizontal="center" vertical="center" textRotation="90"/>
    </xf>
    <xf numFmtId="164" fontId="35" fillId="0" borderId="72" xfId="0" applyNumberFormat="1" applyFont="1" applyFill="1" applyBorder="1" applyAlignment="1">
      <alignment horizontal="center"/>
    </xf>
    <xf numFmtId="164" fontId="35" fillId="0" borderId="72" xfId="0" applyNumberFormat="1" applyFont="1" applyBorder="1" applyAlignment="1">
      <alignment horizontal="center"/>
    </xf>
    <xf numFmtId="0" fontId="40" fillId="0" borderId="72" xfId="0" applyFont="1" applyFill="1" applyBorder="1" applyAlignment="1">
      <alignment horizontal="left" indent="1"/>
    </xf>
    <xf numFmtId="0" fontId="34" fillId="0" borderId="72" xfId="0" applyFont="1" applyFill="1" applyBorder="1" applyAlignment="1">
      <alignment horizontal="center" vertical="center" textRotation="90"/>
    </xf>
    <xf numFmtId="0" fontId="34" fillId="0" borderId="37" xfId="0" applyFont="1" applyFill="1" applyBorder="1" applyAlignment="1">
      <alignment horizontal="center"/>
    </xf>
    <xf numFmtId="0" fontId="39" fillId="0" borderId="0" xfId="0" applyNumberFormat="1" applyFont="1" applyFill="1" applyBorder="1" applyAlignment="1">
      <alignment horizontal="center"/>
    </xf>
    <xf numFmtId="0" fontId="102" fillId="0" borderId="0" xfId="0" applyFont="1" applyBorder="1" applyAlignment="1">
      <alignment vertical="center" wrapText="1"/>
    </xf>
    <xf numFmtId="0" fontId="35" fillId="0" borderId="6" xfId="0" applyFont="1" applyBorder="1" applyAlignment="1"/>
    <xf numFmtId="0" fontId="102" fillId="0" borderId="0" xfId="0" applyFont="1" applyFill="1" applyBorder="1" applyAlignment="1">
      <alignment vertical="center" wrapText="1"/>
    </xf>
    <xf numFmtId="0" fontId="0" fillId="0" borderId="69" xfId="0" applyBorder="1"/>
    <xf numFmtId="0" fontId="35" fillId="0" borderId="37" xfId="0" applyFont="1" applyFill="1" applyBorder="1" applyAlignment="1"/>
    <xf numFmtId="0" fontId="34" fillId="0" borderId="68" xfId="0" applyFont="1" applyFill="1" applyBorder="1" applyAlignment="1">
      <alignment horizontal="center" vertical="center" textRotation="90"/>
    </xf>
    <xf numFmtId="0" fontId="90" fillId="0" borderId="0" xfId="0" applyFont="1"/>
    <xf numFmtId="49" fontId="90" fillId="0" borderId="0" xfId="0" applyNumberFormat="1" applyFont="1"/>
    <xf numFmtId="49" fontId="90" fillId="0" borderId="0" xfId="0" applyNumberFormat="1" applyFont="1" applyBorder="1" applyAlignment="1"/>
    <xf numFmtId="0" fontId="91" fillId="0" borderId="0" xfId="0" applyFont="1" applyFill="1" applyBorder="1" applyAlignment="1">
      <alignment horizontal="left"/>
    </xf>
    <xf numFmtId="0" fontId="41" fillId="0" borderId="0" xfId="0" applyFont="1" applyFill="1" applyBorder="1" applyAlignment="1">
      <alignment horizontal="center"/>
    </xf>
    <xf numFmtId="164" fontId="41" fillId="0" borderId="0" xfId="0" applyNumberFormat="1" applyFont="1" applyFill="1" applyBorder="1" applyAlignment="1">
      <alignment horizontal="center"/>
    </xf>
    <xf numFmtId="49" fontId="90" fillId="0" borderId="0" xfId="0" applyNumberFormat="1" applyFont="1" applyBorder="1"/>
    <xf numFmtId="49" fontId="90" fillId="0" borderId="0" xfId="0" applyNumberFormat="1" applyFont="1" applyAlignment="1">
      <alignment vertical="top"/>
    </xf>
    <xf numFmtId="14" fontId="90" fillId="0" borderId="0" xfId="0" applyNumberFormat="1" applyFont="1" applyBorder="1" applyAlignment="1"/>
    <xf numFmtId="0" fontId="90" fillId="0" borderId="0" xfId="0" applyFont="1" applyBorder="1"/>
    <xf numFmtId="164" fontId="90" fillId="0" borderId="0" xfId="0" applyNumberFormat="1" applyFont="1" applyBorder="1" applyAlignment="1">
      <alignment horizontal="center"/>
    </xf>
    <xf numFmtId="164" fontId="41" fillId="0" borderId="0" xfId="0" applyNumberFormat="1" applyFont="1" applyBorder="1" applyAlignment="1">
      <alignment horizontal="center"/>
    </xf>
    <xf numFmtId="164" fontId="35" fillId="37" borderId="0" xfId="0" applyNumberFormat="1" applyFont="1" applyFill="1" applyAlignment="1">
      <alignment horizontal="center"/>
    </xf>
    <xf numFmtId="164" fontId="35" fillId="37" borderId="0" xfId="0" applyNumberFormat="1" applyFont="1" applyFill="1" applyBorder="1" applyAlignment="1">
      <alignment horizontal="center"/>
    </xf>
    <xf numFmtId="164" fontId="35" fillId="37" borderId="0" xfId="0" applyNumberFormat="1" applyFont="1" applyFill="1" applyAlignment="1">
      <alignment horizontal="center" vertical="center"/>
    </xf>
    <xf numFmtId="164" fontId="35" fillId="37" borderId="0" xfId="0" applyNumberFormat="1" applyFont="1" applyFill="1" applyBorder="1" applyAlignment="1">
      <alignment horizontal="center" vertical="center"/>
    </xf>
    <xf numFmtId="0" fontId="34" fillId="37" borderId="0" xfId="0" applyFont="1" applyFill="1" applyBorder="1" applyAlignment="1">
      <alignment horizontal="center"/>
    </xf>
    <xf numFmtId="0" fontId="40" fillId="0" borderId="0" xfId="0" applyFont="1" applyFill="1" applyBorder="1" applyAlignment="1">
      <alignment vertical="top" wrapText="1"/>
    </xf>
    <xf numFmtId="0" fontId="40" fillId="0" borderId="0" xfId="0" applyFont="1" applyFill="1" applyBorder="1" applyAlignment="1">
      <alignment vertical="top"/>
    </xf>
    <xf numFmtId="0" fontId="44" fillId="0" borderId="0" xfId="0" applyFont="1" applyAlignment="1"/>
    <xf numFmtId="0" fontId="40" fillId="0" borderId="0" xfId="0" applyFont="1" applyFill="1" applyBorder="1" applyAlignment="1">
      <alignment horizontal="left" vertical="top" wrapText="1"/>
    </xf>
    <xf numFmtId="0" fontId="33" fillId="0" borderId="0" xfId="0" applyFont="1" applyFill="1" applyBorder="1" applyAlignment="1">
      <alignment horizontal="center"/>
    </xf>
    <xf numFmtId="0" fontId="33" fillId="0" borderId="0" xfId="0" applyFont="1" applyBorder="1" applyAlignment="1">
      <alignment horizontal="center"/>
    </xf>
    <xf numFmtId="0" fontId="35" fillId="0" borderId="0" xfId="0" applyFont="1" applyFill="1" applyBorder="1" applyAlignment="1">
      <alignment horizontal="left" wrapText="1"/>
    </xf>
    <xf numFmtId="0" fontId="38" fillId="0" borderId="6" xfId="0" applyFont="1" applyBorder="1" applyAlignment="1">
      <alignment horizontal="center" vertical="top"/>
    </xf>
    <xf numFmtId="0" fontId="40" fillId="0" borderId="0" xfId="0" applyFont="1" applyFill="1" applyBorder="1" applyAlignment="1">
      <alignment horizontal="left" wrapText="1"/>
    </xf>
    <xf numFmtId="0" fontId="34" fillId="0" borderId="0" xfId="0" applyFont="1" applyFill="1" applyBorder="1" applyAlignment="1">
      <alignment horizontal="center" vertical="center" textRotation="90"/>
    </xf>
    <xf numFmtId="0" fontId="40" fillId="0" borderId="0" xfId="0" applyFont="1" applyFill="1" applyBorder="1" applyAlignment="1">
      <alignment horizontal="left"/>
    </xf>
    <xf numFmtId="0" fontId="64" fillId="26" borderId="0" xfId="0" applyFont="1" applyFill="1" applyBorder="1" applyAlignment="1">
      <alignment horizontal="left"/>
    </xf>
    <xf numFmtId="0" fontId="0" fillId="0" borderId="0" xfId="0" applyBorder="1"/>
    <xf numFmtId="0" fontId="49" fillId="26" borderId="0" xfId="0" applyFont="1" applyFill="1" applyBorder="1" applyAlignment="1">
      <alignment horizontal="left" vertical="center"/>
    </xf>
    <xf numFmtId="0" fontId="35" fillId="0" borderId="68" xfId="0" applyFont="1" applyFill="1" applyBorder="1"/>
    <xf numFmtId="0" fontId="35" fillId="26" borderId="68" xfId="0" applyFont="1" applyFill="1" applyBorder="1"/>
    <xf numFmtId="0" fontId="86" fillId="0" borderId="0" xfId="161" applyFont="1" applyFill="1" applyBorder="1" applyAlignment="1" applyProtection="1">
      <alignment horizontal="left" indent="4"/>
    </xf>
    <xf numFmtId="0" fontId="34" fillId="0" borderId="0" xfId="161" applyFont="1" applyFill="1" applyBorder="1" applyAlignment="1" applyProtection="1">
      <alignment horizontal="left" wrapText="1" indent="2"/>
    </xf>
    <xf numFmtId="0" fontId="36" fillId="0" borderId="32" xfId="0" applyFont="1" applyFill="1" applyBorder="1" applyAlignment="1">
      <alignment horizontal="center" wrapText="1"/>
    </xf>
    <xf numFmtId="0" fontId="36" fillId="0" borderId="33" xfId="0" applyFont="1" applyFill="1" applyBorder="1" applyAlignment="1">
      <alignment horizontal="center" wrapText="1"/>
    </xf>
    <xf numFmtId="0" fontId="36" fillId="0" borderId="34" xfId="0" applyFont="1" applyFill="1" applyBorder="1" applyAlignment="1">
      <alignment horizontal="center" wrapText="1"/>
    </xf>
    <xf numFmtId="0" fontId="40"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5" fillId="26" borderId="0" xfId="0" applyFont="1" applyFill="1" applyBorder="1" applyAlignment="1">
      <alignment horizontal="left" vertical="top" wrapText="1"/>
    </xf>
    <xf numFmtId="0" fontId="35" fillId="0" borderId="18"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0" fillId="0" borderId="0" xfId="0" applyBorder="1" applyAlignment="1">
      <alignment horizontal="center"/>
    </xf>
    <xf numFmtId="0" fontId="34" fillId="25" borderId="67" xfId="0" applyFont="1" applyFill="1" applyBorder="1" applyAlignment="1">
      <alignment horizontal="center" vertical="center" textRotation="90"/>
    </xf>
    <xf numFmtId="0" fontId="34" fillId="25" borderId="21" xfId="0" applyFont="1" applyFill="1" applyBorder="1" applyAlignment="1">
      <alignment horizontal="center" vertical="center" textRotation="90"/>
    </xf>
    <xf numFmtId="0" fontId="34" fillId="25" borderId="22" xfId="0" applyFont="1" applyFill="1" applyBorder="1" applyAlignment="1">
      <alignment horizontal="center" vertical="center" textRotation="90"/>
    </xf>
    <xf numFmtId="0" fontId="3" fillId="0" borderId="58" xfId="0" applyFont="1" applyBorder="1" applyAlignment="1">
      <alignment horizontal="center"/>
    </xf>
    <xf numFmtId="0" fontId="5" fillId="0" borderId="0" xfId="0" applyFont="1" applyBorder="1" applyAlignment="1">
      <alignment horizontal="left"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xf>
    <xf numFmtId="0" fontId="33" fillId="0" borderId="0" xfId="0" applyFont="1" applyBorder="1" applyAlignment="1">
      <alignment horizontal="center"/>
    </xf>
    <xf numFmtId="0" fontId="33" fillId="0" borderId="0" xfId="0" applyFont="1" applyBorder="1" applyAlignment="1">
      <alignment horizontal="center" vertical="center"/>
    </xf>
    <xf numFmtId="0" fontId="34" fillId="25" borderId="23" xfId="0" applyFont="1" applyFill="1" applyBorder="1" applyAlignment="1">
      <alignment horizontal="center" vertical="center" textRotation="90"/>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wrapText="1"/>
    </xf>
    <xf numFmtId="0" fontId="40" fillId="0" borderId="0" xfId="0" applyFont="1" applyFill="1" applyBorder="1" applyAlignment="1">
      <alignment horizontal="left" wrapText="1"/>
    </xf>
    <xf numFmtId="0" fontId="35" fillId="0" borderId="0" xfId="0" applyFont="1" applyFill="1" applyBorder="1" applyAlignment="1">
      <alignment horizontal="left" wrapText="1"/>
    </xf>
    <xf numFmtId="0" fontId="38" fillId="0" borderId="30" xfId="0" applyFont="1" applyBorder="1" applyAlignment="1">
      <alignment horizontal="center" vertical="top"/>
    </xf>
    <xf numFmtId="0" fontId="38" fillId="0" borderId="6" xfId="0" applyFont="1" applyBorder="1" applyAlignment="1">
      <alignment horizontal="center" vertical="top"/>
    </xf>
    <xf numFmtId="0" fontId="38" fillId="0" borderId="68" xfId="0" applyFont="1" applyFill="1" applyBorder="1" applyAlignment="1">
      <alignment horizontal="center" vertical="top"/>
    </xf>
    <xf numFmtId="0" fontId="38" fillId="0" borderId="37" xfId="0" applyFont="1" applyFill="1" applyBorder="1" applyAlignment="1">
      <alignment horizontal="center" vertical="top"/>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0" xfId="0" applyFont="1" applyFill="1" applyBorder="1" applyAlignment="1">
      <alignment horizontal="left" vertical="top"/>
    </xf>
    <xf numFmtId="0" fontId="3" fillId="0" borderId="0" xfId="0" applyFont="1" applyBorder="1" applyAlignment="1">
      <alignment horizontal="center"/>
    </xf>
    <xf numFmtId="0" fontId="34" fillId="0" borderId="0" xfId="0" applyFont="1" applyFill="1" applyBorder="1" applyAlignment="1">
      <alignment horizontal="center" vertical="center" textRotation="90"/>
    </xf>
    <xf numFmtId="0" fontId="40" fillId="0" borderId="0" xfId="0" applyFont="1" applyFill="1" applyBorder="1" applyAlignment="1">
      <alignment horizontal="left"/>
    </xf>
    <xf numFmtId="0" fontId="49" fillId="26" borderId="0" xfId="0" applyFont="1" applyFill="1" applyBorder="1" applyAlignment="1">
      <alignment horizontal="left" vertical="center" wrapText="1"/>
    </xf>
    <xf numFmtId="0" fontId="49" fillId="26" borderId="0" xfId="0" applyFont="1" applyFill="1" applyBorder="1" applyAlignment="1">
      <alignment horizontal="left" vertical="center"/>
    </xf>
    <xf numFmtId="0" fontId="45" fillId="25" borderId="0" xfId="0" applyFont="1" applyFill="1" applyBorder="1" applyAlignment="1">
      <alignment horizontal="center"/>
    </xf>
    <xf numFmtId="0" fontId="46" fillId="26" borderId="0" xfId="0" applyFont="1" applyFill="1" applyBorder="1" applyAlignment="1">
      <alignment horizontal="center" vertical="center" wrapText="1"/>
    </xf>
    <xf numFmtId="0" fontId="53" fillId="28" borderId="0" xfId="0" applyFont="1" applyFill="1" applyBorder="1" applyAlignment="1">
      <alignment horizontal="left" vertical="center"/>
    </xf>
    <xf numFmtId="0" fontId="0" fillId="0" borderId="0" xfId="0" applyBorder="1" applyAlignment="1"/>
    <xf numFmtId="0" fontId="64" fillId="26" borderId="0" xfId="0" applyFont="1" applyFill="1" applyBorder="1" applyAlignment="1">
      <alignment horizontal="left"/>
    </xf>
    <xf numFmtId="0" fontId="64" fillId="26" borderId="0" xfId="0" applyFont="1" applyFill="1" applyBorder="1" applyAlignment="1"/>
    <xf numFmtId="0" fontId="53" fillId="28" borderId="0" xfId="0" applyFont="1" applyFill="1" applyBorder="1" applyAlignment="1">
      <alignment horizontal="left"/>
    </xf>
    <xf numFmtId="0" fontId="0" fillId="0" borderId="0" xfId="0" applyFont="1" applyBorder="1" applyAlignment="1">
      <alignment horizontal="left"/>
    </xf>
    <xf numFmtId="0" fontId="65" fillId="26" borderId="0" xfId="0" applyFont="1" applyFill="1" applyBorder="1" applyAlignment="1">
      <alignment horizontal="left" vertical="top" wrapText="1"/>
    </xf>
    <xf numFmtId="0" fontId="65" fillId="0" borderId="0" xfId="0" applyFont="1" applyBorder="1" applyAlignment="1">
      <alignment horizontal="left" vertical="top" wrapText="1"/>
    </xf>
    <xf numFmtId="0" fontId="77" fillId="28" borderId="48" xfId="0" applyFont="1" applyFill="1" applyBorder="1" applyAlignment="1">
      <alignment horizontal="center" vertical="center" wrapText="1"/>
    </xf>
    <xf numFmtId="0" fontId="77" fillId="28" borderId="49" xfId="0" applyFont="1" applyFill="1" applyBorder="1" applyAlignment="1">
      <alignment horizontal="center" vertical="center" wrapText="1"/>
    </xf>
    <xf numFmtId="0" fontId="78" fillId="35" borderId="50" xfId="0" applyFont="1" applyFill="1" applyBorder="1" applyAlignment="1">
      <alignment horizontal="center"/>
    </xf>
    <xf numFmtId="0" fontId="78" fillId="35" borderId="51" xfId="0" applyFont="1" applyFill="1" applyBorder="1" applyAlignment="1">
      <alignment horizontal="center"/>
    </xf>
    <xf numFmtId="0" fontId="73" fillId="0" borderId="0" xfId="0" applyNumberFormat="1" applyFont="1" applyFill="1" applyAlignment="1">
      <alignment horizontal="left" wrapText="1"/>
    </xf>
    <xf numFmtId="0" fontId="78" fillId="35" borderId="52" xfId="0" applyFont="1" applyFill="1" applyBorder="1" applyAlignment="1">
      <alignment horizontal="center"/>
    </xf>
    <xf numFmtId="0" fontId="78" fillId="35" borderId="53" xfId="0" applyFont="1" applyFill="1" applyBorder="1" applyAlignment="1">
      <alignment horizontal="center"/>
    </xf>
    <xf numFmtId="0" fontId="68" fillId="0" borderId="50" xfId="0" applyFont="1" applyFill="1" applyBorder="1" applyAlignment="1">
      <alignment horizontal="center"/>
    </xf>
    <xf numFmtId="0" fontId="68" fillId="0" borderId="51" xfId="0" applyFont="1" applyFill="1" applyBorder="1" applyAlignment="1">
      <alignment horizontal="center"/>
    </xf>
    <xf numFmtId="0" fontId="92" fillId="28" borderId="32" xfId="0" applyFont="1" applyFill="1" applyBorder="1" applyAlignment="1">
      <alignment horizontal="center" vertical="center"/>
    </xf>
    <xf numFmtId="0" fontId="92" fillId="28" borderId="33" xfId="0" applyFont="1" applyFill="1" applyBorder="1" applyAlignment="1">
      <alignment horizontal="center" vertical="center"/>
    </xf>
  </cellXfs>
  <cellStyles count="26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2 10" xfId="172" xr:uid="{00000000-0005-0000-0000-00001A000000}"/>
    <cellStyle name="Calculation 2 11" xfId="244" xr:uid="{00000000-0005-0000-0000-00001B000000}"/>
    <cellStyle name="Calculation 2 12" xfId="257" xr:uid="{00000000-0005-0000-0000-00001C000000}"/>
    <cellStyle name="Calculation 2 2" xfId="27" xr:uid="{00000000-0005-0000-0000-00001D000000}"/>
    <cellStyle name="Calculation 2 2 2" xfId="28" xr:uid="{00000000-0005-0000-0000-00001E000000}"/>
    <cellStyle name="Calculation 2 2 2 2" xfId="125" xr:uid="{00000000-0005-0000-0000-00001F000000}"/>
    <cellStyle name="Calculation 2 2 2 2 2" xfId="173" xr:uid="{00000000-0005-0000-0000-000020000000}"/>
    <cellStyle name="Calculation 2 2 2 3" xfId="174" xr:uid="{00000000-0005-0000-0000-000021000000}"/>
    <cellStyle name="Calculation 2 2 3" xfId="124" xr:uid="{00000000-0005-0000-0000-000022000000}"/>
    <cellStyle name="Calculation 2 2 3 2" xfId="175" xr:uid="{00000000-0005-0000-0000-000023000000}"/>
    <cellStyle name="Calculation 2 2 4" xfId="176" xr:uid="{00000000-0005-0000-0000-000024000000}"/>
    <cellStyle name="Calculation 2 3" xfId="29" xr:uid="{00000000-0005-0000-0000-000025000000}"/>
    <cellStyle name="Calculation 2 3 2" xfId="126" xr:uid="{00000000-0005-0000-0000-000026000000}"/>
    <cellStyle name="Calculation 2 3 2 2" xfId="177" xr:uid="{00000000-0005-0000-0000-000027000000}"/>
    <cellStyle name="Calculation 2 3 3" xfId="178" xr:uid="{00000000-0005-0000-0000-000028000000}"/>
    <cellStyle name="Calculation 2 4" xfId="30" xr:uid="{00000000-0005-0000-0000-000029000000}"/>
    <cellStyle name="Calculation 2 4 2" xfId="127" xr:uid="{00000000-0005-0000-0000-00002A000000}"/>
    <cellStyle name="Calculation 2 4 2 2" xfId="179" xr:uid="{00000000-0005-0000-0000-00002B000000}"/>
    <cellStyle name="Calculation 2 4 3" xfId="180" xr:uid="{00000000-0005-0000-0000-00002C000000}"/>
    <cellStyle name="Calculation 2 5" xfId="31" xr:uid="{00000000-0005-0000-0000-00002D000000}"/>
    <cellStyle name="Calculation 2 5 2" xfId="128" xr:uid="{00000000-0005-0000-0000-00002E000000}"/>
    <cellStyle name="Calculation 2 5 2 2" xfId="181" xr:uid="{00000000-0005-0000-0000-00002F000000}"/>
    <cellStyle name="Calculation 2 5 3" xfId="182" xr:uid="{00000000-0005-0000-0000-000030000000}"/>
    <cellStyle name="Calculation 2 6" xfId="32" xr:uid="{00000000-0005-0000-0000-000031000000}"/>
    <cellStyle name="Calculation 2 6 2" xfId="129" xr:uid="{00000000-0005-0000-0000-000032000000}"/>
    <cellStyle name="Calculation 2 6 2 2" xfId="183" xr:uid="{00000000-0005-0000-0000-000033000000}"/>
    <cellStyle name="Calculation 2 6 3" xfId="184" xr:uid="{00000000-0005-0000-0000-000034000000}"/>
    <cellStyle name="Calculation 2 7" xfId="156" xr:uid="{00000000-0005-0000-0000-000035000000}"/>
    <cellStyle name="Calculation 2 7 2" xfId="185" xr:uid="{00000000-0005-0000-0000-000036000000}"/>
    <cellStyle name="Calculation 2 8" xfId="164" xr:uid="{00000000-0005-0000-0000-000037000000}"/>
    <cellStyle name="Calculation 2 9" xfId="186" xr:uid="{00000000-0005-0000-0000-000038000000}"/>
    <cellStyle name="Check Cell 2" xfId="33" xr:uid="{00000000-0005-0000-0000-000039000000}"/>
    <cellStyle name="Comma 141" xfId="251" xr:uid="{00000000-0005-0000-0000-00003A000000}"/>
    <cellStyle name="Comma 2" xfId="34" xr:uid="{00000000-0005-0000-0000-00003B000000}"/>
    <cellStyle name="Comma 2 2" xfId="35" xr:uid="{00000000-0005-0000-0000-00003C000000}"/>
    <cellStyle name="Comma 2 2 2" xfId="36" xr:uid="{00000000-0005-0000-0000-00003D000000}"/>
    <cellStyle name="Comma 2 3" xfId="37" xr:uid="{00000000-0005-0000-0000-00003E000000}"/>
    <cellStyle name="Comma 2 4" xfId="38" xr:uid="{00000000-0005-0000-0000-00003F000000}"/>
    <cellStyle name="Comma 3" xfId="39" xr:uid="{00000000-0005-0000-0000-000040000000}"/>
    <cellStyle name="Comma 3 2" xfId="40" xr:uid="{00000000-0005-0000-0000-000041000000}"/>
    <cellStyle name="Comma 3 2 2" xfId="250" xr:uid="{00000000-0005-0000-0000-000042000000}"/>
    <cellStyle name="Comma 3 2 3" xfId="253" xr:uid="{00000000-0005-0000-0000-000043000000}"/>
    <cellStyle name="Comma 3 2 4" xfId="256" xr:uid="{00000000-0005-0000-0000-000044000000}"/>
    <cellStyle name="Comma 3 3" xfId="41" xr:uid="{00000000-0005-0000-0000-000045000000}"/>
    <cellStyle name="Comma 3 3 2" xfId="249" xr:uid="{00000000-0005-0000-0000-000046000000}"/>
    <cellStyle name="Comma 3 4" xfId="252" xr:uid="{00000000-0005-0000-0000-000047000000}"/>
    <cellStyle name="Comma 3 5" xfId="254" xr:uid="{00000000-0005-0000-0000-000048000000}"/>
    <cellStyle name="Comma 4" xfId="42" xr:uid="{00000000-0005-0000-0000-000049000000}"/>
    <cellStyle name="Comma 4 2" xfId="43" xr:uid="{00000000-0005-0000-0000-00004A000000}"/>
    <cellStyle name="Comma 5" xfId="44" xr:uid="{00000000-0005-0000-0000-00004B000000}"/>
    <cellStyle name="Comma 5 2" xfId="45" xr:uid="{00000000-0005-0000-0000-00004C000000}"/>
    <cellStyle name="Comma 6" xfId="46" xr:uid="{00000000-0005-0000-0000-00004D000000}"/>
    <cellStyle name="Currency" xfId="154" builtinId="4"/>
    <cellStyle name="Currency [0] 2" xfId="47" xr:uid="{00000000-0005-0000-0000-00004F000000}"/>
    <cellStyle name="Currency 2" xfId="48" xr:uid="{00000000-0005-0000-0000-000050000000}"/>
    <cellStyle name="Currency 2 2" xfId="49" xr:uid="{00000000-0005-0000-0000-000051000000}"/>
    <cellStyle name="Default" xfId="50" xr:uid="{00000000-0005-0000-0000-000052000000}"/>
    <cellStyle name="Default 2" xfId="51" xr:uid="{00000000-0005-0000-0000-000053000000}"/>
    <cellStyle name="Default 2 2" xfId="52" xr:uid="{00000000-0005-0000-0000-000054000000}"/>
    <cellStyle name="Explanatory Text 2" xfId="53" xr:uid="{00000000-0005-0000-0000-000055000000}"/>
    <cellStyle name="Good 2" xfId="54" xr:uid="{00000000-0005-0000-0000-000056000000}"/>
    <cellStyle name="Heading 1 2" xfId="55" xr:uid="{00000000-0005-0000-0000-000057000000}"/>
    <cellStyle name="Heading 2 2" xfId="56" xr:uid="{00000000-0005-0000-0000-000058000000}"/>
    <cellStyle name="Heading 3 2" xfId="57" xr:uid="{00000000-0005-0000-0000-000059000000}"/>
    <cellStyle name="Heading 3 2 2" xfId="58" xr:uid="{00000000-0005-0000-0000-00005A000000}"/>
    <cellStyle name="Heading 4 2" xfId="59" xr:uid="{00000000-0005-0000-0000-00005B000000}"/>
    <cellStyle name="Hyperlink" xfId="161" builtinId="8"/>
    <cellStyle name="Hyperlink 2" xfId="60" xr:uid="{00000000-0005-0000-0000-00005D000000}"/>
    <cellStyle name="Hyperlink 2 2" xfId="61" xr:uid="{00000000-0005-0000-0000-00005E000000}"/>
    <cellStyle name="Hyperlink 2 3" xfId="62" xr:uid="{00000000-0005-0000-0000-00005F000000}"/>
    <cellStyle name="Hyperlink 3" xfId="63" xr:uid="{00000000-0005-0000-0000-000060000000}"/>
    <cellStyle name="Hyperlink 3 2" xfId="169" xr:uid="{00000000-0005-0000-0000-000061000000}"/>
    <cellStyle name="Input 2" xfId="64" xr:uid="{00000000-0005-0000-0000-000062000000}"/>
    <cellStyle name="Input 2 10" xfId="187" xr:uid="{00000000-0005-0000-0000-000063000000}"/>
    <cellStyle name="Input 2 11" xfId="245" xr:uid="{00000000-0005-0000-0000-000064000000}"/>
    <cellStyle name="Input 2 12" xfId="258" xr:uid="{00000000-0005-0000-0000-000065000000}"/>
    <cellStyle name="Input 2 2" xfId="65" xr:uid="{00000000-0005-0000-0000-000066000000}"/>
    <cellStyle name="Input 2 2 2" xfId="66" xr:uid="{00000000-0005-0000-0000-000067000000}"/>
    <cellStyle name="Input 2 2 2 2" xfId="131" xr:uid="{00000000-0005-0000-0000-000068000000}"/>
    <cellStyle name="Input 2 2 2 2 2" xfId="188" xr:uid="{00000000-0005-0000-0000-000069000000}"/>
    <cellStyle name="Input 2 2 2 3" xfId="189" xr:uid="{00000000-0005-0000-0000-00006A000000}"/>
    <cellStyle name="Input 2 2 3" xfId="130" xr:uid="{00000000-0005-0000-0000-00006B000000}"/>
    <cellStyle name="Input 2 2 3 2" xfId="190" xr:uid="{00000000-0005-0000-0000-00006C000000}"/>
    <cellStyle name="Input 2 2 4" xfId="191" xr:uid="{00000000-0005-0000-0000-00006D000000}"/>
    <cellStyle name="Input 2 3" xfId="67" xr:uid="{00000000-0005-0000-0000-00006E000000}"/>
    <cellStyle name="Input 2 3 2" xfId="132" xr:uid="{00000000-0005-0000-0000-00006F000000}"/>
    <cellStyle name="Input 2 3 2 2" xfId="192" xr:uid="{00000000-0005-0000-0000-000070000000}"/>
    <cellStyle name="Input 2 3 3" xfId="193" xr:uid="{00000000-0005-0000-0000-000071000000}"/>
    <cellStyle name="Input 2 4" xfId="68" xr:uid="{00000000-0005-0000-0000-000072000000}"/>
    <cellStyle name="Input 2 4 2" xfId="133" xr:uid="{00000000-0005-0000-0000-000073000000}"/>
    <cellStyle name="Input 2 4 2 2" xfId="194" xr:uid="{00000000-0005-0000-0000-000074000000}"/>
    <cellStyle name="Input 2 4 3" xfId="195" xr:uid="{00000000-0005-0000-0000-000075000000}"/>
    <cellStyle name="Input 2 5" xfId="69" xr:uid="{00000000-0005-0000-0000-000076000000}"/>
    <cellStyle name="Input 2 5 2" xfId="134" xr:uid="{00000000-0005-0000-0000-000077000000}"/>
    <cellStyle name="Input 2 5 2 2" xfId="196" xr:uid="{00000000-0005-0000-0000-000078000000}"/>
    <cellStyle name="Input 2 5 3" xfId="197" xr:uid="{00000000-0005-0000-0000-000079000000}"/>
    <cellStyle name="Input 2 6" xfId="70" xr:uid="{00000000-0005-0000-0000-00007A000000}"/>
    <cellStyle name="Input 2 6 2" xfId="135" xr:uid="{00000000-0005-0000-0000-00007B000000}"/>
    <cellStyle name="Input 2 6 2 2" xfId="198" xr:uid="{00000000-0005-0000-0000-00007C000000}"/>
    <cellStyle name="Input 2 6 3" xfId="199" xr:uid="{00000000-0005-0000-0000-00007D000000}"/>
    <cellStyle name="Input 2 7" xfId="157" xr:uid="{00000000-0005-0000-0000-00007E000000}"/>
    <cellStyle name="Input 2 7 2" xfId="200" xr:uid="{00000000-0005-0000-0000-00007F000000}"/>
    <cellStyle name="Input 2 8" xfId="165" xr:uid="{00000000-0005-0000-0000-000080000000}"/>
    <cellStyle name="Input 2 9" xfId="201" xr:uid="{00000000-0005-0000-0000-000081000000}"/>
    <cellStyle name="Linked Cell 2" xfId="71" xr:uid="{00000000-0005-0000-0000-000082000000}"/>
    <cellStyle name="Neutral 2" xfId="72" xr:uid="{00000000-0005-0000-0000-000083000000}"/>
    <cellStyle name="Normal" xfId="0" builtinId="0"/>
    <cellStyle name="Normal 2" xfId="73" xr:uid="{00000000-0005-0000-0000-000085000000}"/>
    <cellStyle name="Normal 2 2" xfId="74" xr:uid="{00000000-0005-0000-0000-000086000000}"/>
    <cellStyle name="Normal 2 2 2" xfId="75" xr:uid="{00000000-0005-0000-0000-000087000000}"/>
    <cellStyle name="Normal 2 3" xfId="76" xr:uid="{00000000-0005-0000-0000-000088000000}"/>
    <cellStyle name="Normal 2 3 2" xfId="77" xr:uid="{00000000-0005-0000-0000-000089000000}"/>
    <cellStyle name="Normal 2 4" xfId="78" xr:uid="{00000000-0005-0000-0000-00008A000000}"/>
    <cellStyle name="Normal 3" xfId="79" xr:uid="{00000000-0005-0000-0000-00008B000000}"/>
    <cellStyle name="Normal 3 2" xfId="80" xr:uid="{00000000-0005-0000-0000-00008C000000}"/>
    <cellStyle name="Normal 3 3" xfId="81" xr:uid="{00000000-0005-0000-0000-00008D000000}"/>
    <cellStyle name="Normal 3 4" xfId="82" xr:uid="{00000000-0005-0000-0000-00008E000000}"/>
    <cellStyle name="Normal 4" xfId="83" xr:uid="{00000000-0005-0000-0000-00008F000000}"/>
    <cellStyle name="Normal 4 2" xfId="84" xr:uid="{00000000-0005-0000-0000-000090000000}"/>
    <cellStyle name="Normal 4 3" xfId="85" xr:uid="{00000000-0005-0000-0000-000091000000}"/>
    <cellStyle name="Normal 4 3 2" xfId="255" xr:uid="{00000000-0005-0000-0000-000092000000}"/>
    <cellStyle name="Normal 5" xfId="86" xr:uid="{00000000-0005-0000-0000-000093000000}"/>
    <cellStyle name="Normal 5 2" xfId="87" xr:uid="{00000000-0005-0000-0000-000094000000}"/>
    <cellStyle name="Normal 5 2 2" xfId="88" xr:uid="{00000000-0005-0000-0000-000095000000}"/>
    <cellStyle name="Normal 5 3" xfId="89" xr:uid="{00000000-0005-0000-0000-000096000000}"/>
    <cellStyle name="Normal 6" xfId="90" xr:uid="{00000000-0005-0000-0000-000097000000}"/>
    <cellStyle name="Normal 6 2" xfId="91" xr:uid="{00000000-0005-0000-0000-000098000000}"/>
    <cellStyle name="Normal 7" xfId="92" xr:uid="{00000000-0005-0000-0000-000099000000}"/>
    <cellStyle name="Note 2" xfId="93" xr:uid="{00000000-0005-0000-0000-00009A000000}"/>
    <cellStyle name="Note 2 10" xfId="202" xr:uid="{00000000-0005-0000-0000-00009B000000}"/>
    <cellStyle name="Note 2 11" xfId="246" xr:uid="{00000000-0005-0000-0000-00009C000000}"/>
    <cellStyle name="Note 2 2" xfId="94" xr:uid="{00000000-0005-0000-0000-00009D000000}"/>
    <cellStyle name="Note 2 2 2" xfId="95" xr:uid="{00000000-0005-0000-0000-00009E000000}"/>
    <cellStyle name="Note 2 2 2 2" xfId="137" xr:uid="{00000000-0005-0000-0000-00009F000000}"/>
    <cellStyle name="Note 2 2 2 2 2" xfId="203" xr:uid="{00000000-0005-0000-0000-0000A0000000}"/>
    <cellStyle name="Note 2 2 2 3" xfId="204" xr:uid="{00000000-0005-0000-0000-0000A1000000}"/>
    <cellStyle name="Note 2 2 3" xfId="136" xr:uid="{00000000-0005-0000-0000-0000A2000000}"/>
    <cellStyle name="Note 2 2 3 2" xfId="205" xr:uid="{00000000-0005-0000-0000-0000A3000000}"/>
    <cellStyle name="Note 2 2 4" xfId="206" xr:uid="{00000000-0005-0000-0000-0000A4000000}"/>
    <cellStyle name="Note 2 3" xfId="96" xr:uid="{00000000-0005-0000-0000-0000A5000000}"/>
    <cellStyle name="Note 2 3 2" xfId="97" xr:uid="{00000000-0005-0000-0000-0000A6000000}"/>
    <cellStyle name="Note 2 3 2 2" xfId="139" xr:uid="{00000000-0005-0000-0000-0000A7000000}"/>
    <cellStyle name="Note 2 3 2 2 2" xfId="207" xr:uid="{00000000-0005-0000-0000-0000A8000000}"/>
    <cellStyle name="Note 2 3 2 3" xfId="208" xr:uid="{00000000-0005-0000-0000-0000A9000000}"/>
    <cellStyle name="Note 2 3 3" xfId="138" xr:uid="{00000000-0005-0000-0000-0000AA000000}"/>
    <cellStyle name="Note 2 3 3 2" xfId="209" xr:uid="{00000000-0005-0000-0000-0000AB000000}"/>
    <cellStyle name="Note 2 3 4" xfId="210" xr:uid="{00000000-0005-0000-0000-0000AC000000}"/>
    <cellStyle name="Note 2 4" xfId="98" xr:uid="{00000000-0005-0000-0000-0000AD000000}"/>
    <cellStyle name="Note 2 4 2" xfId="140" xr:uid="{00000000-0005-0000-0000-0000AE000000}"/>
    <cellStyle name="Note 2 4 2 2" xfId="211" xr:uid="{00000000-0005-0000-0000-0000AF000000}"/>
    <cellStyle name="Note 2 4 3" xfId="212" xr:uid="{00000000-0005-0000-0000-0000B0000000}"/>
    <cellStyle name="Note 2 5" xfId="99" xr:uid="{00000000-0005-0000-0000-0000B1000000}"/>
    <cellStyle name="Note 2 5 2" xfId="141" xr:uid="{00000000-0005-0000-0000-0000B2000000}"/>
    <cellStyle name="Note 2 5 2 2" xfId="213" xr:uid="{00000000-0005-0000-0000-0000B3000000}"/>
    <cellStyle name="Note 2 5 3" xfId="214" xr:uid="{00000000-0005-0000-0000-0000B4000000}"/>
    <cellStyle name="Note 2 6" xfId="158" xr:uid="{00000000-0005-0000-0000-0000B5000000}"/>
    <cellStyle name="Note 2 6 2" xfId="215" xr:uid="{00000000-0005-0000-0000-0000B6000000}"/>
    <cellStyle name="Note 2 7" xfId="166" xr:uid="{00000000-0005-0000-0000-0000B7000000}"/>
    <cellStyle name="Note 2 8" xfId="162" xr:uid="{00000000-0005-0000-0000-0000B8000000}"/>
    <cellStyle name="Note 2 9" xfId="163" xr:uid="{00000000-0005-0000-0000-0000B9000000}"/>
    <cellStyle name="Output 2" xfId="100" xr:uid="{00000000-0005-0000-0000-0000BA000000}"/>
    <cellStyle name="Output 2 10" xfId="216" xr:uid="{00000000-0005-0000-0000-0000BB000000}"/>
    <cellStyle name="Output 2 11" xfId="247" xr:uid="{00000000-0005-0000-0000-0000BC000000}"/>
    <cellStyle name="Output 2 12" xfId="259" xr:uid="{00000000-0005-0000-0000-0000BD000000}"/>
    <cellStyle name="Output 2 2" xfId="101" xr:uid="{00000000-0005-0000-0000-0000BE000000}"/>
    <cellStyle name="Output 2 2 2" xfId="102" xr:uid="{00000000-0005-0000-0000-0000BF000000}"/>
    <cellStyle name="Output 2 2 2 2" xfId="143" xr:uid="{00000000-0005-0000-0000-0000C0000000}"/>
    <cellStyle name="Output 2 2 2 2 2" xfId="217" xr:uid="{00000000-0005-0000-0000-0000C1000000}"/>
    <cellStyle name="Output 2 2 2 3" xfId="218" xr:uid="{00000000-0005-0000-0000-0000C2000000}"/>
    <cellStyle name="Output 2 2 3" xfId="142" xr:uid="{00000000-0005-0000-0000-0000C3000000}"/>
    <cellStyle name="Output 2 2 3 2" xfId="219" xr:uid="{00000000-0005-0000-0000-0000C4000000}"/>
    <cellStyle name="Output 2 2 4" xfId="220" xr:uid="{00000000-0005-0000-0000-0000C5000000}"/>
    <cellStyle name="Output 2 3" xfId="103" xr:uid="{00000000-0005-0000-0000-0000C6000000}"/>
    <cellStyle name="Output 2 3 2" xfId="144" xr:uid="{00000000-0005-0000-0000-0000C7000000}"/>
    <cellStyle name="Output 2 3 2 2" xfId="221" xr:uid="{00000000-0005-0000-0000-0000C8000000}"/>
    <cellStyle name="Output 2 3 3" xfId="222" xr:uid="{00000000-0005-0000-0000-0000C9000000}"/>
    <cellStyle name="Output 2 4" xfId="104" xr:uid="{00000000-0005-0000-0000-0000CA000000}"/>
    <cellStyle name="Output 2 4 2" xfId="145" xr:uid="{00000000-0005-0000-0000-0000CB000000}"/>
    <cellStyle name="Output 2 4 2 2" xfId="223" xr:uid="{00000000-0005-0000-0000-0000CC000000}"/>
    <cellStyle name="Output 2 4 3" xfId="224" xr:uid="{00000000-0005-0000-0000-0000CD000000}"/>
    <cellStyle name="Output 2 5" xfId="105" xr:uid="{00000000-0005-0000-0000-0000CE000000}"/>
    <cellStyle name="Output 2 5 2" xfId="146" xr:uid="{00000000-0005-0000-0000-0000CF000000}"/>
    <cellStyle name="Output 2 5 2 2" xfId="225" xr:uid="{00000000-0005-0000-0000-0000D0000000}"/>
    <cellStyle name="Output 2 5 3" xfId="226" xr:uid="{00000000-0005-0000-0000-0000D1000000}"/>
    <cellStyle name="Output 2 6" xfId="106" xr:uid="{00000000-0005-0000-0000-0000D2000000}"/>
    <cellStyle name="Output 2 6 2" xfId="147" xr:uid="{00000000-0005-0000-0000-0000D3000000}"/>
    <cellStyle name="Output 2 6 2 2" xfId="227" xr:uid="{00000000-0005-0000-0000-0000D4000000}"/>
    <cellStyle name="Output 2 6 3" xfId="228" xr:uid="{00000000-0005-0000-0000-0000D5000000}"/>
    <cellStyle name="Output 2 7" xfId="159" xr:uid="{00000000-0005-0000-0000-0000D6000000}"/>
    <cellStyle name="Output 2 7 2" xfId="229" xr:uid="{00000000-0005-0000-0000-0000D7000000}"/>
    <cellStyle name="Output 2 8" xfId="167" xr:uid="{00000000-0005-0000-0000-0000D8000000}"/>
    <cellStyle name="Output 2 9" xfId="170" xr:uid="{00000000-0005-0000-0000-0000D9000000}"/>
    <cellStyle name="Percent" xfId="155" builtinId="5"/>
    <cellStyle name="Percent 2" xfId="107" xr:uid="{00000000-0005-0000-0000-0000DB000000}"/>
    <cellStyle name="Percent 2 2" xfId="108" xr:uid="{00000000-0005-0000-0000-0000DC000000}"/>
    <cellStyle name="Percent 2 2 2" xfId="109" xr:uid="{00000000-0005-0000-0000-0000DD000000}"/>
    <cellStyle name="Percent 2 3" xfId="110" xr:uid="{00000000-0005-0000-0000-0000DE000000}"/>
    <cellStyle name="Percent 3" xfId="111" xr:uid="{00000000-0005-0000-0000-0000DF000000}"/>
    <cellStyle name="Percent 3 2" xfId="112" xr:uid="{00000000-0005-0000-0000-0000E0000000}"/>
    <cellStyle name="Percent 3 3" xfId="113" xr:uid="{00000000-0005-0000-0000-0000E1000000}"/>
    <cellStyle name="Title 2" xfId="114" xr:uid="{00000000-0005-0000-0000-0000E2000000}"/>
    <cellStyle name="Total 2" xfId="115" xr:uid="{00000000-0005-0000-0000-0000E3000000}"/>
    <cellStyle name="Total 2 10" xfId="230" xr:uid="{00000000-0005-0000-0000-0000E4000000}"/>
    <cellStyle name="Total 2 11" xfId="248" xr:uid="{00000000-0005-0000-0000-0000E5000000}"/>
    <cellStyle name="Total 2 12" xfId="260" xr:uid="{00000000-0005-0000-0000-0000E6000000}"/>
    <cellStyle name="Total 2 2" xfId="116" xr:uid="{00000000-0005-0000-0000-0000E7000000}"/>
    <cellStyle name="Total 2 2 2" xfId="117" xr:uid="{00000000-0005-0000-0000-0000E8000000}"/>
    <cellStyle name="Total 2 2 2 2" xfId="149" xr:uid="{00000000-0005-0000-0000-0000E9000000}"/>
    <cellStyle name="Total 2 2 2 2 2" xfId="231" xr:uid="{00000000-0005-0000-0000-0000EA000000}"/>
    <cellStyle name="Total 2 2 2 3" xfId="232" xr:uid="{00000000-0005-0000-0000-0000EB000000}"/>
    <cellStyle name="Total 2 2 3" xfId="148" xr:uid="{00000000-0005-0000-0000-0000EC000000}"/>
    <cellStyle name="Total 2 2 3 2" xfId="233" xr:uid="{00000000-0005-0000-0000-0000ED000000}"/>
    <cellStyle name="Total 2 2 4" xfId="234" xr:uid="{00000000-0005-0000-0000-0000EE000000}"/>
    <cellStyle name="Total 2 3" xfId="118" xr:uid="{00000000-0005-0000-0000-0000EF000000}"/>
    <cellStyle name="Total 2 3 2" xfId="150" xr:uid="{00000000-0005-0000-0000-0000F0000000}"/>
    <cellStyle name="Total 2 3 2 2" xfId="235" xr:uid="{00000000-0005-0000-0000-0000F1000000}"/>
    <cellStyle name="Total 2 3 3" xfId="236" xr:uid="{00000000-0005-0000-0000-0000F2000000}"/>
    <cellStyle name="Total 2 4" xfId="119" xr:uid="{00000000-0005-0000-0000-0000F3000000}"/>
    <cellStyle name="Total 2 4 2" xfId="151" xr:uid="{00000000-0005-0000-0000-0000F4000000}"/>
    <cellStyle name="Total 2 4 2 2" xfId="237" xr:uid="{00000000-0005-0000-0000-0000F5000000}"/>
    <cellStyle name="Total 2 4 3" xfId="238" xr:uid="{00000000-0005-0000-0000-0000F6000000}"/>
    <cellStyle name="Total 2 5" xfId="120" xr:uid="{00000000-0005-0000-0000-0000F7000000}"/>
    <cellStyle name="Total 2 5 2" xfId="152" xr:uid="{00000000-0005-0000-0000-0000F8000000}"/>
    <cellStyle name="Total 2 5 2 2" xfId="239" xr:uid="{00000000-0005-0000-0000-0000F9000000}"/>
    <cellStyle name="Total 2 5 3" xfId="240" xr:uid="{00000000-0005-0000-0000-0000FA000000}"/>
    <cellStyle name="Total 2 6" xfId="121" xr:uid="{00000000-0005-0000-0000-0000FB000000}"/>
    <cellStyle name="Total 2 6 2" xfId="153" xr:uid="{00000000-0005-0000-0000-0000FC000000}"/>
    <cellStyle name="Total 2 6 2 2" xfId="241" xr:uid="{00000000-0005-0000-0000-0000FD000000}"/>
    <cellStyle name="Total 2 6 3" xfId="242" xr:uid="{00000000-0005-0000-0000-0000FE000000}"/>
    <cellStyle name="Total 2 7" xfId="160" xr:uid="{00000000-0005-0000-0000-0000FF000000}"/>
    <cellStyle name="Total 2 7 2" xfId="243" xr:uid="{00000000-0005-0000-0000-000000010000}"/>
    <cellStyle name="Total 2 8" xfId="168" xr:uid="{00000000-0005-0000-0000-000001010000}"/>
    <cellStyle name="Total 2 9" xfId="171" xr:uid="{00000000-0005-0000-0000-000002010000}"/>
    <cellStyle name="UPPER CASE" xfId="122" xr:uid="{00000000-0005-0000-0000-000003010000}"/>
    <cellStyle name="Warning Text 2" xfId="123" xr:uid="{00000000-0005-0000-0000-000004010000}"/>
  </cellStyles>
  <dxfs count="696">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theme="0"/>
      </font>
    </dxf>
    <dxf>
      <font>
        <condense val="0"/>
        <extend val="0"/>
        <color rgb="FF9C0006"/>
      </font>
      <fill>
        <patternFill>
          <bgColor rgb="FFFFC7CE"/>
        </patternFill>
      </fill>
    </dxf>
    <dxf>
      <font>
        <color rgb="FF9C0006"/>
      </font>
      <fill>
        <patternFill>
          <bgColor rgb="FFFFC7CE"/>
        </patternFill>
      </fill>
    </dxf>
    <dxf>
      <font>
        <color theme="0"/>
      </font>
    </dxf>
    <dxf>
      <font>
        <color theme="0" tint="-0.14996795556505021"/>
      </font>
    </dxf>
    <dxf>
      <font>
        <color theme="0" tint="-0.24994659260841701"/>
      </font>
    </dxf>
    <dxf>
      <font>
        <color theme="0"/>
      </font>
    </dxf>
    <dxf>
      <font>
        <color rgb="FFFF0000"/>
      </font>
    </dxf>
    <dxf>
      <font>
        <color rgb="FFFFC000"/>
      </font>
    </dxf>
    <dxf>
      <font>
        <color rgb="FF008000"/>
      </font>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0"/>
      </font>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39AFB5"/>
      <color rgb="FFB9DCFF"/>
      <color rgb="FFEBE600"/>
      <color rgb="FF43BDC3"/>
      <color rgb="FF3BCBC8"/>
      <color rgb="FF7F7F7F"/>
      <color rgb="FF93CDDD"/>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0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0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1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2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3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3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3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34.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3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36.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37.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13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13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14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14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14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14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14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145.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146.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147.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148.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149.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150.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151.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152.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15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15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15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15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157.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158.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159.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16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161.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162.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163.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164.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165.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166.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167.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168.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169.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170.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171.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172.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173.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176.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_rels/chart17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182.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185.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193.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195.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196.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197.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8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8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8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9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54"/>
          <c:h val="0.83249029671849628"/>
        </c:manualLayout>
      </c:layout>
      <c:lineChart>
        <c:grouping val="standard"/>
        <c:varyColors val="0"/>
        <c:ser>
          <c:idx val="3"/>
          <c:order val="0"/>
          <c:tx>
            <c:strRef>
              <c:f>Enrollment!$D$25</c:f>
              <c:strCache>
                <c:ptCount val="1"/>
                <c:pt idx="0">
                  <c:v>Springfield</c:v>
                </c:pt>
              </c:strCache>
            </c:strRef>
          </c:tx>
          <c:spPr>
            <a:ln w="31750">
              <a:solidFill>
                <a:schemeClr val="bg1">
                  <a:lumMod val="65000"/>
                </a:schemeClr>
              </a:solidFill>
            </a:ln>
          </c:spPr>
          <c:marker>
            <c:symbol val="none"/>
          </c:marker>
          <c:val>
            <c:numRef>
              <c:f>Enrollment!$E$25:$I$25</c:f>
              <c:numCache>
                <c:formatCode>General</c:formatCode>
                <c:ptCount val="5"/>
                <c:pt idx="0" formatCode="0.0">
                  <c:v>87.3</c:v>
                </c:pt>
                <c:pt idx="1">
                  <c:v>67.599999999999994</c:v>
                </c:pt>
                <c:pt idx="2">
                  <c:v>67.099999999999994</c:v>
                </c:pt>
                <c:pt idx="3">
                  <c:v>74.3</c:v>
                </c:pt>
                <c:pt idx="4">
                  <c:v>77.099999999999994</c:v>
                </c:pt>
              </c:numCache>
            </c:numRef>
          </c:val>
          <c:smooth val="1"/>
          <c:extLst>
            <c:ext xmlns:c16="http://schemas.microsoft.com/office/drawing/2014/chart" uri="{C3380CC4-5D6E-409C-BE32-E72D297353CC}">
              <c16:uniqueId val="{00000000-F306-45D9-A0F7-B1663EB1A1BB}"/>
            </c:ext>
          </c:extLst>
        </c:ser>
        <c:ser>
          <c:idx val="1"/>
          <c:order val="1"/>
          <c:tx>
            <c:strRef>
              <c:f>Enrollment!$D$24</c:f>
              <c:strCache>
                <c:ptCount val="1"/>
                <c:pt idx="0">
                  <c:v>Comparison Index†</c:v>
                </c:pt>
              </c:strCache>
            </c:strRef>
          </c:tx>
          <c:spPr>
            <a:ln w="31750">
              <a:solidFill>
                <a:schemeClr val="accent2"/>
              </a:solidFill>
            </a:ln>
          </c:spPr>
          <c:marker>
            <c:symbol val="none"/>
          </c:marker>
          <c:cat>
            <c:numRef>
              <c:f>Enrollment!$E$20:$I$20</c:f>
              <c:numCache>
                <c:formatCode>General</c:formatCode>
                <c:ptCount val="5"/>
                <c:pt idx="0">
                  <c:v>2014</c:v>
                </c:pt>
                <c:pt idx="1">
                  <c:v>2015</c:v>
                </c:pt>
                <c:pt idx="2">
                  <c:v>2016</c:v>
                </c:pt>
                <c:pt idx="3">
                  <c:v>2017</c:v>
                </c:pt>
                <c:pt idx="4">
                  <c:v>2018</c:v>
                </c:pt>
              </c:numCache>
            </c:numRef>
          </c:cat>
          <c:val>
            <c:numRef>
              <c:f>Enrollment!$E$24:$I$24</c:f>
              <c:numCache>
                <c:formatCode>0.0</c:formatCode>
                <c:ptCount val="5"/>
                <c:pt idx="0">
                  <c:v>49.736342767408352</c:v>
                </c:pt>
                <c:pt idx="1">
                  <c:v>36.728888709300776</c:v>
                </c:pt>
                <c:pt idx="2">
                  <c:v>36.402241038812065</c:v>
                </c:pt>
                <c:pt idx="3">
                  <c:v>39.875666558551423</c:v>
                </c:pt>
                <c:pt idx="4">
                  <c:v>41.946104031387605</c:v>
                </c:pt>
              </c:numCache>
            </c:numRef>
          </c:val>
          <c:smooth val="1"/>
          <c:extLst>
            <c:ext xmlns:c16="http://schemas.microsoft.com/office/drawing/2014/chart" uri="{C3380CC4-5D6E-409C-BE32-E72D297353CC}">
              <c16:uniqueId val="{00000001-F306-45D9-A0F7-B1663EB1A1BB}"/>
            </c:ext>
          </c:extLst>
        </c:ser>
        <c:ser>
          <c:idx val="0"/>
          <c:order val="2"/>
          <c:tx>
            <c:strRef>
              <c:f>Enrollment!$D$23</c:f>
              <c:strCache>
                <c:ptCount val="1"/>
                <c:pt idx="0">
                  <c:v>Charter School</c:v>
                </c:pt>
              </c:strCache>
            </c:strRef>
          </c:tx>
          <c:spPr>
            <a:ln w="3810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Enrollment!$E$20:$I$20</c:f>
              <c:numCache>
                <c:formatCode>General</c:formatCode>
                <c:ptCount val="5"/>
                <c:pt idx="0">
                  <c:v>2014</c:v>
                </c:pt>
                <c:pt idx="1">
                  <c:v>2015</c:v>
                </c:pt>
                <c:pt idx="2">
                  <c:v>2016</c:v>
                </c:pt>
                <c:pt idx="3">
                  <c:v>2017</c:v>
                </c:pt>
                <c:pt idx="4">
                  <c:v>2018</c:v>
                </c:pt>
              </c:numCache>
            </c:numRef>
          </c:cat>
          <c:val>
            <c:numRef>
              <c:f>Enrollment!$E$23:$I$23</c:f>
              <c:numCache>
                <c:formatCode>0.0</c:formatCode>
                <c:ptCount val="5"/>
                <c:pt idx="0">
                  <c:v>17.7</c:v>
                </c:pt>
                <c:pt idx="1">
                  <c:v>15.2</c:v>
                </c:pt>
                <c:pt idx="2">
                  <c:v>17.5</c:v>
                </c:pt>
                <c:pt idx="3">
                  <c:v>15.5</c:v>
                </c:pt>
                <c:pt idx="4">
                  <c:v>16</c:v>
                </c:pt>
              </c:numCache>
            </c:numRef>
          </c:val>
          <c:smooth val="1"/>
          <c:extLst>
            <c:ext xmlns:c16="http://schemas.microsoft.com/office/drawing/2014/chart" uri="{C3380CC4-5D6E-409C-BE32-E72D297353CC}">
              <c16:uniqueId val="{00000002-F306-45D9-A0F7-B1663EB1A1BB}"/>
            </c:ext>
          </c:extLst>
        </c:ser>
        <c:dLbls>
          <c:showLegendKey val="0"/>
          <c:showVal val="0"/>
          <c:showCatName val="0"/>
          <c:showSerName val="0"/>
          <c:showPercent val="0"/>
          <c:showBubbleSize val="0"/>
        </c:dLbls>
        <c:smooth val="0"/>
        <c:axId val="273095432"/>
        <c:axId val="273096008"/>
      </c:lineChart>
      <c:catAx>
        <c:axId val="273095432"/>
        <c:scaling>
          <c:orientation val="minMax"/>
        </c:scaling>
        <c:delete val="0"/>
        <c:axPos val="b"/>
        <c:numFmt formatCode="General" sourceLinked="1"/>
        <c:majorTickMark val="out"/>
        <c:minorTickMark val="none"/>
        <c:tickLblPos val="nextTo"/>
        <c:spPr>
          <a:noFill/>
        </c:spPr>
        <c:crossAx val="273096008"/>
        <c:crosses val="autoZero"/>
        <c:auto val="1"/>
        <c:lblAlgn val="ctr"/>
        <c:lblOffset val="100"/>
        <c:noMultiLvlLbl val="0"/>
      </c:catAx>
      <c:valAx>
        <c:axId val="27309600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3095432"/>
        <c:crosses val="autoZero"/>
        <c:crossBetween val="between"/>
        <c:majorUnit val="10"/>
      </c:valAx>
      <c:spPr>
        <a:gradFill>
          <a:gsLst>
            <a:gs pos="21000">
              <a:sysClr val="window" lastClr="FFFFFF"/>
            </a:gs>
            <a:gs pos="20000">
              <a:sysClr val="window" lastClr="FFFFFF">
                <a:lumMod val="95000"/>
              </a:sys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66" l="0.70000000000000062" r="0.70000000000000062" t="0.750000000000006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8489065357348"/>
          <c:y val="5.1440251900434983E-2"/>
          <c:w val="0.86573331830289668"/>
          <c:h val="0.83249029671849728"/>
        </c:manualLayout>
      </c:layout>
      <c:lineChart>
        <c:grouping val="standard"/>
        <c:varyColors val="0"/>
        <c:ser>
          <c:idx val="1"/>
          <c:order val="0"/>
          <c:tx>
            <c:strRef>
              <c:f>'Academics - Gr. 3-8 - Legacy'!$C$52</c:f>
              <c:strCache>
                <c:ptCount val="1"/>
                <c:pt idx="0">
                  <c:v>Springfield*</c:v>
                </c:pt>
              </c:strCache>
            </c:strRef>
          </c:tx>
          <c:spPr>
            <a:ln w="31750">
              <a:solidFill>
                <a:schemeClr val="bg1">
                  <a:lumMod val="65000"/>
                </a:schemeClr>
              </a:solidFill>
            </a:ln>
          </c:spPr>
          <c:marker>
            <c:symbol val="none"/>
          </c:marker>
          <c:cat>
            <c:strRef>
              <c:f>'Academics - Gr. 3-8 - Legacy'!$K$47:$O$47</c:f>
              <c:strCache>
                <c:ptCount val="5"/>
                <c:pt idx="0">
                  <c:v>2012</c:v>
                </c:pt>
                <c:pt idx="1">
                  <c:v>2013</c:v>
                </c:pt>
                <c:pt idx="2">
                  <c:v>2014</c:v>
                </c:pt>
                <c:pt idx="3">
                  <c:v>2015†</c:v>
                </c:pt>
                <c:pt idx="4">
                  <c:v>2016†</c:v>
                </c:pt>
              </c:strCache>
            </c:strRef>
          </c:cat>
          <c:val>
            <c:numRef>
              <c:f>'Academics - Gr. 3-8 - Legacy'!$K$52:$O$52</c:f>
              <c:numCache>
                <c:formatCode>0</c:formatCode>
                <c:ptCount val="5"/>
                <c:pt idx="0">
                  <c:v>26</c:v>
                </c:pt>
                <c:pt idx="1">
                  <c:v>29</c:v>
                </c:pt>
                <c:pt idx="2">
                  <c:v>32</c:v>
                </c:pt>
                <c:pt idx="3">
                  <c:v>33</c:v>
                </c:pt>
                <c:pt idx="4">
                  <c:v>39</c:v>
                </c:pt>
              </c:numCache>
            </c:numRef>
          </c:val>
          <c:smooth val="1"/>
          <c:extLst>
            <c:ext xmlns:c16="http://schemas.microsoft.com/office/drawing/2014/chart" uri="{C3380CC4-5D6E-409C-BE32-E72D297353CC}">
              <c16:uniqueId val="{00000003-45ED-4D64-B0DC-8E3B4029EE09}"/>
            </c:ext>
          </c:extLst>
        </c:ser>
        <c:ser>
          <c:idx val="2"/>
          <c:order val="1"/>
          <c:tx>
            <c:strRef>
              <c:f>'Academics - Gr. 3-8 - Legacy'!$C$51</c:f>
              <c:strCache>
                <c:ptCount val="1"/>
                <c:pt idx="0">
                  <c:v>Statewide*</c:v>
                </c:pt>
              </c:strCache>
            </c:strRef>
          </c:tx>
          <c:spPr>
            <a:ln w="31750">
              <a:solidFill>
                <a:srgbClr val="92D050"/>
              </a:solidFill>
            </a:ln>
          </c:spPr>
          <c:marker>
            <c:symbol val="none"/>
          </c:marker>
          <c:cat>
            <c:strRef>
              <c:f>'Academics - Gr. 3-8 - Legacy'!$K$47:$O$47</c:f>
              <c:strCache>
                <c:ptCount val="5"/>
                <c:pt idx="0">
                  <c:v>2012</c:v>
                </c:pt>
                <c:pt idx="1">
                  <c:v>2013</c:v>
                </c:pt>
                <c:pt idx="2">
                  <c:v>2014</c:v>
                </c:pt>
                <c:pt idx="3">
                  <c:v>2015†</c:v>
                </c:pt>
                <c:pt idx="4">
                  <c:v>2016†</c:v>
                </c:pt>
              </c:strCache>
            </c:strRef>
          </c:cat>
          <c:val>
            <c:numRef>
              <c:f>'Academics - Gr. 3-8 - Legacy'!$K$51:$O$51</c:f>
              <c:numCache>
                <c:formatCode>0</c:formatCode>
                <c:ptCount val="5"/>
                <c:pt idx="0">
                  <c:v>56</c:v>
                </c:pt>
                <c:pt idx="1">
                  <c:v>58</c:v>
                </c:pt>
                <c:pt idx="2">
                  <c:v>57</c:v>
                </c:pt>
                <c:pt idx="3">
                  <c:v>58</c:v>
                </c:pt>
                <c:pt idx="4">
                  <c:v>61</c:v>
                </c:pt>
              </c:numCache>
            </c:numRef>
          </c:val>
          <c:smooth val="1"/>
          <c:extLst>
            <c:ext xmlns:c16="http://schemas.microsoft.com/office/drawing/2014/chart" uri="{C3380CC4-5D6E-409C-BE32-E72D297353CC}">
              <c16:uniqueId val="{00000004-45ED-4D64-B0DC-8E3B4029EE09}"/>
            </c:ext>
          </c:extLst>
        </c:ser>
        <c:ser>
          <c:idx val="0"/>
          <c:order val="2"/>
          <c:tx>
            <c:strRef>
              <c:f>'Academics - Gr. 3-8 -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Legacy'!$K$47:$O$47</c:f>
              <c:strCache>
                <c:ptCount val="5"/>
                <c:pt idx="0">
                  <c:v>2012</c:v>
                </c:pt>
                <c:pt idx="1">
                  <c:v>2013</c:v>
                </c:pt>
                <c:pt idx="2">
                  <c:v>2014</c:v>
                </c:pt>
                <c:pt idx="3">
                  <c:v>2015†</c:v>
                </c:pt>
                <c:pt idx="4">
                  <c:v>2016†</c:v>
                </c:pt>
              </c:strCache>
            </c:strRef>
          </c:cat>
          <c:val>
            <c:numRef>
              <c:f>'Academics - Gr. 3-8 - Legacy'!$K$50:$O$50</c:f>
              <c:numCache>
                <c:formatCode>0</c:formatCode>
                <c:ptCount val="5"/>
                <c:pt idx="0" formatCode="General">
                  <c:v>80</c:v>
                </c:pt>
                <c:pt idx="1">
                  <c:v>84</c:v>
                </c:pt>
                <c:pt idx="2">
                  <c:v>76</c:v>
                </c:pt>
                <c:pt idx="3">
                  <c:v>76</c:v>
                </c:pt>
                <c:pt idx="4">
                  <c:v>75</c:v>
                </c:pt>
              </c:numCache>
            </c:numRef>
          </c:val>
          <c:smooth val="1"/>
          <c:extLst>
            <c:ext xmlns:c16="http://schemas.microsoft.com/office/drawing/2014/chart" uri="{C3380CC4-5D6E-409C-BE32-E72D297353CC}">
              <c16:uniqueId val="{00000005-45ED-4D64-B0DC-8E3B4029EE09}"/>
            </c:ext>
          </c:extLst>
        </c:ser>
        <c:dLbls>
          <c:showLegendKey val="0"/>
          <c:showVal val="0"/>
          <c:showCatName val="0"/>
          <c:showSerName val="0"/>
          <c:showPercent val="0"/>
          <c:showBubbleSize val="0"/>
        </c:dLbls>
        <c:smooth val="0"/>
        <c:axId val="206473480"/>
        <c:axId val="206474056"/>
      </c:lineChart>
      <c:catAx>
        <c:axId val="206473480"/>
        <c:scaling>
          <c:orientation val="minMax"/>
        </c:scaling>
        <c:delete val="0"/>
        <c:axPos val="b"/>
        <c:numFmt formatCode="General" sourceLinked="1"/>
        <c:majorTickMark val="out"/>
        <c:minorTickMark val="none"/>
        <c:tickLblPos val="nextTo"/>
        <c:crossAx val="206474056"/>
        <c:crosses val="autoZero"/>
        <c:auto val="1"/>
        <c:lblAlgn val="ctr"/>
        <c:lblOffset val="100"/>
        <c:noMultiLvlLbl val="0"/>
      </c:catAx>
      <c:valAx>
        <c:axId val="2064740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0647348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Gen'!$C$352</c:f>
              <c:strCache>
                <c:ptCount val="1"/>
                <c:pt idx="0">
                  <c:v>Springfield*</c:v>
                </c:pt>
              </c:strCache>
            </c:strRef>
          </c:tx>
          <c:spPr>
            <a:ln w="31750">
              <a:solidFill>
                <a:schemeClr val="bg1">
                  <a:lumMod val="65000"/>
                </a:schemeClr>
              </a:solidFill>
            </a:ln>
          </c:spPr>
          <c:marker>
            <c:symbol val="none"/>
          </c:marker>
          <c:cat>
            <c:strRef>
              <c:f>'Academics - Gr. 3-8 - Next Gen'!$K$347:$O$347</c:f>
              <c:strCache>
                <c:ptCount val="5"/>
                <c:pt idx="0">
                  <c:v>2014</c:v>
                </c:pt>
                <c:pt idx="1">
                  <c:v>2015</c:v>
                </c:pt>
                <c:pt idx="2">
                  <c:v>2016</c:v>
                </c:pt>
                <c:pt idx="3">
                  <c:v>2017†</c:v>
                </c:pt>
                <c:pt idx="4">
                  <c:v>2018†</c:v>
                </c:pt>
              </c:strCache>
            </c:strRef>
          </c:cat>
          <c:val>
            <c:numRef>
              <c:f>'Academics - Gr. 3-8 - Next Gen'!$K$352:$O$352</c:f>
              <c:numCache>
                <c:formatCode>0.0</c:formatCode>
                <c:ptCount val="5"/>
                <c:pt idx="3" formatCode="0">
                  <c:v>54</c:v>
                </c:pt>
                <c:pt idx="4" formatCode="0">
                  <c:v>58</c:v>
                </c:pt>
              </c:numCache>
            </c:numRef>
          </c:val>
          <c:smooth val="1"/>
          <c:extLst>
            <c:ext xmlns:c16="http://schemas.microsoft.com/office/drawing/2014/chart" uri="{C3380CC4-5D6E-409C-BE32-E72D297353CC}">
              <c16:uniqueId val="{00000000-FD3C-4EF8-9B30-7DCBA34BDDEE}"/>
            </c:ext>
          </c:extLst>
        </c:ser>
        <c:ser>
          <c:idx val="2"/>
          <c:order val="1"/>
          <c:tx>
            <c:strRef>
              <c:f>'Academics - Gr. 3-8 - Next Gen'!$C$351</c:f>
              <c:strCache>
                <c:ptCount val="1"/>
                <c:pt idx="0">
                  <c:v>Statewide*</c:v>
                </c:pt>
              </c:strCache>
            </c:strRef>
          </c:tx>
          <c:spPr>
            <a:ln w="31750">
              <a:solidFill>
                <a:srgbClr val="92D050"/>
              </a:solidFill>
            </a:ln>
          </c:spPr>
          <c:marker>
            <c:symbol val="none"/>
          </c:marker>
          <c:cat>
            <c:strRef>
              <c:f>'Academics - Gr. 3-8 - Next Gen'!$K$347:$O$347</c:f>
              <c:strCache>
                <c:ptCount val="5"/>
                <c:pt idx="0">
                  <c:v>2014</c:v>
                </c:pt>
                <c:pt idx="1">
                  <c:v>2015</c:v>
                </c:pt>
                <c:pt idx="2">
                  <c:v>2016</c:v>
                </c:pt>
                <c:pt idx="3">
                  <c:v>2017†</c:v>
                </c:pt>
                <c:pt idx="4">
                  <c:v>2018†</c:v>
                </c:pt>
              </c:strCache>
            </c:strRef>
          </c:cat>
          <c:val>
            <c:numRef>
              <c:f>'Academics - Gr. 3-8 - Next Gen'!$K$351:$O$351</c:f>
              <c:numCache>
                <c:formatCode>0.0</c:formatCode>
                <c:ptCount val="5"/>
                <c:pt idx="3" formatCode="0">
                  <c:v>74</c:v>
                </c:pt>
                <c:pt idx="4" formatCode="0">
                  <c:v>74</c:v>
                </c:pt>
              </c:numCache>
            </c:numRef>
          </c:val>
          <c:smooth val="1"/>
          <c:extLst>
            <c:ext xmlns:c16="http://schemas.microsoft.com/office/drawing/2014/chart" uri="{C3380CC4-5D6E-409C-BE32-E72D297353CC}">
              <c16:uniqueId val="{00000001-FD3C-4EF8-9B30-7DCBA34BDDEE}"/>
            </c:ext>
          </c:extLst>
        </c:ser>
        <c:ser>
          <c:idx val="0"/>
          <c:order val="2"/>
          <c:tx>
            <c:strRef>
              <c:f>'Academics - Gr. 3-8 - Next Gen'!$C$350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Gen'!$K$347:$O$347</c:f>
              <c:strCache>
                <c:ptCount val="5"/>
                <c:pt idx="0">
                  <c:v>2014</c:v>
                </c:pt>
                <c:pt idx="1">
                  <c:v>2015</c:v>
                </c:pt>
                <c:pt idx="2">
                  <c:v>2016</c:v>
                </c:pt>
                <c:pt idx="3">
                  <c:v>2017†</c:v>
                </c:pt>
                <c:pt idx="4">
                  <c:v>2018†</c:v>
                </c:pt>
              </c:strCache>
            </c:strRef>
          </c:cat>
          <c:val>
            <c:numRef>
              <c:f>'Academics - Gr. 3-8 - Next Gen'!$K$350:$O$350</c:f>
              <c:numCache>
                <c:formatCode>0.0</c:formatCode>
                <c:ptCount val="5"/>
                <c:pt idx="3">
                  <c:v>86</c:v>
                </c:pt>
                <c:pt idx="4">
                  <c:v>82</c:v>
                </c:pt>
              </c:numCache>
            </c:numRef>
          </c:val>
          <c:smooth val="1"/>
          <c:extLst>
            <c:ext xmlns:c16="http://schemas.microsoft.com/office/drawing/2014/chart" uri="{C3380CC4-5D6E-409C-BE32-E72D297353CC}">
              <c16:uniqueId val="{00000002-FD3C-4EF8-9B30-7DCBA34BDDEE}"/>
            </c:ext>
          </c:extLst>
        </c:ser>
        <c:dLbls>
          <c:showLegendKey val="0"/>
          <c:showVal val="0"/>
          <c:showCatName val="0"/>
          <c:showSerName val="0"/>
          <c:showPercent val="0"/>
          <c:showBubbleSize val="0"/>
        </c:dLbls>
        <c:smooth val="0"/>
        <c:axId val="309326920"/>
        <c:axId val="309327496"/>
      </c:lineChart>
      <c:catAx>
        <c:axId val="309326920"/>
        <c:scaling>
          <c:orientation val="minMax"/>
        </c:scaling>
        <c:delete val="0"/>
        <c:axPos val="b"/>
        <c:numFmt formatCode="General" sourceLinked="1"/>
        <c:majorTickMark val="out"/>
        <c:minorTickMark val="none"/>
        <c:tickLblPos val="nextTo"/>
        <c:crossAx val="309327496"/>
        <c:crosses val="autoZero"/>
        <c:auto val="1"/>
        <c:lblAlgn val="ctr"/>
        <c:lblOffset val="100"/>
        <c:noMultiLvlLbl val="0"/>
      </c:catAx>
      <c:valAx>
        <c:axId val="309327496"/>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932692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Gen'!$C$352</c:f>
              <c:strCache>
                <c:ptCount val="1"/>
                <c:pt idx="0">
                  <c:v>Springfield*</c:v>
                </c:pt>
              </c:strCache>
            </c:strRef>
          </c:tx>
          <c:spPr>
            <a:ln w="31750">
              <a:solidFill>
                <a:schemeClr val="bg1">
                  <a:lumMod val="65000"/>
                </a:schemeClr>
              </a:solidFill>
            </a:ln>
          </c:spPr>
          <c:marker>
            <c:symbol val="none"/>
          </c:marker>
          <c:cat>
            <c:strRef>
              <c:f>'Academics - Gr. 3-8 - Next Gen'!$R$347:$V$347</c:f>
              <c:strCache>
                <c:ptCount val="5"/>
                <c:pt idx="0">
                  <c:v>2014</c:v>
                </c:pt>
                <c:pt idx="1">
                  <c:v>2015</c:v>
                </c:pt>
                <c:pt idx="2">
                  <c:v>2016</c:v>
                </c:pt>
                <c:pt idx="3">
                  <c:v>2017†</c:v>
                </c:pt>
                <c:pt idx="4">
                  <c:v>2018†,‡</c:v>
                </c:pt>
              </c:strCache>
            </c:strRef>
          </c:cat>
          <c:val>
            <c:numRef>
              <c:f>'Academics - Gr. 3-8 - Next Gen'!$R$352:$V$352</c:f>
              <c:numCache>
                <c:formatCode>0.0</c:formatCode>
                <c:ptCount val="5"/>
                <c:pt idx="3">
                  <c:v>45</c:v>
                </c:pt>
                <c:pt idx="4">
                  <c:v>54.2</c:v>
                </c:pt>
              </c:numCache>
            </c:numRef>
          </c:val>
          <c:smooth val="1"/>
          <c:extLst>
            <c:ext xmlns:c16="http://schemas.microsoft.com/office/drawing/2014/chart" uri="{C3380CC4-5D6E-409C-BE32-E72D297353CC}">
              <c16:uniqueId val="{00000000-CB0F-4716-B473-6A4DE1ACB15F}"/>
            </c:ext>
          </c:extLst>
        </c:ser>
        <c:ser>
          <c:idx val="2"/>
          <c:order val="1"/>
          <c:tx>
            <c:strRef>
              <c:f>'Academics - Gr. 3-8 - Next Gen'!$C$351</c:f>
              <c:strCache>
                <c:ptCount val="1"/>
                <c:pt idx="0">
                  <c:v>Statewide*</c:v>
                </c:pt>
              </c:strCache>
            </c:strRef>
          </c:tx>
          <c:spPr>
            <a:ln w="31750">
              <a:solidFill>
                <a:srgbClr val="92D050"/>
              </a:solidFill>
            </a:ln>
          </c:spPr>
          <c:marker>
            <c:symbol val="none"/>
          </c:marker>
          <c:cat>
            <c:strRef>
              <c:f>'Academics - Gr. 3-8 - Next Gen'!$R$347:$V$347</c:f>
              <c:strCache>
                <c:ptCount val="5"/>
                <c:pt idx="0">
                  <c:v>2014</c:v>
                </c:pt>
                <c:pt idx="1">
                  <c:v>2015</c:v>
                </c:pt>
                <c:pt idx="2">
                  <c:v>2016</c:v>
                </c:pt>
                <c:pt idx="3">
                  <c:v>2017†</c:v>
                </c:pt>
                <c:pt idx="4">
                  <c:v>2018†,‡</c:v>
                </c:pt>
              </c:strCache>
            </c:strRef>
          </c:cat>
          <c:val>
            <c:numRef>
              <c:f>'Academics - Gr. 3-8 - Next Gen'!$R$351:$V$351</c:f>
              <c:numCache>
                <c:formatCode>0.0</c:formatCode>
                <c:ptCount val="5"/>
                <c:pt idx="3">
                  <c:v>62</c:v>
                </c:pt>
                <c:pt idx="4">
                  <c:v>57.990098570286833</c:v>
                </c:pt>
              </c:numCache>
            </c:numRef>
          </c:val>
          <c:smooth val="1"/>
          <c:extLst>
            <c:ext xmlns:c16="http://schemas.microsoft.com/office/drawing/2014/chart" uri="{C3380CC4-5D6E-409C-BE32-E72D297353CC}">
              <c16:uniqueId val="{00000001-CB0F-4716-B473-6A4DE1ACB15F}"/>
            </c:ext>
          </c:extLst>
        </c:ser>
        <c:ser>
          <c:idx val="0"/>
          <c:order val="2"/>
          <c:tx>
            <c:strRef>
              <c:f>'Academics - Gr. 3-8 - Next Gen'!$C$350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Gen'!$R$347:$V$347</c:f>
              <c:strCache>
                <c:ptCount val="5"/>
                <c:pt idx="0">
                  <c:v>2014</c:v>
                </c:pt>
                <c:pt idx="1">
                  <c:v>2015</c:v>
                </c:pt>
                <c:pt idx="2">
                  <c:v>2016</c:v>
                </c:pt>
                <c:pt idx="3">
                  <c:v>2017†</c:v>
                </c:pt>
                <c:pt idx="4">
                  <c:v>2018†,‡</c:v>
                </c:pt>
              </c:strCache>
            </c:strRef>
          </c:cat>
          <c:val>
            <c:numRef>
              <c:f>'Academics - Gr. 3-8 - Next Gen'!$R$350:$V$350</c:f>
              <c:numCache>
                <c:formatCode>0.0</c:formatCode>
                <c:ptCount val="5"/>
                <c:pt idx="3">
                  <c:v>74</c:v>
                </c:pt>
                <c:pt idx="4">
                  <c:v>58.243902439024389</c:v>
                </c:pt>
              </c:numCache>
            </c:numRef>
          </c:val>
          <c:smooth val="1"/>
          <c:extLst>
            <c:ext xmlns:c16="http://schemas.microsoft.com/office/drawing/2014/chart" uri="{C3380CC4-5D6E-409C-BE32-E72D297353CC}">
              <c16:uniqueId val="{00000002-CB0F-4716-B473-6A4DE1ACB15F}"/>
            </c:ext>
          </c:extLst>
        </c:ser>
        <c:dLbls>
          <c:showLegendKey val="0"/>
          <c:showVal val="0"/>
          <c:showCatName val="0"/>
          <c:showSerName val="0"/>
          <c:showPercent val="0"/>
          <c:showBubbleSize val="0"/>
        </c:dLbls>
        <c:smooth val="0"/>
        <c:axId val="309601992"/>
        <c:axId val="309602568"/>
      </c:lineChart>
      <c:catAx>
        <c:axId val="309601992"/>
        <c:scaling>
          <c:orientation val="minMax"/>
        </c:scaling>
        <c:delete val="0"/>
        <c:axPos val="b"/>
        <c:numFmt formatCode="General" sourceLinked="1"/>
        <c:majorTickMark val="out"/>
        <c:minorTickMark val="none"/>
        <c:tickLblPos val="nextTo"/>
        <c:crossAx val="309602568"/>
        <c:crosses val="autoZero"/>
        <c:auto val="1"/>
        <c:lblAlgn val="ctr"/>
        <c:lblOffset val="100"/>
        <c:noMultiLvlLbl val="0"/>
      </c:catAx>
      <c:valAx>
        <c:axId val="30960256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960199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Gen'!$C$385</c:f>
              <c:strCache>
                <c:ptCount val="1"/>
                <c:pt idx="0">
                  <c:v>Springfield*</c:v>
                </c:pt>
              </c:strCache>
            </c:strRef>
          </c:tx>
          <c:spPr>
            <a:ln w="31750">
              <a:solidFill>
                <a:schemeClr val="bg1">
                  <a:lumMod val="65000"/>
                </a:schemeClr>
              </a:solidFill>
            </a:ln>
          </c:spPr>
          <c:marker>
            <c:symbol val="none"/>
          </c:marker>
          <c:cat>
            <c:strRef>
              <c:f>'Academics - Gr. 3-8 - Next Gen'!$D$380:$H$380</c:f>
              <c:strCache>
                <c:ptCount val="5"/>
                <c:pt idx="0">
                  <c:v>2014</c:v>
                </c:pt>
                <c:pt idx="1">
                  <c:v>2015</c:v>
                </c:pt>
                <c:pt idx="2">
                  <c:v>2016</c:v>
                </c:pt>
                <c:pt idx="3">
                  <c:v>2017†</c:v>
                </c:pt>
                <c:pt idx="4">
                  <c:v>2018†</c:v>
                </c:pt>
              </c:strCache>
            </c:strRef>
          </c:cat>
          <c:val>
            <c:numRef>
              <c:f>'Academics - Gr. 3-8 - Next Gen'!$D$385:$H$385</c:f>
              <c:numCache>
                <c:formatCode>0.0</c:formatCode>
                <c:ptCount val="5"/>
                <c:pt idx="3">
                  <c:v>485.69662602778567</c:v>
                </c:pt>
                <c:pt idx="4">
                  <c:v>487.45829846582984</c:v>
                </c:pt>
              </c:numCache>
            </c:numRef>
          </c:val>
          <c:smooth val="1"/>
          <c:extLst>
            <c:ext xmlns:c16="http://schemas.microsoft.com/office/drawing/2014/chart" uri="{C3380CC4-5D6E-409C-BE32-E72D297353CC}">
              <c16:uniqueId val="{00000000-5ED6-44C9-8E61-46CFE2CFA58B}"/>
            </c:ext>
          </c:extLst>
        </c:ser>
        <c:ser>
          <c:idx val="2"/>
          <c:order val="1"/>
          <c:tx>
            <c:strRef>
              <c:f>'Academics - Gr. 3-8 - Next Gen'!$C$384</c:f>
              <c:strCache>
                <c:ptCount val="1"/>
                <c:pt idx="0">
                  <c:v>Statewide*</c:v>
                </c:pt>
              </c:strCache>
            </c:strRef>
          </c:tx>
          <c:spPr>
            <a:ln w="31750">
              <a:solidFill>
                <a:srgbClr val="92D050"/>
              </a:solidFill>
            </a:ln>
          </c:spPr>
          <c:marker>
            <c:symbol val="none"/>
          </c:marker>
          <c:cat>
            <c:strRef>
              <c:f>'Academics - Gr. 3-8 - Next Gen'!$D$380:$H$380</c:f>
              <c:strCache>
                <c:ptCount val="5"/>
                <c:pt idx="0">
                  <c:v>2014</c:v>
                </c:pt>
                <c:pt idx="1">
                  <c:v>2015</c:v>
                </c:pt>
                <c:pt idx="2">
                  <c:v>2016</c:v>
                </c:pt>
                <c:pt idx="3">
                  <c:v>2017†</c:v>
                </c:pt>
                <c:pt idx="4">
                  <c:v>2018†</c:v>
                </c:pt>
              </c:strCache>
            </c:strRef>
          </c:cat>
          <c:val>
            <c:numRef>
              <c:f>'Academics - Gr. 3-8 - Next Gen'!$D$384:$H$384</c:f>
              <c:numCache>
                <c:formatCode>0.0</c:formatCode>
                <c:ptCount val="5"/>
                <c:pt idx="3">
                  <c:v>488.74633368489782</c:v>
                </c:pt>
                <c:pt idx="4">
                  <c:v>489.72698128947684</c:v>
                </c:pt>
              </c:numCache>
            </c:numRef>
          </c:val>
          <c:smooth val="1"/>
          <c:extLst>
            <c:ext xmlns:c16="http://schemas.microsoft.com/office/drawing/2014/chart" uri="{C3380CC4-5D6E-409C-BE32-E72D297353CC}">
              <c16:uniqueId val="{00000001-5ED6-44C9-8E61-46CFE2CFA58B}"/>
            </c:ext>
          </c:extLst>
        </c:ser>
        <c:ser>
          <c:idx val="0"/>
          <c:order val="2"/>
          <c:tx>
            <c:strRef>
              <c:f>'Academics - Gr. 3-8 - Next Gen'!$C$383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Gen'!$D$380:$H$380</c:f>
              <c:strCache>
                <c:ptCount val="5"/>
                <c:pt idx="0">
                  <c:v>2014</c:v>
                </c:pt>
                <c:pt idx="1">
                  <c:v>2015</c:v>
                </c:pt>
                <c:pt idx="2">
                  <c:v>2016</c:v>
                </c:pt>
                <c:pt idx="3">
                  <c:v>2017†</c:v>
                </c:pt>
                <c:pt idx="4">
                  <c:v>2018†</c:v>
                </c:pt>
              </c:strCache>
            </c:strRef>
          </c:cat>
          <c:val>
            <c:numRef>
              <c:f>'Academics - Gr. 3-8 - Next Gen'!$D$383:$H$383</c:f>
              <c:numCache>
                <c:formatCode>0.0</c:formatCode>
                <c:ptCount val="5"/>
                <c:pt idx="3">
                  <c:v>504.21428571428572</c:v>
                </c:pt>
                <c:pt idx="4">
                  <c:v>503.68421052631578</c:v>
                </c:pt>
              </c:numCache>
            </c:numRef>
          </c:val>
          <c:smooth val="1"/>
          <c:extLst>
            <c:ext xmlns:c16="http://schemas.microsoft.com/office/drawing/2014/chart" uri="{C3380CC4-5D6E-409C-BE32-E72D297353CC}">
              <c16:uniqueId val="{00000002-5ED6-44C9-8E61-46CFE2CFA58B}"/>
            </c:ext>
          </c:extLst>
        </c:ser>
        <c:dLbls>
          <c:showLegendKey val="0"/>
          <c:showVal val="0"/>
          <c:showCatName val="0"/>
          <c:showSerName val="0"/>
          <c:showPercent val="0"/>
          <c:showBubbleSize val="0"/>
        </c:dLbls>
        <c:smooth val="0"/>
        <c:axId val="309606600"/>
        <c:axId val="309607176"/>
      </c:lineChart>
      <c:catAx>
        <c:axId val="309606600"/>
        <c:scaling>
          <c:orientation val="minMax"/>
        </c:scaling>
        <c:delete val="0"/>
        <c:axPos val="b"/>
        <c:numFmt formatCode="General" sourceLinked="1"/>
        <c:majorTickMark val="out"/>
        <c:minorTickMark val="none"/>
        <c:tickLblPos val="nextTo"/>
        <c:crossAx val="309607176"/>
        <c:crosses val="autoZero"/>
        <c:auto val="1"/>
        <c:lblAlgn val="ctr"/>
        <c:lblOffset val="100"/>
        <c:noMultiLvlLbl val="0"/>
      </c:catAx>
      <c:valAx>
        <c:axId val="309607176"/>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9606600"/>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Gen'!$C$385</c:f>
              <c:strCache>
                <c:ptCount val="1"/>
                <c:pt idx="0">
                  <c:v>Springfield*</c:v>
                </c:pt>
              </c:strCache>
            </c:strRef>
          </c:tx>
          <c:spPr>
            <a:ln w="31750">
              <a:solidFill>
                <a:schemeClr val="bg1">
                  <a:lumMod val="65000"/>
                </a:schemeClr>
              </a:solidFill>
            </a:ln>
          </c:spPr>
          <c:marker>
            <c:symbol val="none"/>
          </c:marker>
          <c:cat>
            <c:strRef>
              <c:f>'Academics - Gr. 3-8 - Next Gen'!$K$380:$O$380</c:f>
              <c:strCache>
                <c:ptCount val="5"/>
                <c:pt idx="0">
                  <c:v>2014</c:v>
                </c:pt>
                <c:pt idx="1">
                  <c:v>2015</c:v>
                </c:pt>
                <c:pt idx="2">
                  <c:v>2016</c:v>
                </c:pt>
                <c:pt idx="3">
                  <c:v>2017†</c:v>
                </c:pt>
                <c:pt idx="4">
                  <c:v>2018†</c:v>
                </c:pt>
              </c:strCache>
            </c:strRef>
          </c:cat>
          <c:val>
            <c:numRef>
              <c:f>'Academics - Gr. 3-8 - Next Gen'!$K$385:$O$385</c:f>
              <c:numCache>
                <c:formatCode>0.0</c:formatCode>
                <c:ptCount val="5"/>
                <c:pt idx="3" formatCode="0">
                  <c:v>23</c:v>
                </c:pt>
                <c:pt idx="4" formatCode="0">
                  <c:v>27</c:v>
                </c:pt>
              </c:numCache>
            </c:numRef>
          </c:val>
          <c:smooth val="1"/>
          <c:extLst>
            <c:ext xmlns:c16="http://schemas.microsoft.com/office/drawing/2014/chart" uri="{C3380CC4-5D6E-409C-BE32-E72D297353CC}">
              <c16:uniqueId val="{00000000-340F-4FE2-8E21-E20583ED458B}"/>
            </c:ext>
          </c:extLst>
        </c:ser>
        <c:ser>
          <c:idx val="2"/>
          <c:order val="1"/>
          <c:tx>
            <c:strRef>
              <c:f>'Academics - Gr. 3-8 - Next Gen'!$C$384</c:f>
              <c:strCache>
                <c:ptCount val="1"/>
                <c:pt idx="0">
                  <c:v>Statewide*</c:v>
                </c:pt>
              </c:strCache>
            </c:strRef>
          </c:tx>
          <c:spPr>
            <a:ln w="31750">
              <a:solidFill>
                <a:srgbClr val="92D050"/>
              </a:solidFill>
            </a:ln>
          </c:spPr>
          <c:marker>
            <c:symbol val="none"/>
          </c:marker>
          <c:cat>
            <c:strRef>
              <c:f>'Academics - Gr. 3-8 - Next Gen'!$K$380:$O$380</c:f>
              <c:strCache>
                <c:ptCount val="5"/>
                <c:pt idx="0">
                  <c:v>2014</c:v>
                </c:pt>
                <c:pt idx="1">
                  <c:v>2015</c:v>
                </c:pt>
                <c:pt idx="2">
                  <c:v>2016</c:v>
                </c:pt>
                <c:pt idx="3">
                  <c:v>2017†</c:v>
                </c:pt>
                <c:pt idx="4">
                  <c:v>2018†</c:v>
                </c:pt>
              </c:strCache>
            </c:strRef>
          </c:cat>
          <c:val>
            <c:numRef>
              <c:f>'Academics - Gr. 3-8 - Next Gen'!$K$384:$O$384</c:f>
              <c:numCache>
                <c:formatCode>0.0</c:formatCode>
                <c:ptCount val="5"/>
                <c:pt idx="3" formatCode="0">
                  <c:v>29</c:v>
                </c:pt>
                <c:pt idx="4" formatCode="0">
                  <c:v>31</c:v>
                </c:pt>
              </c:numCache>
            </c:numRef>
          </c:val>
          <c:smooth val="1"/>
          <c:extLst>
            <c:ext xmlns:c16="http://schemas.microsoft.com/office/drawing/2014/chart" uri="{C3380CC4-5D6E-409C-BE32-E72D297353CC}">
              <c16:uniqueId val="{00000001-340F-4FE2-8E21-E20583ED458B}"/>
            </c:ext>
          </c:extLst>
        </c:ser>
        <c:ser>
          <c:idx val="0"/>
          <c:order val="2"/>
          <c:tx>
            <c:strRef>
              <c:f>'Academics - Gr. 3-8 - Next Gen'!$C$383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Gen'!$K$380:$O$380</c:f>
              <c:strCache>
                <c:ptCount val="5"/>
                <c:pt idx="0">
                  <c:v>2014</c:v>
                </c:pt>
                <c:pt idx="1">
                  <c:v>2015</c:v>
                </c:pt>
                <c:pt idx="2">
                  <c:v>2016</c:v>
                </c:pt>
                <c:pt idx="3">
                  <c:v>2017†</c:v>
                </c:pt>
                <c:pt idx="4">
                  <c:v>2018†</c:v>
                </c:pt>
              </c:strCache>
            </c:strRef>
          </c:cat>
          <c:val>
            <c:numRef>
              <c:f>'Academics - Gr. 3-8 - Next Gen'!$K$383:$O$383</c:f>
              <c:numCache>
                <c:formatCode>0.0</c:formatCode>
                <c:ptCount val="5"/>
                <c:pt idx="3" formatCode="0">
                  <c:v>50</c:v>
                </c:pt>
                <c:pt idx="4" formatCode="0">
                  <c:v>58</c:v>
                </c:pt>
              </c:numCache>
            </c:numRef>
          </c:val>
          <c:smooth val="1"/>
          <c:extLst>
            <c:ext xmlns:c16="http://schemas.microsoft.com/office/drawing/2014/chart" uri="{C3380CC4-5D6E-409C-BE32-E72D297353CC}">
              <c16:uniqueId val="{00000002-340F-4FE2-8E21-E20583ED458B}"/>
            </c:ext>
          </c:extLst>
        </c:ser>
        <c:dLbls>
          <c:showLegendKey val="0"/>
          <c:showVal val="0"/>
          <c:showCatName val="0"/>
          <c:showSerName val="0"/>
          <c:showPercent val="0"/>
          <c:showBubbleSize val="0"/>
        </c:dLbls>
        <c:smooth val="0"/>
        <c:axId val="309652296"/>
        <c:axId val="309652872"/>
      </c:lineChart>
      <c:catAx>
        <c:axId val="309652296"/>
        <c:scaling>
          <c:orientation val="minMax"/>
        </c:scaling>
        <c:delete val="0"/>
        <c:axPos val="b"/>
        <c:numFmt formatCode="General" sourceLinked="1"/>
        <c:majorTickMark val="out"/>
        <c:minorTickMark val="none"/>
        <c:tickLblPos val="nextTo"/>
        <c:crossAx val="309652872"/>
        <c:crosses val="autoZero"/>
        <c:auto val="1"/>
        <c:lblAlgn val="ctr"/>
        <c:lblOffset val="100"/>
        <c:noMultiLvlLbl val="0"/>
      </c:catAx>
      <c:valAx>
        <c:axId val="30965287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965229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Gen'!$C$385</c:f>
              <c:strCache>
                <c:ptCount val="1"/>
                <c:pt idx="0">
                  <c:v>Springfield*</c:v>
                </c:pt>
              </c:strCache>
            </c:strRef>
          </c:tx>
          <c:spPr>
            <a:ln w="31750">
              <a:solidFill>
                <a:schemeClr val="bg1">
                  <a:lumMod val="65000"/>
                </a:schemeClr>
              </a:solidFill>
            </a:ln>
          </c:spPr>
          <c:marker>
            <c:symbol val="none"/>
          </c:marker>
          <c:cat>
            <c:strRef>
              <c:f>'Academics - Gr. 3-8 - Next Gen'!$R$380:$V$380</c:f>
              <c:strCache>
                <c:ptCount val="5"/>
                <c:pt idx="0">
                  <c:v>2014</c:v>
                </c:pt>
                <c:pt idx="1">
                  <c:v>2015</c:v>
                </c:pt>
                <c:pt idx="2">
                  <c:v>2016</c:v>
                </c:pt>
                <c:pt idx="3">
                  <c:v>2017†</c:v>
                </c:pt>
                <c:pt idx="4">
                  <c:v>2018†,‡</c:v>
                </c:pt>
              </c:strCache>
            </c:strRef>
          </c:cat>
          <c:val>
            <c:numRef>
              <c:f>'Academics - Gr. 3-8 - Next Gen'!$R$385:$V$385</c:f>
              <c:numCache>
                <c:formatCode>0.0</c:formatCode>
                <c:ptCount val="5"/>
                <c:pt idx="3">
                  <c:v>45</c:v>
                </c:pt>
                <c:pt idx="4">
                  <c:v>45.981889763779527</c:v>
                </c:pt>
              </c:numCache>
            </c:numRef>
          </c:val>
          <c:smooth val="1"/>
          <c:extLst>
            <c:ext xmlns:c16="http://schemas.microsoft.com/office/drawing/2014/chart" uri="{C3380CC4-5D6E-409C-BE32-E72D297353CC}">
              <c16:uniqueId val="{00000000-B795-4012-9640-A63ADEA3A781}"/>
            </c:ext>
          </c:extLst>
        </c:ser>
        <c:ser>
          <c:idx val="2"/>
          <c:order val="1"/>
          <c:tx>
            <c:strRef>
              <c:f>'Academics - Gr. 3-8 - Next Gen'!$C$384</c:f>
              <c:strCache>
                <c:ptCount val="1"/>
                <c:pt idx="0">
                  <c:v>Statewide*</c:v>
                </c:pt>
              </c:strCache>
            </c:strRef>
          </c:tx>
          <c:spPr>
            <a:ln w="31750">
              <a:solidFill>
                <a:srgbClr val="92D050"/>
              </a:solidFill>
            </a:ln>
          </c:spPr>
          <c:marker>
            <c:symbol val="none"/>
          </c:marker>
          <c:cat>
            <c:strRef>
              <c:f>'Academics - Gr. 3-8 - Next Gen'!$R$380:$V$380</c:f>
              <c:strCache>
                <c:ptCount val="5"/>
                <c:pt idx="0">
                  <c:v>2014</c:v>
                </c:pt>
                <c:pt idx="1">
                  <c:v>2015</c:v>
                </c:pt>
                <c:pt idx="2">
                  <c:v>2016</c:v>
                </c:pt>
                <c:pt idx="3">
                  <c:v>2017†</c:v>
                </c:pt>
                <c:pt idx="4">
                  <c:v>2018†,‡</c:v>
                </c:pt>
              </c:strCache>
            </c:strRef>
          </c:cat>
          <c:val>
            <c:numRef>
              <c:f>'Academics - Gr. 3-8 - Next Gen'!$R$384:$V$384</c:f>
              <c:numCache>
                <c:formatCode>0.0</c:formatCode>
                <c:ptCount val="5"/>
                <c:pt idx="3">
                  <c:v>47</c:v>
                </c:pt>
                <c:pt idx="4">
                  <c:v>47.288604882290826</c:v>
                </c:pt>
              </c:numCache>
            </c:numRef>
          </c:val>
          <c:smooth val="1"/>
          <c:extLst>
            <c:ext xmlns:c16="http://schemas.microsoft.com/office/drawing/2014/chart" uri="{C3380CC4-5D6E-409C-BE32-E72D297353CC}">
              <c16:uniqueId val="{00000001-B795-4012-9640-A63ADEA3A781}"/>
            </c:ext>
          </c:extLst>
        </c:ser>
        <c:ser>
          <c:idx val="0"/>
          <c:order val="2"/>
          <c:tx>
            <c:strRef>
              <c:f>'Academics - Gr. 3-8 - Next Gen'!$C$383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Gen'!$R$380:$V$380</c:f>
              <c:strCache>
                <c:ptCount val="5"/>
                <c:pt idx="0">
                  <c:v>2014</c:v>
                </c:pt>
                <c:pt idx="1">
                  <c:v>2015</c:v>
                </c:pt>
                <c:pt idx="2">
                  <c:v>2016</c:v>
                </c:pt>
                <c:pt idx="3">
                  <c:v>2017†</c:v>
                </c:pt>
                <c:pt idx="4">
                  <c:v>2018†,‡</c:v>
                </c:pt>
              </c:strCache>
            </c:strRef>
          </c:cat>
          <c:val>
            <c:numRef>
              <c:f>'Academics - Gr. 3-8 - Next Gen'!$R$383:$V$383</c:f>
              <c:numCache>
                <c:formatCode>0.0</c:formatCode>
                <c:ptCount val="5"/>
              </c:numCache>
            </c:numRef>
          </c:val>
          <c:smooth val="1"/>
          <c:extLst>
            <c:ext xmlns:c16="http://schemas.microsoft.com/office/drawing/2014/chart" uri="{C3380CC4-5D6E-409C-BE32-E72D297353CC}">
              <c16:uniqueId val="{00000002-B795-4012-9640-A63ADEA3A781}"/>
            </c:ext>
          </c:extLst>
        </c:ser>
        <c:dLbls>
          <c:showLegendKey val="0"/>
          <c:showVal val="0"/>
          <c:showCatName val="0"/>
          <c:showSerName val="0"/>
          <c:showPercent val="0"/>
          <c:showBubbleSize val="0"/>
        </c:dLbls>
        <c:smooth val="0"/>
        <c:axId val="309656904"/>
        <c:axId val="309927944"/>
      </c:lineChart>
      <c:catAx>
        <c:axId val="309656904"/>
        <c:scaling>
          <c:orientation val="minMax"/>
        </c:scaling>
        <c:delete val="0"/>
        <c:axPos val="b"/>
        <c:numFmt formatCode="General" sourceLinked="1"/>
        <c:majorTickMark val="out"/>
        <c:minorTickMark val="none"/>
        <c:tickLblPos val="nextTo"/>
        <c:crossAx val="309927944"/>
        <c:crosses val="autoZero"/>
        <c:auto val="1"/>
        <c:lblAlgn val="ctr"/>
        <c:lblOffset val="100"/>
        <c:noMultiLvlLbl val="0"/>
      </c:catAx>
      <c:valAx>
        <c:axId val="30992794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965690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Gen'!$C$412</c:f>
              <c:strCache>
                <c:ptCount val="1"/>
                <c:pt idx="0">
                  <c:v>Springfield*</c:v>
                </c:pt>
              </c:strCache>
            </c:strRef>
          </c:tx>
          <c:spPr>
            <a:ln w="31750">
              <a:solidFill>
                <a:schemeClr val="bg1">
                  <a:lumMod val="65000"/>
                </a:schemeClr>
              </a:solidFill>
            </a:ln>
          </c:spPr>
          <c:marker>
            <c:symbol val="none"/>
          </c:marker>
          <c:cat>
            <c:strRef>
              <c:f>'Academics - Gr. 3-8 - Next Gen'!$D$407:$H$407</c:f>
              <c:strCache>
                <c:ptCount val="5"/>
                <c:pt idx="0">
                  <c:v>2014</c:v>
                </c:pt>
                <c:pt idx="1">
                  <c:v>2015</c:v>
                </c:pt>
                <c:pt idx="2">
                  <c:v>2016</c:v>
                </c:pt>
                <c:pt idx="3">
                  <c:v>2017†</c:v>
                </c:pt>
                <c:pt idx="4">
                  <c:v>2018†</c:v>
                </c:pt>
              </c:strCache>
            </c:strRef>
          </c:cat>
          <c:val>
            <c:numRef>
              <c:f>'Academics - Gr. 3-8 - Next Gen'!$D$412:$H$412</c:f>
              <c:numCache>
                <c:formatCode>0.0</c:formatCode>
                <c:ptCount val="5"/>
                <c:pt idx="3">
                  <c:v>484.36483610046827</c:v>
                </c:pt>
                <c:pt idx="4">
                  <c:v>484.29061976549411</c:v>
                </c:pt>
              </c:numCache>
            </c:numRef>
          </c:val>
          <c:smooth val="1"/>
          <c:extLst>
            <c:ext xmlns:c16="http://schemas.microsoft.com/office/drawing/2014/chart" uri="{C3380CC4-5D6E-409C-BE32-E72D297353CC}">
              <c16:uniqueId val="{00000000-B9F8-4295-ACEE-2205BBE73FA2}"/>
            </c:ext>
          </c:extLst>
        </c:ser>
        <c:ser>
          <c:idx val="2"/>
          <c:order val="1"/>
          <c:tx>
            <c:strRef>
              <c:f>'Academics - Gr. 3-8 - Next Gen'!$C$411</c:f>
              <c:strCache>
                <c:ptCount val="1"/>
                <c:pt idx="0">
                  <c:v>Statewide*</c:v>
                </c:pt>
              </c:strCache>
            </c:strRef>
          </c:tx>
          <c:spPr>
            <a:ln w="31750">
              <a:solidFill>
                <a:srgbClr val="92D050"/>
              </a:solidFill>
            </a:ln>
          </c:spPr>
          <c:marker>
            <c:symbol val="none"/>
          </c:marker>
          <c:cat>
            <c:strRef>
              <c:f>'Academics - Gr. 3-8 - Next Gen'!$D$407:$H$407</c:f>
              <c:strCache>
                <c:ptCount val="5"/>
                <c:pt idx="0">
                  <c:v>2014</c:v>
                </c:pt>
                <c:pt idx="1">
                  <c:v>2015</c:v>
                </c:pt>
                <c:pt idx="2">
                  <c:v>2016</c:v>
                </c:pt>
                <c:pt idx="3">
                  <c:v>2017†</c:v>
                </c:pt>
                <c:pt idx="4">
                  <c:v>2018†</c:v>
                </c:pt>
              </c:strCache>
            </c:strRef>
          </c:cat>
          <c:val>
            <c:numRef>
              <c:f>'Academics - Gr. 3-8 - Next Gen'!$D$411:$H$411</c:f>
              <c:numCache>
                <c:formatCode>0.0</c:formatCode>
                <c:ptCount val="5"/>
                <c:pt idx="3">
                  <c:v>487.9925593184185</c:v>
                </c:pt>
                <c:pt idx="4">
                  <c:v>487.36538141140068</c:v>
                </c:pt>
              </c:numCache>
            </c:numRef>
          </c:val>
          <c:smooth val="1"/>
          <c:extLst>
            <c:ext xmlns:c16="http://schemas.microsoft.com/office/drawing/2014/chart" uri="{C3380CC4-5D6E-409C-BE32-E72D297353CC}">
              <c16:uniqueId val="{00000001-B9F8-4295-ACEE-2205BBE73FA2}"/>
            </c:ext>
          </c:extLst>
        </c:ser>
        <c:ser>
          <c:idx val="0"/>
          <c:order val="2"/>
          <c:tx>
            <c:strRef>
              <c:f>'Academics - Gr. 3-8 - Next Gen'!$C$410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Gen'!$D$407:$H$407</c:f>
              <c:strCache>
                <c:ptCount val="5"/>
                <c:pt idx="0">
                  <c:v>2014</c:v>
                </c:pt>
                <c:pt idx="1">
                  <c:v>2015</c:v>
                </c:pt>
                <c:pt idx="2">
                  <c:v>2016</c:v>
                </c:pt>
                <c:pt idx="3">
                  <c:v>2017†</c:v>
                </c:pt>
                <c:pt idx="4">
                  <c:v>2018†</c:v>
                </c:pt>
              </c:strCache>
            </c:strRef>
          </c:cat>
          <c:val>
            <c:numRef>
              <c:f>'Academics - Gr. 3-8 - Next Gen'!$D$410:$H$410</c:f>
              <c:numCache>
                <c:formatCode>0.0</c:formatCode>
                <c:ptCount val="5"/>
                <c:pt idx="3">
                  <c:v>505.21428571428572</c:v>
                </c:pt>
                <c:pt idx="4">
                  <c:v>496.57894736842104</c:v>
                </c:pt>
              </c:numCache>
            </c:numRef>
          </c:val>
          <c:smooth val="1"/>
          <c:extLst>
            <c:ext xmlns:c16="http://schemas.microsoft.com/office/drawing/2014/chart" uri="{C3380CC4-5D6E-409C-BE32-E72D297353CC}">
              <c16:uniqueId val="{00000002-B9F8-4295-ACEE-2205BBE73FA2}"/>
            </c:ext>
          </c:extLst>
        </c:ser>
        <c:dLbls>
          <c:showLegendKey val="0"/>
          <c:showVal val="0"/>
          <c:showCatName val="0"/>
          <c:showSerName val="0"/>
          <c:showPercent val="0"/>
          <c:showBubbleSize val="0"/>
        </c:dLbls>
        <c:smooth val="0"/>
        <c:axId val="309931976"/>
        <c:axId val="309932552"/>
      </c:lineChart>
      <c:catAx>
        <c:axId val="309931976"/>
        <c:scaling>
          <c:orientation val="minMax"/>
        </c:scaling>
        <c:delete val="0"/>
        <c:axPos val="b"/>
        <c:numFmt formatCode="General" sourceLinked="1"/>
        <c:majorTickMark val="out"/>
        <c:minorTickMark val="none"/>
        <c:tickLblPos val="nextTo"/>
        <c:crossAx val="309932552"/>
        <c:crosses val="autoZero"/>
        <c:auto val="1"/>
        <c:lblAlgn val="ctr"/>
        <c:lblOffset val="100"/>
        <c:noMultiLvlLbl val="0"/>
      </c:catAx>
      <c:valAx>
        <c:axId val="309932552"/>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9931976"/>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Gen'!$C$412</c:f>
              <c:strCache>
                <c:ptCount val="1"/>
                <c:pt idx="0">
                  <c:v>Springfield*</c:v>
                </c:pt>
              </c:strCache>
            </c:strRef>
          </c:tx>
          <c:spPr>
            <a:ln w="31750">
              <a:solidFill>
                <a:schemeClr val="bg1">
                  <a:lumMod val="65000"/>
                </a:schemeClr>
              </a:solidFill>
            </a:ln>
          </c:spPr>
          <c:marker>
            <c:symbol val="none"/>
          </c:marker>
          <c:cat>
            <c:strRef>
              <c:f>'Academics - Gr. 3-8 - Next Gen'!$K$407:$O$407</c:f>
              <c:strCache>
                <c:ptCount val="5"/>
                <c:pt idx="0">
                  <c:v>2014</c:v>
                </c:pt>
                <c:pt idx="1">
                  <c:v>2015</c:v>
                </c:pt>
                <c:pt idx="2">
                  <c:v>2016</c:v>
                </c:pt>
                <c:pt idx="3">
                  <c:v>2017†</c:v>
                </c:pt>
                <c:pt idx="4">
                  <c:v>2018†</c:v>
                </c:pt>
              </c:strCache>
            </c:strRef>
          </c:cat>
          <c:val>
            <c:numRef>
              <c:f>'Academics - Gr. 3-8 - Next Gen'!$K$412:$O$412</c:f>
              <c:numCache>
                <c:formatCode>0.0</c:formatCode>
                <c:ptCount val="5"/>
                <c:pt idx="3" formatCode="0">
                  <c:v>21</c:v>
                </c:pt>
                <c:pt idx="4" formatCode="0">
                  <c:v>22</c:v>
                </c:pt>
              </c:numCache>
            </c:numRef>
          </c:val>
          <c:smooth val="1"/>
          <c:extLst>
            <c:ext xmlns:c16="http://schemas.microsoft.com/office/drawing/2014/chart" uri="{C3380CC4-5D6E-409C-BE32-E72D297353CC}">
              <c16:uniqueId val="{00000000-A6CB-464A-95DB-343086D2A3F5}"/>
            </c:ext>
          </c:extLst>
        </c:ser>
        <c:ser>
          <c:idx val="2"/>
          <c:order val="1"/>
          <c:tx>
            <c:strRef>
              <c:f>'Academics - Gr. 3-8 - Next Gen'!$C$411</c:f>
              <c:strCache>
                <c:ptCount val="1"/>
                <c:pt idx="0">
                  <c:v>Statewide*</c:v>
                </c:pt>
              </c:strCache>
            </c:strRef>
          </c:tx>
          <c:spPr>
            <a:ln w="31750">
              <a:solidFill>
                <a:srgbClr val="92D050"/>
              </a:solidFill>
            </a:ln>
          </c:spPr>
          <c:marker>
            <c:symbol val="none"/>
          </c:marker>
          <c:cat>
            <c:strRef>
              <c:f>'Academics - Gr. 3-8 - Next Gen'!$K$407:$O$407</c:f>
              <c:strCache>
                <c:ptCount val="5"/>
                <c:pt idx="0">
                  <c:v>2014</c:v>
                </c:pt>
                <c:pt idx="1">
                  <c:v>2015</c:v>
                </c:pt>
                <c:pt idx="2">
                  <c:v>2016</c:v>
                </c:pt>
                <c:pt idx="3">
                  <c:v>2017†</c:v>
                </c:pt>
                <c:pt idx="4">
                  <c:v>2018†</c:v>
                </c:pt>
              </c:strCache>
            </c:strRef>
          </c:cat>
          <c:val>
            <c:numRef>
              <c:f>'Academics - Gr. 3-8 - Next Gen'!$K$411:$O$411</c:f>
              <c:numCache>
                <c:formatCode>0.0</c:formatCode>
                <c:ptCount val="5"/>
                <c:pt idx="3" formatCode="0">
                  <c:v>28</c:v>
                </c:pt>
                <c:pt idx="4" formatCode="0">
                  <c:v>27</c:v>
                </c:pt>
              </c:numCache>
            </c:numRef>
          </c:val>
          <c:smooth val="1"/>
          <c:extLst>
            <c:ext xmlns:c16="http://schemas.microsoft.com/office/drawing/2014/chart" uri="{C3380CC4-5D6E-409C-BE32-E72D297353CC}">
              <c16:uniqueId val="{00000001-A6CB-464A-95DB-343086D2A3F5}"/>
            </c:ext>
          </c:extLst>
        </c:ser>
        <c:ser>
          <c:idx val="0"/>
          <c:order val="2"/>
          <c:tx>
            <c:strRef>
              <c:f>'Academics - Gr. 3-8 - Next Gen'!$C$410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Gen'!$K$407:$O$407</c:f>
              <c:strCache>
                <c:ptCount val="5"/>
                <c:pt idx="0">
                  <c:v>2014</c:v>
                </c:pt>
                <c:pt idx="1">
                  <c:v>2015</c:v>
                </c:pt>
                <c:pt idx="2">
                  <c:v>2016</c:v>
                </c:pt>
                <c:pt idx="3">
                  <c:v>2017†</c:v>
                </c:pt>
                <c:pt idx="4">
                  <c:v>2018†</c:v>
                </c:pt>
              </c:strCache>
            </c:strRef>
          </c:cat>
          <c:val>
            <c:numRef>
              <c:f>'Academics - Gr. 3-8 - Next Gen'!$K$410:$O$410</c:f>
              <c:numCache>
                <c:formatCode>0.0</c:formatCode>
                <c:ptCount val="5"/>
                <c:pt idx="3" formatCode="0">
                  <c:v>50</c:v>
                </c:pt>
                <c:pt idx="4" formatCode="0">
                  <c:v>42</c:v>
                </c:pt>
              </c:numCache>
            </c:numRef>
          </c:val>
          <c:smooth val="1"/>
          <c:extLst>
            <c:ext xmlns:c16="http://schemas.microsoft.com/office/drawing/2014/chart" uri="{C3380CC4-5D6E-409C-BE32-E72D297353CC}">
              <c16:uniqueId val="{00000002-A6CB-464A-95DB-343086D2A3F5}"/>
            </c:ext>
          </c:extLst>
        </c:ser>
        <c:dLbls>
          <c:showLegendKey val="0"/>
          <c:showVal val="0"/>
          <c:showCatName val="0"/>
          <c:showSerName val="0"/>
          <c:showPercent val="0"/>
          <c:showBubbleSize val="0"/>
        </c:dLbls>
        <c:smooth val="0"/>
        <c:axId val="310059592"/>
        <c:axId val="310060168"/>
      </c:lineChart>
      <c:catAx>
        <c:axId val="310059592"/>
        <c:scaling>
          <c:orientation val="minMax"/>
        </c:scaling>
        <c:delete val="0"/>
        <c:axPos val="b"/>
        <c:numFmt formatCode="General" sourceLinked="1"/>
        <c:majorTickMark val="out"/>
        <c:minorTickMark val="none"/>
        <c:tickLblPos val="nextTo"/>
        <c:crossAx val="310060168"/>
        <c:crosses val="autoZero"/>
        <c:auto val="1"/>
        <c:lblAlgn val="ctr"/>
        <c:lblOffset val="100"/>
        <c:noMultiLvlLbl val="0"/>
      </c:catAx>
      <c:valAx>
        <c:axId val="31006016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1005959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Gen'!$C$412</c:f>
              <c:strCache>
                <c:ptCount val="1"/>
                <c:pt idx="0">
                  <c:v>Springfield*</c:v>
                </c:pt>
              </c:strCache>
            </c:strRef>
          </c:tx>
          <c:spPr>
            <a:ln w="31750">
              <a:solidFill>
                <a:schemeClr val="bg1">
                  <a:lumMod val="65000"/>
                </a:schemeClr>
              </a:solidFill>
            </a:ln>
          </c:spPr>
          <c:marker>
            <c:symbol val="none"/>
          </c:marker>
          <c:cat>
            <c:strRef>
              <c:f>'Academics - Gr. 3-8 - Next Gen'!$R$407:$V$407</c:f>
              <c:strCache>
                <c:ptCount val="5"/>
                <c:pt idx="0">
                  <c:v>2014</c:v>
                </c:pt>
                <c:pt idx="1">
                  <c:v>2015</c:v>
                </c:pt>
                <c:pt idx="2">
                  <c:v>2016</c:v>
                </c:pt>
                <c:pt idx="3">
                  <c:v>2017†</c:v>
                </c:pt>
                <c:pt idx="4">
                  <c:v>2018†,‡</c:v>
                </c:pt>
              </c:strCache>
            </c:strRef>
          </c:cat>
          <c:val>
            <c:numRef>
              <c:f>'Academics - Gr. 3-8 - Next Gen'!$R$412:$V$412</c:f>
              <c:numCache>
                <c:formatCode>0.0</c:formatCode>
                <c:ptCount val="5"/>
                <c:pt idx="3">
                  <c:v>35</c:v>
                </c:pt>
                <c:pt idx="4">
                  <c:v>43.666535433070869</c:v>
                </c:pt>
              </c:numCache>
            </c:numRef>
          </c:val>
          <c:smooth val="1"/>
          <c:extLst>
            <c:ext xmlns:c16="http://schemas.microsoft.com/office/drawing/2014/chart" uri="{C3380CC4-5D6E-409C-BE32-E72D297353CC}">
              <c16:uniqueId val="{00000000-314B-4C93-956E-716FF4508772}"/>
            </c:ext>
          </c:extLst>
        </c:ser>
        <c:ser>
          <c:idx val="2"/>
          <c:order val="1"/>
          <c:tx>
            <c:strRef>
              <c:f>'Academics - Gr. 3-8 - Next Gen'!$C$411</c:f>
              <c:strCache>
                <c:ptCount val="1"/>
                <c:pt idx="0">
                  <c:v>Statewide*</c:v>
                </c:pt>
              </c:strCache>
            </c:strRef>
          </c:tx>
          <c:spPr>
            <a:ln w="31750">
              <a:solidFill>
                <a:srgbClr val="92D050"/>
              </a:solidFill>
            </a:ln>
          </c:spPr>
          <c:marker>
            <c:symbol val="none"/>
          </c:marker>
          <c:cat>
            <c:strRef>
              <c:f>'Academics - Gr. 3-8 - Next Gen'!$R$407:$V$407</c:f>
              <c:strCache>
                <c:ptCount val="5"/>
                <c:pt idx="0">
                  <c:v>2014</c:v>
                </c:pt>
                <c:pt idx="1">
                  <c:v>2015</c:v>
                </c:pt>
                <c:pt idx="2">
                  <c:v>2016</c:v>
                </c:pt>
                <c:pt idx="3">
                  <c:v>2017†</c:v>
                </c:pt>
                <c:pt idx="4">
                  <c:v>2018†,‡</c:v>
                </c:pt>
              </c:strCache>
            </c:strRef>
          </c:cat>
          <c:val>
            <c:numRef>
              <c:f>'Academics - Gr. 3-8 - Next Gen'!$R$411:$V$411</c:f>
              <c:numCache>
                <c:formatCode>0.0</c:formatCode>
                <c:ptCount val="5"/>
                <c:pt idx="3">
                  <c:v>44</c:v>
                </c:pt>
                <c:pt idx="4">
                  <c:v>46.408971058100938</c:v>
                </c:pt>
              </c:numCache>
            </c:numRef>
          </c:val>
          <c:smooth val="1"/>
          <c:extLst>
            <c:ext xmlns:c16="http://schemas.microsoft.com/office/drawing/2014/chart" uri="{C3380CC4-5D6E-409C-BE32-E72D297353CC}">
              <c16:uniqueId val="{00000001-314B-4C93-956E-716FF4508772}"/>
            </c:ext>
          </c:extLst>
        </c:ser>
        <c:ser>
          <c:idx val="0"/>
          <c:order val="2"/>
          <c:tx>
            <c:strRef>
              <c:f>'Academics - Gr. 3-8 - Next Gen'!$C$410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Gen'!$R$407:$V$407</c:f>
              <c:strCache>
                <c:ptCount val="5"/>
                <c:pt idx="0">
                  <c:v>2014</c:v>
                </c:pt>
                <c:pt idx="1">
                  <c:v>2015</c:v>
                </c:pt>
                <c:pt idx="2">
                  <c:v>2016</c:v>
                </c:pt>
                <c:pt idx="3">
                  <c:v>2017†</c:v>
                </c:pt>
                <c:pt idx="4">
                  <c:v>2018†,‡</c:v>
                </c:pt>
              </c:strCache>
            </c:strRef>
          </c:cat>
          <c:val>
            <c:numRef>
              <c:f>'Academics - Gr. 3-8 - Next Gen'!$R$410:$V$410</c:f>
              <c:numCache>
                <c:formatCode>0.0</c:formatCode>
                <c:ptCount val="5"/>
              </c:numCache>
            </c:numRef>
          </c:val>
          <c:smooth val="1"/>
          <c:extLst>
            <c:ext xmlns:c16="http://schemas.microsoft.com/office/drawing/2014/chart" uri="{C3380CC4-5D6E-409C-BE32-E72D297353CC}">
              <c16:uniqueId val="{00000002-314B-4C93-956E-716FF4508772}"/>
            </c:ext>
          </c:extLst>
        </c:ser>
        <c:dLbls>
          <c:showLegendKey val="0"/>
          <c:showVal val="0"/>
          <c:showCatName val="0"/>
          <c:showSerName val="0"/>
          <c:showPercent val="0"/>
          <c:showBubbleSize val="0"/>
        </c:dLbls>
        <c:smooth val="0"/>
        <c:axId val="310064200"/>
        <c:axId val="310064776"/>
      </c:lineChart>
      <c:catAx>
        <c:axId val="310064200"/>
        <c:scaling>
          <c:orientation val="minMax"/>
        </c:scaling>
        <c:delete val="0"/>
        <c:axPos val="b"/>
        <c:numFmt formatCode="General" sourceLinked="1"/>
        <c:majorTickMark val="out"/>
        <c:minorTickMark val="none"/>
        <c:tickLblPos val="nextTo"/>
        <c:crossAx val="310064776"/>
        <c:crosses val="autoZero"/>
        <c:auto val="1"/>
        <c:lblAlgn val="ctr"/>
        <c:lblOffset val="100"/>
        <c:noMultiLvlLbl val="0"/>
      </c:catAx>
      <c:valAx>
        <c:axId val="31006477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006420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Gen'!$C$445</c:f>
              <c:strCache>
                <c:ptCount val="1"/>
                <c:pt idx="0">
                  <c:v>Springfield*</c:v>
                </c:pt>
              </c:strCache>
            </c:strRef>
          </c:tx>
          <c:spPr>
            <a:ln w="31750">
              <a:solidFill>
                <a:schemeClr val="bg1">
                  <a:lumMod val="65000"/>
                </a:schemeClr>
              </a:solidFill>
            </a:ln>
          </c:spPr>
          <c:marker>
            <c:symbol val="none"/>
          </c:marker>
          <c:cat>
            <c:strRef>
              <c:f>'Academics - Gr. 3-8 - Next Gen'!$D$440:$H$440</c:f>
              <c:strCache>
                <c:ptCount val="5"/>
                <c:pt idx="0">
                  <c:v>2014</c:v>
                </c:pt>
                <c:pt idx="1">
                  <c:v>2015</c:v>
                </c:pt>
                <c:pt idx="2">
                  <c:v>2016</c:v>
                </c:pt>
                <c:pt idx="3">
                  <c:v>2017†</c:v>
                </c:pt>
                <c:pt idx="4">
                  <c:v>2018†</c:v>
                </c:pt>
              </c:strCache>
            </c:strRef>
          </c:cat>
          <c:val>
            <c:numRef>
              <c:f>'Academics - Gr. 3-8 - Next Gen'!$D$445:$H$445</c:f>
              <c:numCache>
                <c:formatCode>0.0</c:formatCode>
                <c:ptCount val="5"/>
                <c:pt idx="3">
                  <c:v>492.14634146341461</c:v>
                </c:pt>
                <c:pt idx="4">
                  <c:v>493</c:v>
                </c:pt>
              </c:numCache>
            </c:numRef>
          </c:val>
          <c:smooth val="1"/>
          <c:extLst>
            <c:ext xmlns:c16="http://schemas.microsoft.com/office/drawing/2014/chart" uri="{C3380CC4-5D6E-409C-BE32-E72D297353CC}">
              <c16:uniqueId val="{00000000-0F49-4154-A0C3-A9F6ADB81AF5}"/>
            </c:ext>
          </c:extLst>
        </c:ser>
        <c:ser>
          <c:idx val="2"/>
          <c:order val="1"/>
          <c:tx>
            <c:strRef>
              <c:f>'Academics - Gr. 3-8 - Next Gen'!$C$444</c:f>
              <c:strCache>
                <c:ptCount val="1"/>
                <c:pt idx="0">
                  <c:v>Statewide*</c:v>
                </c:pt>
              </c:strCache>
            </c:strRef>
          </c:tx>
          <c:spPr>
            <a:ln w="31750">
              <a:solidFill>
                <a:srgbClr val="92D050"/>
              </a:solidFill>
            </a:ln>
          </c:spPr>
          <c:marker>
            <c:symbol val="none"/>
          </c:marker>
          <c:cat>
            <c:strRef>
              <c:f>'Academics - Gr. 3-8 - Next Gen'!$D$440:$H$440</c:f>
              <c:strCache>
                <c:ptCount val="5"/>
                <c:pt idx="0">
                  <c:v>2014</c:v>
                </c:pt>
                <c:pt idx="1">
                  <c:v>2015</c:v>
                </c:pt>
                <c:pt idx="2">
                  <c:v>2016</c:v>
                </c:pt>
                <c:pt idx="3">
                  <c:v>2017†</c:v>
                </c:pt>
                <c:pt idx="4">
                  <c:v>2018†</c:v>
                </c:pt>
              </c:strCache>
            </c:strRef>
          </c:cat>
          <c:val>
            <c:numRef>
              <c:f>'Academics - Gr. 3-8 - Next Gen'!$D$444:$H$444</c:f>
              <c:numCache>
                <c:formatCode>0.0</c:formatCode>
                <c:ptCount val="5"/>
                <c:pt idx="3">
                  <c:v>500.78869067653989</c:v>
                </c:pt>
                <c:pt idx="4">
                  <c:v>502.75196152872689</c:v>
                </c:pt>
              </c:numCache>
            </c:numRef>
          </c:val>
          <c:smooth val="1"/>
          <c:extLst>
            <c:ext xmlns:c16="http://schemas.microsoft.com/office/drawing/2014/chart" uri="{C3380CC4-5D6E-409C-BE32-E72D297353CC}">
              <c16:uniqueId val="{00000001-0F49-4154-A0C3-A9F6ADB81AF5}"/>
            </c:ext>
          </c:extLst>
        </c:ser>
        <c:ser>
          <c:idx val="0"/>
          <c:order val="2"/>
          <c:tx>
            <c:strRef>
              <c:f>'Academics - Gr. 3-8 - Next Gen'!$C$443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Gen'!$D$440:$H$440</c:f>
              <c:strCache>
                <c:ptCount val="5"/>
                <c:pt idx="0">
                  <c:v>2014</c:v>
                </c:pt>
                <c:pt idx="1">
                  <c:v>2015</c:v>
                </c:pt>
                <c:pt idx="2">
                  <c:v>2016</c:v>
                </c:pt>
                <c:pt idx="3">
                  <c:v>2017†</c:v>
                </c:pt>
                <c:pt idx="4">
                  <c:v>2018†</c:v>
                </c:pt>
              </c:strCache>
            </c:strRef>
          </c:cat>
          <c:val>
            <c:numRef>
              <c:f>'Academics - Gr. 3-8 - Next Gen'!$D$443:$H$443</c:f>
              <c:numCache>
                <c:formatCode>0.0</c:formatCode>
                <c:ptCount val="5"/>
                <c:pt idx="3">
                  <c:v>514</c:v>
                </c:pt>
                <c:pt idx="4">
                  <c:v>515.14285714285711</c:v>
                </c:pt>
              </c:numCache>
            </c:numRef>
          </c:val>
          <c:smooth val="1"/>
          <c:extLst>
            <c:ext xmlns:c16="http://schemas.microsoft.com/office/drawing/2014/chart" uri="{C3380CC4-5D6E-409C-BE32-E72D297353CC}">
              <c16:uniqueId val="{00000002-0F49-4154-A0C3-A9F6ADB81AF5}"/>
            </c:ext>
          </c:extLst>
        </c:ser>
        <c:dLbls>
          <c:showLegendKey val="0"/>
          <c:showVal val="0"/>
          <c:showCatName val="0"/>
          <c:showSerName val="0"/>
          <c:showPercent val="0"/>
          <c:showBubbleSize val="0"/>
        </c:dLbls>
        <c:smooth val="0"/>
        <c:axId val="310265544"/>
        <c:axId val="310266120"/>
      </c:lineChart>
      <c:catAx>
        <c:axId val="310265544"/>
        <c:scaling>
          <c:orientation val="minMax"/>
        </c:scaling>
        <c:delete val="0"/>
        <c:axPos val="b"/>
        <c:numFmt formatCode="General" sourceLinked="1"/>
        <c:majorTickMark val="out"/>
        <c:minorTickMark val="none"/>
        <c:tickLblPos val="nextTo"/>
        <c:crossAx val="310266120"/>
        <c:crosses val="autoZero"/>
        <c:auto val="1"/>
        <c:lblAlgn val="ctr"/>
        <c:lblOffset val="100"/>
        <c:noMultiLvlLbl val="0"/>
      </c:catAx>
      <c:valAx>
        <c:axId val="310266120"/>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0265544"/>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Gen'!$C$445</c:f>
              <c:strCache>
                <c:ptCount val="1"/>
                <c:pt idx="0">
                  <c:v>Springfield*</c:v>
                </c:pt>
              </c:strCache>
            </c:strRef>
          </c:tx>
          <c:spPr>
            <a:ln w="31750">
              <a:solidFill>
                <a:schemeClr val="bg1">
                  <a:lumMod val="65000"/>
                </a:schemeClr>
              </a:solidFill>
            </a:ln>
          </c:spPr>
          <c:marker>
            <c:symbol val="none"/>
          </c:marker>
          <c:cat>
            <c:strRef>
              <c:f>'Academics - Gr. 3-8 - Next Gen'!$K$440:$O$440</c:f>
              <c:strCache>
                <c:ptCount val="5"/>
                <c:pt idx="0">
                  <c:v>2014</c:v>
                </c:pt>
                <c:pt idx="1">
                  <c:v>2015</c:v>
                </c:pt>
                <c:pt idx="2">
                  <c:v>2016</c:v>
                </c:pt>
                <c:pt idx="3">
                  <c:v>2017†</c:v>
                </c:pt>
                <c:pt idx="4">
                  <c:v>2018†</c:v>
                </c:pt>
              </c:strCache>
            </c:strRef>
          </c:cat>
          <c:val>
            <c:numRef>
              <c:f>'Academics - Gr. 3-8 - Next Gen'!$K$445:$O$445</c:f>
              <c:numCache>
                <c:formatCode>0.0</c:formatCode>
                <c:ptCount val="5"/>
                <c:pt idx="3" formatCode="0">
                  <c:v>36</c:v>
                </c:pt>
                <c:pt idx="4" formatCode="0">
                  <c:v>36</c:v>
                </c:pt>
              </c:numCache>
            </c:numRef>
          </c:val>
          <c:smooth val="1"/>
          <c:extLst>
            <c:ext xmlns:c16="http://schemas.microsoft.com/office/drawing/2014/chart" uri="{C3380CC4-5D6E-409C-BE32-E72D297353CC}">
              <c16:uniqueId val="{00000000-2BE2-4A31-854E-03E7DF47D659}"/>
            </c:ext>
          </c:extLst>
        </c:ser>
        <c:ser>
          <c:idx val="2"/>
          <c:order val="1"/>
          <c:tx>
            <c:strRef>
              <c:f>'Academics - Gr. 3-8 - Next Gen'!$C$444</c:f>
              <c:strCache>
                <c:ptCount val="1"/>
                <c:pt idx="0">
                  <c:v>Statewide*</c:v>
                </c:pt>
              </c:strCache>
            </c:strRef>
          </c:tx>
          <c:spPr>
            <a:ln w="31750">
              <a:solidFill>
                <a:srgbClr val="92D050"/>
              </a:solidFill>
            </a:ln>
          </c:spPr>
          <c:marker>
            <c:symbol val="none"/>
          </c:marker>
          <c:cat>
            <c:strRef>
              <c:f>'Academics - Gr. 3-8 - Next Gen'!$K$440:$O$440</c:f>
              <c:strCache>
                <c:ptCount val="5"/>
                <c:pt idx="0">
                  <c:v>2014</c:v>
                </c:pt>
                <c:pt idx="1">
                  <c:v>2015</c:v>
                </c:pt>
                <c:pt idx="2">
                  <c:v>2016</c:v>
                </c:pt>
                <c:pt idx="3">
                  <c:v>2017†</c:v>
                </c:pt>
                <c:pt idx="4">
                  <c:v>2018†</c:v>
                </c:pt>
              </c:strCache>
            </c:strRef>
          </c:cat>
          <c:val>
            <c:numRef>
              <c:f>'Academics - Gr. 3-8 - Next Gen'!$K$444:$O$444</c:f>
              <c:numCache>
                <c:formatCode>0.0</c:formatCode>
                <c:ptCount val="5"/>
                <c:pt idx="3" formatCode="0">
                  <c:v>51</c:v>
                </c:pt>
                <c:pt idx="4" formatCode="0">
                  <c:v>54</c:v>
                </c:pt>
              </c:numCache>
            </c:numRef>
          </c:val>
          <c:smooth val="1"/>
          <c:extLst>
            <c:ext xmlns:c16="http://schemas.microsoft.com/office/drawing/2014/chart" uri="{C3380CC4-5D6E-409C-BE32-E72D297353CC}">
              <c16:uniqueId val="{00000001-2BE2-4A31-854E-03E7DF47D659}"/>
            </c:ext>
          </c:extLst>
        </c:ser>
        <c:ser>
          <c:idx val="0"/>
          <c:order val="2"/>
          <c:tx>
            <c:strRef>
              <c:f>'Academics - Gr. 3-8 - Next Gen'!$C$443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Gen'!$K$440:$O$440</c:f>
              <c:strCache>
                <c:ptCount val="5"/>
                <c:pt idx="0">
                  <c:v>2014</c:v>
                </c:pt>
                <c:pt idx="1">
                  <c:v>2015</c:v>
                </c:pt>
                <c:pt idx="2">
                  <c:v>2016</c:v>
                </c:pt>
                <c:pt idx="3">
                  <c:v>2017†</c:v>
                </c:pt>
                <c:pt idx="4">
                  <c:v>2018†</c:v>
                </c:pt>
              </c:strCache>
            </c:strRef>
          </c:cat>
          <c:val>
            <c:numRef>
              <c:f>'Academics - Gr. 3-8 - Next Gen'!$K$443:$O$443</c:f>
              <c:numCache>
                <c:formatCode>0.0</c:formatCode>
                <c:ptCount val="5"/>
                <c:pt idx="3" formatCode="0">
                  <c:v>76</c:v>
                </c:pt>
                <c:pt idx="4" formatCode="0">
                  <c:v>76</c:v>
                </c:pt>
              </c:numCache>
            </c:numRef>
          </c:val>
          <c:smooth val="1"/>
          <c:extLst>
            <c:ext xmlns:c16="http://schemas.microsoft.com/office/drawing/2014/chart" uri="{C3380CC4-5D6E-409C-BE32-E72D297353CC}">
              <c16:uniqueId val="{00000002-2BE2-4A31-854E-03E7DF47D659}"/>
            </c:ext>
          </c:extLst>
        </c:ser>
        <c:dLbls>
          <c:showLegendKey val="0"/>
          <c:showVal val="0"/>
          <c:showCatName val="0"/>
          <c:showSerName val="0"/>
          <c:showPercent val="0"/>
          <c:showBubbleSize val="0"/>
        </c:dLbls>
        <c:smooth val="0"/>
        <c:axId val="310270152"/>
        <c:axId val="310270728"/>
      </c:lineChart>
      <c:catAx>
        <c:axId val="310270152"/>
        <c:scaling>
          <c:orientation val="minMax"/>
        </c:scaling>
        <c:delete val="0"/>
        <c:axPos val="b"/>
        <c:numFmt formatCode="General" sourceLinked="1"/>
        <c:majorTickMark val="out"/>
        <c:minorTickMark val="none"/>
        <c:tickLblPos val="nextTo"/>
        <c:crossAx val="310270728"/>
        <c:crosses val="autoZero"/>
        <c:auto val="1"/>
        <c:lblAlgn val="ctr"/>
        <c:lblOffset val="100"/>
        <c:noMultiLvlLbl val="0"/>
      </c:catAx>
      <c:valAx>
        <c:axId val="31027072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1027015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2901885961007"/>
          <c:y val="5.1440251900434983E-2"/>
          <c:w val="0.86764623919884032"/>
          <c:h val="0.83249029671849772"/>
        </c:manualLayout>
      </c:layout>
      <c:lineChart>
        <c:grouping val="standard"/>
        <c:varyColors val="0"/>
        <c:ser>
          <c:idx val="1"/>
          <c:order val="0"/>
          <c:tx>
            <c:strRef>
              <c:f>'Academics - Gr. 3-8 - Legacy'!$C$52</c:f>
              <c:strCache>
                <c:ptCount val="1"/>
                <c:pt idx="0">
                  <c:v>Springfield*</c:v>
                </c:pt>
              </c:strCache>
            </c:strRef>
          </c:tx>
          <c:spPr>
            <a:ln w="31750">
              <a:solidFill>
                <a:schemeClr val="bg1">
                  <a:lumMod val="65000"/>
                </a:schemeClr>
              </a:solidFill>
            </a:ln>
          </c:spPr>
          <c:marker>
            <c:symbol val="none"/>
          </c:marker>
          <c:cat>
            <c:strRef>
              <c:f>'Academics - Gr. 3-8 - Legacy'!$R$47:$V$47</c:f>
              <c:strCache>
                <c:ptCount val="5"/>
                <c:pt idx="0">
                  <c:v>2012</c:v>
                </c:pt>
                <c:pt idx="1">
                  <c:v>2013</c:v>
                </c:pt>
                <c:pt idx="2">
                  <c:v>2014</c:v>
                </c:pt>
                <c:pt idx="3">
                  <c:v>2015†</c:v>
                </c:pt>
                <c:pt idx="4">
                  <c:v>2016†</c:v>
                </c:pt>
              </c:strCache>
            </c:strRef>
          </c:cat>
          <c:val>
            <c:numRef>
              <c:f>'Academics - Gr. 3-8 - Legacy'!$R$52:$V$52</c:f>
              <c:numCache>
                <c:formatCode>0.0</c:formatCode>
                <c:ptCount val="5"/>
                <c:pt idx="0">
                  <c:v>36</c:v>
                </c:pt>
                <c:pt idx="1">
                  <c:v>36</c:v>
                </c:pt>
                <c:pt idx="2">
                  <c:v>40</c:v>
                </c:pt>
                <c:pt idx="3">
                  <c:v>38</c:v>
                </c:pt>
                <c:pt idx="4">
                  <c:v>37</c:v>
                </c:pt>
              </c:numCache>
            </c:numRef>
          </c:val>
          <c:smooth val="1"/>
          <c:extLst>
            <c:ext xmlns:c16="http://schemas.microsoft.com/office/drawing/2014/chart" uri="{C3380CC4-5D6E-409C-BE32-E72D297353CC}">
              <c16:uniqueId val="{00000003-22F6-474B-A29D-90291C943B2F}"/>
            </c:ext>
          </c:extLst>
        </c:ser>
        <c:ser>
          <c:idx val="2"/>
          <c:order val="1"/>
          <c:tx>
            <c:strRef>
              <c:f>'Academics - Gr. 3-8 - Legacy'!$C$51</c:f>
              <c:strCache>
                <c:ptCount val="1"/>
                <c:pt idx="0">
                  <c:v>Statewide*</c:v>
                </c:pt>
              </c:strCache>
            </c:strRef>
          </c:tx>
          <c:spPr>
            <a:ln w="31750">
              <a:solidFill>
                <a:srgbClr val="92D050"/>
              </a:solidFill>
            </a:ln>
          </c:spPr>
          <c:marker>
            <c:symbol val="none"/>
          </c:marker>
          <c:cat>
            <c:strRef>
              <c:f>'Academics - Gr. 3-8 - Legacy'!$R$47:$V$47</c:f>
              <c:strCache>
                <c:ptCount val="5"/>
                <c:pt idx="0">
                  <c:v>2012</c:v>
                </c:pt>
                <c:pt idx="1">
                  <c:v>2013</c:v>
                </c:pt>
                <c:pt idx="2">
                  <c:v>2014</c:v>
                </c:pt>
                <c:pt idx="3">
                  <c:v>2015†</c:v>
                </c:pt>
                <c:pt idx="4">
                  <c:v>2016†</c:v>
                </c:pt>
              </c:strCache>
            </c:strRef>
          </c:cat>
          <c:val>
            <c:numRef>
              <c:f>'Academics - Gr. 3-8 - Legacy'!$R$51:$V$51</c:f>
              <c:numCache>
                <c:formatCode>0.0</c:formatCode>
                <c:ptCount val="5"/>
                <c:pt idx="0">
                  <c:v>50</c:v>
                </c:pt>
                <c:pt idx="1">
                  <c:v>51</c:v>
                </c:pt>
                <c:pt idx="2">
                  <c:v>50</c:v>
                </c:pt>
                <c:pt idx="3">
                  <c:v>50</c:v>
                </c:pt>
                <c:pt idx="4">
                  <c:v>50</c:v>
                </c:pt>
              </c:numCache>
            </c:numRef>
          </c:val>
          <c:smooth val="1"/>
          <c:extLst>
            <c:ext xmlns:c16="http://schemas.microsoft.com/office/drawing/2014/chart" uri="{C3380CC4-5D6E-409C-BE32-E72D297353CC}">
              <c16:uniqueId val="{00000004-22F6-474B-A29D-90291C943B2F}"/>
            </c:ext>
          </c:extLst>
        </c:ser>
        <c:ser>
          <c:idx val="0"/>
          <c:order val="2"/>
          <c:tx>
            <c:strRef>
              <c:f>'Academics - Gr. 3-8 -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Legacy'!$R$47:$V$47</c:f>
              <c:strCache>
                <c:ptCount val="5"/>
                <c:pt idx="0">
                  <c:v>2012</c:v>
                </c:pt>
                <c:pt idx="1">
                  <c:v>2013</c:v>
                </c:pt>
                <c:pt idx="2">
                  <c:v>2014</c:v>
                </c:pt>
                <c:pt idx="3">
                  <c:v>2015†</c:v>
                </c:pt>
                <c:pt idx="4">
                  <c:v>2016†</c:v>
                </c:pt>
              </c:strCache>
            </c:strRef>
          </c:cat>
          <c:val>
            <c:numRef>
              <c:f>'Academics - Gr. 3-8 - Legacy'!$R$50:$V$50</c:f>
              <c:numCache>
                <c:formatCode>0.0</c:formatCode>
                <c:ptCount val="5"/>
                <c:pt idx="0">
                  <c:v>44</c:v>
                </c:pt>
                <c:pt idx="1">
                  <c:v>65</c:v>
                </c:pt>
                <c:pt idx="2">
                  <c:v>61</c:v>
                </c:pt>
                <c:pt idx="3">
                  <c:v>62</c:v>
                </c:pt>
                <c:pt idx="4">
                  <c:v>62</c:v>
                </c:pt>
              </c:numCache>
            </c:numRef>
          </c:val>
          <c:smooth val="1"/>
          <c:extLst>
            <c:ext xmlns:c16="http://schemas.microsoft.com/office/drawing/2014/chart" uri="{C3380CC4-5D6E-409C-BE32-E72D297353CC}">
              <c16:uniqueId val="{00000005-22F6-474B-A29D-90291C943B2F}"/>
            </c:ext>
          </c:extLst>
        </c:ser>
        <c:dLbls>
          <c:showLegendKey val="0"/>
          <c:showVal val="0"/>
          <c:showCatName val="0"/>
          <c:showSerName val="0"/>
          <c:showPercent val="0"/>
          <c:showBubbleSize val="0"/>
        </c:dLbls>
        <c:smooth val="0"/>
        <c:axId val="206478088"/>
        <c:axId val="206478664"/>
      </c:lineChart>
      <c:catAx>
        <c:axId val="206478088"/>
        <c:scaling>
          <c:orientation val="minMax"/>
        </c:scaling>
        <c:delete val="0"/>
        <c:axPos val="b"/>
        <c:numFmt formatCode="General" sourceLinked="1"/>
        <c:majorTickMark val="out"/>
        <c:minorTickMark val="none"/>
        <c:tickLblPos val="nextTo"/>
        <c:crossAx val="206478664"/>
        <c:crosses val="autoZero"/>
        <c:auto val="1"/>
        <c:lblAlgn val="ctr"/>
        <c:lblOffset val="100"/>
        <c:noMultiLvlLbl val="0"/>
      </c:catAx>
      <c:valAx>
        <c:axId val="20647866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0647808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Gen'!$C$445</c:f>
              <c:strCache>
                <c:ptCount val="1"/>
                <c:pt idx="0">
                  <c:v>Springfield*</c:v>
                </c:pt>
              </c:strCache>
            </c:strRef>
          </c:tx>
          <c:spPr>
            <a:ln w="31750">
              <a:solidFill>
                <a:schemeClr val="bg1">
                  <a:lumMod val="65000"/>
                </a:schemeClr>
              </a:solidFill>
            </a:ln>
          </c:spPr>
          <c:marker>
            <c:symbol val="none"/>
          </c:marker>
          <c:cat>
            <c:strRef>
              <c:f>'Academics - Gr. 3-8 - Next Gen'!$R$440:$V$440</c:f>
              <c:strCache>
                <c:ptCount val="5"/>
                <c:pt idx="0">
                  <c:v>2014</c:v>
                </c:pt>
                <c:pt idx="1">
                  <c:v>2015</c:v>
                </c:pt>
                <c:pt idx="2">
                  <c:v>2016</c:v>
                </c:pt>
                <c:pt idx="3">
                  <c:v>2017†</c:v>
                </c:pt>
                <c:pt idx="4">
                  <c:v>2018†,‡</c:v>
                </c:pt>
              </c:strCache>
            </c:strRef>
          </c:cat>
          <c:val>
            <c:numRef>
              <c:f>'Academics - Gr. 3-8 - Next Gen'!$R$445:$V$445</c:f>
              <c:numCache>
                <c:formatCode>0.0</c:formatCode>
                <c:ptCount val="5"/>
                <c:pt idx="3">
                  <c:v>46</c:v>
                </c:pt>
                <c:pt idx="4">
                  <c:v>41.223300970873787</c:v>
                </c:pt>
              </c:numCache>
            </c:numRef>
          </c:val>
          <c:smooth val="1"/>
          <c:extLst>
            <c:ext xmlns:c16="http://schemas.microsoft.com/office/drawing/2014/chart" uri="{C3380CC4-5D6E-409C-BE32-E72D297353CC}">
              <c16:uniqueId val="{00000000-507E-494B-9F5E-6A8641F97CEB}"/>
            </c:ext>
          </c:extLst>
        </c:ser>
        <c:ser>
          <c:idx val="2"/>
          <c:order val="1"/>
          <c:tx>
            <c:strRef>
              <c:f>'Academics - Gr. 3-8 - Next Gen'!$C$444</c:f>
              <c:strCache>
                <c:ptCount val="1"/>
                <c:pt idx="0">
                  <c:v>Statewide*</c:v>
                </c:pt>
              </c:strCache>
            </c:strRef>
          </c:tx>
          <c:spPr>
            <a:ln w="31750">
              <a:solidFill>
                <a:srgbClr val="92D050"/>
              </a:solidFill>
            </a:ln>
          </c:spPr>
          <c:marker>
            <c:symbol val="none"/>
          </c:marker>
          <c:cat>
            <c:strRef>
              <c:f>'Academics - Gr. 3-8 - Next Gen'!$R$440:$V$440</c:f>
              <c:strCache>
                <c:ptCount val="5"/>
                <c:pt idx="0">
                  <c:v>2014</c:v>
                </c:pt>
                <c:pt idx="1">
                  <c:v>2015</c:v>
                </c:pt>
                <c:pt idx="2">
                  <c:v>2016</c:v>
                </c:pt>
                <c:pt idx="3">
                  <c:v>2017†</c:v>
                </c:pt>
                <c:pt idx="4">
                  <c:v>2018†,‡</c:v>
                </c:pt>
              </c:strCache>
            </c:strRef>
          </c:cat>
          <c:val>
            <c:numRef>
              <c:f>'Academics - Gr. 3-8 - Next Gen'!$R$444:$V$444</c:f>
              <c:numCache>
                <c:formatCode>0.0</c:formatCode>
                <c:ptCount val="5"/>
                <c:pt idx="3">
                  <c:v>50</c:v>
                </c:pt>
                <c:pt idx="4">
                  <c:v>50.582317568665694</c:v>
                </c:pt>
              </c:numCache>
            </c:numRef>
          </c:val>
          <c:smooth val="1"/>
          <c:extLst>
            <c:ext xmlns:c16="http://schemas.microsoft.com/office/drawing/2014/chart" uri="{C3380CC4-5D6E-409C-BE32-E72D297353CC}">
              <c16:uniqueId val="{00000001-507E-494B-9F5E-6A8641F97CEB}"/>
            </c:ext>
          </c:extLst>
        </c:ser>
        <c:ser>
          <c:idx val="0"/>
          <c:order val="2"/>
          <c:tx>
            <c:strRef>
              <c:f>'Academics - Gr. 3-8 - Next Gen'!$C$443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Gen'!$R$440:$V$440</c:f>
              <c:strCache>
                <c:ptCount val="5"/>
                <c:pt idx="0">
                  <c:v>2014</c:v>
                </c:pt>
                <c:pt idx="1">
                  <c:v>2015</c:v>
                </c:pt>
                <c:pt idx="2">
                  <c:v>2016</c:v>
                </c:pt>
                <c:pt idx="3">
                  <c:v>2017†</c:v>
                </c:pt>
                <c:pt idx="4">
                  <c:v>2018†,‡</c:v>
                </c:pt>
              </c:strCache>
            </c:strRef>
          </c:cat>
          <c:val>
            <c:numRef>
              <c:f>'Academics - Gr. 3-8 - Next Gen'!$R$443:$V$443</c:f>
              <c:numCache>
                <c:formatCode>0.0</c:formatCode>
                <c:ptCount val="5"/>
              </c:numCache>
            </c:numRef>
          </c:val>
          <c:smooth val="1"/>
          <c:extLst>
            <c:ext xmlns:c16="http://schemas.microsoft.com/office/drawing/2014/chart" uri="{C3380CC4-5D6E-409C-BE32-E72D297353CC}">
              <c16:uniqueId val="{00000002-507E-494B-9F5E-6A8641F97CEB}"/>
            </c:ext>
          </c:extLst>
        </c:ser>
        <c:dLbls>
          <c:showLegendKey val="0"/>
          <c:showVal val="0"/>
          <c:showCatName val="0"/>
          <c:showSerName val="0"/>
          <c:showPercent val="0"/>
          <c:showBubbleSize val="0"/>
        </c:dLbls>
        <c:smooth val="0"/>
        <c:axId val="310463304"/>
        <c:axId val="310463880"/>
      </c:lineChart>
      <c:catAx>
        <c:axId val="310463304"/>
        <c:scaling>
          <c:orientation val="minMax"/>
        </c:scaling>
        <c:delete val="0"/>
        <c:axPos val="b"/>
        <c:numFmt formatCode="General" sourceLinked="1"/>
        <c:majorTickMark val="out"/>
        <c:minorTickMark val="none"/>
        <c:tickLblPos val="nextTo"/>
        <c:crossAx val="310463880"/>
        <c:crosses val="autoZero"/>
        <c:auto val="1"/>
        <c:lblAlgn val="ctr"/>
        <c:lblOffset val="100"/>
        <c:noMultiLvlLbl val="0"/>
      </c:catAx>
      <c:valAx>
        <c:axId val="31046388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046330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Gen'!$C$472</c:f>
              <c:strCache>
                <c:ptCount val="1"/>
                <c:pt idx="0">
                  <c:v>Springfield*</c:v>
                </c:pt>
              </c:strCache>
            </c:strRef>
          </c:tx>
          <c:spPr>
            <a:ln w="31750">
              <a:solidFill>
                <a:schemeClr val="bg1">
                  <a:lumMod val="65000"/>
                </a:schemeClr>
              </a:solidFill>
            </a:ln>
          </c:spPr>
          <c:marker>
            <c:symbol val="none"/>
          </c:marker>
          <c:cat>
            <c:strRef>
              <c:f>'Academics - Gr. 3-8 - Next Gen'!$D$467:$H$467</c:f>
              <c:strCache>
                <c:ptCount val="5"/>
                <c:pt idx="0">
                  <c:v>2014</c:v>
                </c:pt>
                <c:pt idx="1">
                  <c:v>2015</c:v>
                </c:pt>
                <c:pt idx="2">
                  <c:v>2016</c:v>
                </c:pt>
                <c:pt idx="3">
                  <c:v>2017†</c:v>
                </c:pt>
                <c:pt idx="4">
                  <c:v>2018†</c:v>
                </c:pt>
              </c:strCache>
            </c:strRef>
          </c:cat>
          <c:val>
            <c:numRef>
              <c:f>'Academics - Gr. 3-8 - Next Gen'!$D$472:$H$472</c:f>
              <c:numCache>
                <c:formatCode>0.0</c:formatCode>
                <c:ptCount val="5"/>
                <c:pt idx="3">
                  <c:v>491.60975609756099</c:v>
                </c:pt>
                <c:pt idx="4">
                  <c:v>489.96855345911951</c:v>
                </c:pt>
              </c:numCache>
            </c:numRef>
          </c:val>
          <c:smooth val="1"/>
          <c:extLst>
            <c:ext xmlns:c16="http://schemas.microsoft.com/office/drawing/2014/chart" uri="{C3380CC4-5D6E-409C-BE32-E72D297353CC}">
              <c16:uniqueId val="{00000000-344F-49C4-BD87-3A7421EA8CA6}"/>
            </c:ext>
          </c:extLst>
        </c:ser>
        <c:ser>
          <c:idx val="2"/>
          <c:order val="1"/>
          <c:tx>
            <c:strRef>
              <c:f>'Academics - Gr. 3-8 - Next Gen'!$C$471</c:f>
              <c:strCache>
                <c:ptCount val="1"/>
                <c:pt idx="0">
                  <c:v>Statewide*</c:v>
                </c:pt>
              </c:strCache>
            </c:strRef>
          </c:tx>
          <c:spPr>
            <a:ln w="31750">
              <a:solidFill>
                <a:srgbClr val="92D050"/>
              </a:solidFill>
            </a:ln>
          </c:spPr>
          <c:marker>
            <c:symbol val="none"/>
          </c:marker>
          <c:cat>
            <c:strRef>
              <c:f>'Academics - Gr. 3-8 - Next Gen'!$D$467:$H$467</c:f>
              <c:strCache>
                <c:ptCount val="5"/>
                <c:pt idx="0">
                  <c:v>2014</c:v>
                </c:pt>
                <c:pt idx="1">
                  <c:v>2015</c:v>
                </c:pt>
                <c:pt idx="2">
                  <c:v>2016</c:v>
                </c:pt>
                <c:pt idx="3">
                  <c:v>2017†</c:v>
                </c:pt>
                <c:pt idx="4">
                  <c:v>2018†</c:v>
                </c:pt>
              </c:strCache>
            </c:strRef>
          </c:cat>
          <c:val>
            <c:numRef>
              <c:f>'Academics - Gr. 3-8 - Next Gen'!$D$471:$H$471</c:f>
              <c:numCache>
                <c:formatCode>0.0</c:formatCode>
                <c:ptCount val="5"/>
                <c:pt idx="3">
                  <c:v>499.94229083799638</c:v>
                </c:pt>
                <c:pt idx="4">
                  <c:v>499.68486305269153</c:v>
                </c:pt>
              </c:numCache>
            </c:numRef>
          </c:val>
          <c:smooth val="1"/>
          <c:extLst>
            <c:ext xmlns:c16="http://schemas.microsoft.com/office/drawing/2014/chart" uri="{C3380CC4-5D6E-409C-BE32-E72D297353CC}">
              <c16:uniqueId val="{00000001-344F-49C4-BD87-3A7421EA8CA6}"/>
            </c:ext>
          </c:extLst>
        </c:ser>
        <c:ser>
          <c:idx val="0"/>
          <c:order val="2"/>
          <c:tx>
            <c:strRef>
              <c:f>'Academics - Gr. 3-8 - Next Gen'!$C$470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Gen'!$D$467:$H$467</c:f>
              <c:strCache>
                <c:ptCount val="5"/>
                <c:pt idx="0">
                  <c:v>2014</c:v>
                </c:pt>
                <c:pt idx="1">
                  <c:v>2015</c:v>
                </c:pt>
                <c:pt idx="2">
                  <c:v>2016</c:v>
                </c:pt>
                <c:pt idx="3">
                  <c:v>2017†</c:v>
                </c:pt>
                <c:pt idx="4">
                  <c:v>2018†</c:v>
                </c:pt>
              </c:strCache>
            </c:strRef>
          </c:cat>
          <c:val>
            <c:numRef>
              <c:f>'Academics - Gr. 3-8 - Next Gen'!$D$470:$H$470</c:f>
              <c:numCache>
                <c:formatCode>0.0</c:formatCode>
                <c:ptCount val="5"/>
                <c:pt idx="3">
                  <c:v>515.39024390243901</c:v>
                </c:pt>
                <c:pt idx="4">
                  <c:v>512.16279069767438</c:v>
                </c:pt>
              </c:numCache>
            </c:numRef>
          </c:val>
          <c:smooth val="1"/>
          <c:extLst>
            <c:ext xmlns:c16="http://schemas.microsoft.com/office/drawing/2014/chart" uri="{C3380CC4-5D6E-409C-BE32-E72D297353CC}">
              <c16:uniqueId val="{00000002-344F-49C4-BD87-3A7421EA8CA6}"/>
            </c:ext>
          </c:extLst>
        </c:ser>
        <c:dLbls>
          <c:showLegendKey val="0"/>
          <c:showVal val="0"/>
          <c:showCatName val="0"/>
          <c:showSerName val="0"/>
          <c:showPercent val="0"/>
          <c:showBubbleSize val="0"/>
        </c:dLbls>
        <c:smooth val="0"/>
        <c:axId val="310467912"/>
        <c:axId val="310525960"/>
      </c:lineChart>
      <c:catAx>
        <c:axId val="310467912"/>
        <c:scaling>
          <c:orientation val="minMax"/>
        </c:scaling>
        <c:delete val="0"/>
        <c:axPos val="b"/>
        <c:numFmt formatCode="General" sourceLinked="1"/>
        <c:majorTickMark val="out"/>
        <c:minorTickMark val="none"/>
        <c:tickLblPos val="nextTo"/>
        <c:crossAx val="310525960"/>
        <c:crosses val="autoZero"/>
        <c:auto val="1"/>
        <c:lblAlgn val="ctr"/>
        <c:lblOffset val="100"/>
        <c:noMultiLvlLbl val="0"/>
      </c:catAx>
      <c:valAx>
        <c:axId val="310525960"/>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0467912"/>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Gen'!$C$472</c:f>
              <c:strCache>
                <c:ptCount val="1"/>
                <c:pt idx="0">
                  <c:v>Springfield*</c:v>
                </c:pt>
              </c:strCache>
            </c:strRef>
          </c:tx>
          <c:spPr>
            <a:ln w="31750">
              <a:solidFill>
                <a:schemeClr val="bg1">
                  <a:lumMod val="65000"/>
                </a:schemeClr>
              </a:solidFill>
            </a:ln>
          </c:spPr>
          <c:marker>
            <c:symbol val="none"/>
          </c:marker>
          <c:cat>
            <c:strRef>
              <c:f>'Academics - Gr. 3-8 - Next Gen'!$K$467:$O$467</c:f>
              <c:strCache>
                <c:ptCount val="5"/>
                <c:pt idx="0">
                  <c:v>2014</c:v>
                </c:pt>
                <c:pt idx="1">
                  <c:v>2015</c:v>
                </c:pt>
                <c:pt idx="2">
                  <c:v>2016</c:v>
                </c:pt>
                <c:pt idx="3">
                  <c:v>2017†</c:v>
                </c:pt>
                <c:pt idx="4">
                  <c:v>2018†</c:v>
                </c:pt>
              </c:strCache>
            </c:strRef>
          </c:cat>
          <c:val>
            <c:numRef>
              <c:f>'Academics - Gr. 3-8 - Next Gen'!$K$472:$O$472</c:f>
              <c:numCache>
                <c:formatCode>0.0</c:formatCode>
                <c:ptCount val="5"/>
                <c:pt idx="3" formatCode="0">
                  <c:v>32</c:v>
                </c:pt>
                <c:pt idx="4" formatCode="0">
                  <c:v>28</c:v>
                </c:pt>
              </c:numCache>
            </c:numRef>
          </c:val>
          <c:smooth val="1"/>
          <c:extLst>
            <c:ext xmlns:c16="http://schemas.microsoft.com/office/drawing/2014/chart" uri="{C3380CC4-5D6E-409C-BE32-E72D297353CC}">
              <c16:uniqueId val="{00000000-1A85-4C30-BA44-641669A5302F}"/>
            </c:ext>
          </c:extLst>
        </c:ser>
        <c:ser>
          <c:idx val="2"/>
          <c:order val="1"/>
          <c:tx>
            <c:strRef>
              <c:f>'Academics - Gr. 3-8 - Next Gen'!$C$471</c:f>
              <c:strCache>
                <c:ptCount val="1"/>
                <c:pt idx="0">
                  <c:v>Statewide*</c:v>
                </c:pt>
              </c:strCache>
            </c:strRef>
          </c:tx>
          <c:spPr>
            <a:ln w="31750">
              <a:solidFill>
                <a:srgbClr val="92D050"/>
              </a:solidFill>
            </a:ln>
          </c:spPr>
          <c:marker>
            <c:symbol val="none"/>
          </c:marker>
          <c:cat>
            <c:strRef>
              <c:f>'Academics - Gr. 3-8 - Next Gen'!$K$467:$O$467</c:f>
              <c:strCache>
                <c:ptCount val="5"/>
                <c:pt idx="0">
                  <c:v>2014</c:v>
                </c:pt>
                <c:pt idx="1">
                  <c:v>2015</c:v>
                </c:pt>
                <c:pt idx="2">
                  <c:v>2016</c:v>
                </c:pt>
                <c:pt idx="3">
                  <c:v>2017†</c:v>
                </c:pt>
                <c:pt idx="4">
                  <c:v>2018†</c:v>
                </c:pt>
              </c:strCache>
            </c:strRef>
          </c:cat>
          <c:val>
            <c:numRef>
              <c:f>'Academics - Gr. 3-8 - Next Gen'!$K$471:$O$471</c:f>
              <c:numCache>
                <c:formatCode>0.0</c:formatCode>
                <c:ptCount val="5"/>
                <c:pt idx="3" formatCode="0">
                  <c:v>49</c:v>
                </c:pt>
                <c:pt idx="4" formatCode="0">
                  <c:v>49</c:v>
                </c:pt>
              </c:numCache>
            </c:numRef>
          </c:val>
          <c:smooth val="1"/>
          <c:extLst>
            <c:ext xmlns:c16="http://schemas.microsoft.com/office/drawing/2014/chart" uri="{C3380CC4-5D6E-409C-BE32-E72D297353CC}">
              <c16:uniqueId val="{00000001-1A85-4C30-BA44-641669A5302F}"/>
            </c:ext>
          </c:extLst>
        </c:ser>
        <c:ser>
          <c:idx val="0"/>
          <c:order val="2"/>
          <c:tx>
            <c:strRef>
              <c:f>'Academics - Gr. 3-8 - Next Gen'!$C$470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Gen'!$K$467:$O$467</c:f>
              <c:strCache>
                <c:ptCount val="5"/>
                <c:pt idx="0">
                  <c:v>2014</c:v>
                </c:pt>
                <c:pt idx="1">
                  <c:v>2015</c:v>
                </c:pt>
                <c:pt idx="2">
                  <c:v>2016</c:v>
                </c:pt>
                <c:pt idx="3">
                  <c:v>2017†</c:v>
                </c:pt>
                <c:pt idx="4">
                  <c:v>2018†</c:v>
                </c:pt>
              </c:strCache>
            </c:strRef>
          </c:cat>
          <c:val>
            <c:numRef>
              <c:f>'Academics - Gr. 3-8 - Next Gen'!$K$470:$O$470</c:f>
              <c:numCache>
                <c:formatCode>0.0</c:formatCode>
                <c:ptCount val="5"/>
                <c:pt idx="3" formatCode="0">
                  <c:v>80</c:v>
                </c:pt>
                <c:pt idx="4" formatCode="0">
                  <c:v>74</c:v>
                </c:pt>
              </c:numCache>
            </c:numRef>
          </c:val>
          <c:smooth val="1"/>
          <c:extLst>
            <c:ext xmlns:c16="http://schemas.microsoft.com/office/drawing/2014/chart" uri="{C3380CC4-5D6E-409C-BE32-E72D297353CC}">
              <c16:uniqueId val="{00000002-1A85-4C30-BA44-641669A5302F}"/>
            </c:ext>
          </c:extLst>
        </c:ser>
        <c:dLbls>
          <c:showLegendKey val="0"/>
          <c:showVal val="0"/>
          <c:showCatName val="0"/>
          <c:showSerName val="0"/>
          <c:showPercent val="0"/>
          <c:showBubbleSize val="0"/>
        </c:dLbls>
        <c:smooth val="0"/>
        <c:axId val="310529992"/>
        <c:axId val="310530568"/>
      </c:lineChart>
      <c:catAx>
        <c:axId val="310529992"/>
        <c:scaling>
          <c:orientation val="minMax"/>
        </c:scaling>
        <c:delete val="0"/>
        <c:axPos val="b"/>
        <c:numFmt formatCode="General" sourceLinked="1"/>
        <c:majorTickMark val="out"/>
        <c:minorTickMark val="none"/>
        <c:tickLblPos val="nextTo"/>
        <c:crossAx val="310530568"/>
        <c:crosses val="autoZero"/>
        <c:auto val="1"/>
        <c:lblAlgn val="ctr"/>
        <c:lblOffset val="100"/>
        <c:noMultiLvlLbl val="0"/>
      </c:catAx>
      <c:valAx>
        <c:axId val="31053056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1052999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Gen'!$C$472</c:f>
              <c:strCache>
                <c:ptCount val="1"/>
                <c:pt idx="0">
                  <c:v>Springfield*</c:v>
                </c:pt>
              </c:strCache>
            </c:strRef>
          </c:tx>
          <c:spPr>
            <a:ln w="31750">
              <a:solidFill>
                <a:schemeClr val="bg1">
                  <a:lumMod val="65000"/>
                </a:schemeClr>
              </a:solidFill>
            </a:ln>
          </c:spPr>
          <c:marker>
            <c:symbol val="none"/>
          </c:marker>
          <c:cat>
            <c:strRef>
              <c:f>'Academics - Gr. 3-8 - Next Gen'!$R$467:$V$467</c:f>
              <c:strCache>
                <c:ptCount val="5"/>
                <c:pt idx="0">
                  <c:v>2014</c:v>
                </c:pt>
                <c:pt idx="1">
                  <c:v>2015</c:v>
                </c:pt>
                <c:pt idx="2">
                  <c:v>2016</c:v>
                </c:pt>
                <c:pt idx="3">
                  <c:v>2017†</c:v>
                </c:pt>
                <c:pt idx="4">
                  <c:v>2018†,‡</c:v>
                </c:pt>
              </c:strCache>
            </c:strRef>
          </c:cat>
          <c:val>
            <c:numRef>
              <c:f>'Academics - Gr. 3-8 - Next Gen'!$R$472:$V$472</c:f>
              <c:numCache>
                <c:formatCode>0.0</c:formatCode>
                <c:ptCount val="5"/>
                <c:pt idx="3">
                  <c:v>43.5</c:v>
                </c:pt>
                <c:pt idx="4">
                  <c:v>40</c:v>
                </c:pt>
              </c:numCache>
            </c:numRef>
          </c:val>
          <c:smooth val="1"/>
          <c:extLst>
            <c:ext xmlns:c16="http://schemas.microsoft.com/office/drawing/2014/chart" uri="{C3380CC4-5D6E-409C-BE32-E72D297353CC}">
              <c16:uniqueId val="{00000000-6818-462A-BFDA-347066600F6F}"/>
            </c:ext>
          </c:extLst>
        </c:ser>
        <c:ser>
          <c:idx val="2"/>
          <c:order val="1"/>
          <c:tx>
            <c:strRef>
              <c:f>'Academics - Gr. 3-8 - Next Gen'!$C$471</c:f>
              <c:strCache>
                <c:ptCount val="1"/>
                <c:pt idx="0">
                  <c:v>Statewide*</c:v>
                </c:pt>
              </c:strCache>
            </c:strRef>
          </c:tx>
          <c:spPr>
            <a:ln w="31750">
              <a:solidFill>
                <a:srgbClr val="92D050"/>
              </a:solidFill>
            </a:ln>
          </c:spPr>
          <c:marker>
            <c:symbol val="none"/>
          </c:marker>
          <c:cat>
            <c:strRef>
              <c:f>'Academics - Gr. 3-8 - Next Gen'!$R$467:$V$467</c:f>
              <c:strCache>
                <c:ptCount val="5"/>
                <c:pt idx="0">
                  <c:v>2014</c:v>
                </c:pt>
                <c:pt idx="1">
                  <c:v>2015</c:v>
                </c:pt>
                <c:pt idx="2">
                  <c:v>2016</c:v>
                </c:pt>
                <c:pt idx="3">
                  <c:v>2017†</c:v>
                </c:pt>
                <c:pt idx="4">
                  <c:v>2018†,‡</c:v>
                </c:pt>
              </c:strCache>
            </c:strRef>
          </c:cat>
          <c:val>
            <c:numRef>
              <c:f>'Academics - Gr. 3-8 - Next Gen'!$R$471:$V$471</c:f>
              <c:numCache>
                <c:formatCode>0.0</c:formatCode>
                <c:ptCount val="5"/>
                <c:pt idx="3">
                  <c:v>51</c:v>
                </c:pt>
                <c:pt idx="4">
                  <c:v>50.418419556566228</c:v>
                </c:pt>
              </c:numCache>
            </c:numRef>
          </c:val>
          <c:smooth val="1"/>
          <c:extLst>
            <c:ext xmlns:c16="http://schemas.microsoft.com/office/drawing/2014/chart" uri="{C3380CC4-5D6E-409C-BE32-E72D297353CC}">
              <c16:uniqueId val="{00000001-6818-462A-BFDA-347066600F6F}"/>
            </c:ext>
          </c:extLst>
        </c:ser>
        <c:ser>
          <c:idx val="0"/>
          <c:order val="2"/>
          <c:tx>
            <c:strRef>
              <c:f>'Academics - Gr. 3-8 - Next Gen'!$C$470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Gen'!$R$467:$V$467</c:f>
              <c:strCache>
                <c:ptCount val="5"/>
                <c:pt idx="0">
                  <c:v>2014</c:v>
                </c:pt>
                <c:pt idx="1">
                  <c:v>2015</c:v>
                </c:pt>
                <c:pt idx="2">
                  <c:v>2016</c:v>
                </c:pt>
                <c:pt idx="3">
                  <c:v>2017†</c:v>
                </c:pt>
                <c:pt idx="4">
                  <c:v>2018†,‡</c:v>
                </c:pt>
              </c:strCache>
            </c:strRef>
          </c:cat>
          <c:val>
            <c:numRef>
              <c:f>'Academics - Gr. 3-8 - Next Gen'!$R$470:$V$470</c:f>
              <c:numCache>
                <c:formatCode>0.0</c:formatCode>
                <c:ptCount val="5"/>
              </c:numCache>
            </c:numRef>
          </c:val>
          <c:smooth val="1"/>
          <c:extLst>
            <c:ext xmlns:c16="http://schemas.microsoft.com/office/drawing/2014/chart" uri="{C3380CC4-5D6E-409C-BE32-E72D297353CC}">
              <c16:uniqueId val="{00000002-6818-462A-BFDA-347066600F6F}"/>
            </c:ext>
          </c:extLst>
        </c:ser>
        <c:dLbls>
          <c:showLegendKey val="0"/>
          <c:showVal val="0"/>
          <c:showCatName val="0"/>
          <c:showSerName val="0"/>
          <c:showPercent val="0"/>
          <c:showBubbleSize val="0"/>
        </c:dLbls>
        <c:smooth val="0"/>
        <c:axId val="310731336"/>
        <c:axId val="310731912"/>
      </c:lineChart>
      <c:catAx>
        <c:axId val="310731336"/>
        <c:scaling>
          <c:orientation val="minMax"/>
        </c:scaling>
        <c:delete val="0"/>
        <c:axPos val="b"/>
        <c:numFmt formatCode="General" sourceLinked="1"/>
        <c:majorTickMark val="out"/>
        <c:minorTickMark val="none"/>
        <c:tickLblPos val="nextTo"/>
        <c:crossAx val="310731912"/>
        <c:crosses val="autoZero"/>
        <c:auto val="1"/>
        <c:lblAlgn val="ctr"/>
        <c:lblOffset val="100"/>
        <c:noMultiLvlLbl val="0"/>
      </c:catAx>
      <c:valAx>
        <c:axId val="31073191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073133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Gen'!$C$505</c:f>
              <c:strCache>
                <c:ptCount val="1"/>
                <c:pt idx="0">
                  <c:v>Springfield*</c:v>
                </c:pt>
              </c:strCache>
            </c:strRef>
          </c:tx>
          <c:spPr>
            <a:ln w="31750">
              <a:solidFill>
                <a:schemeClr val="bg1">
                  <a:lumMod val="65000"/>
                </a:schemeClr>
              </a:solidFill>
            </a:ln>
          </c:spPr>
          <c:marker>
            <c:symbol val="none"/>
          </c:marker>
          <c:cat>
            <c:strRef>
              <c:f>'Academics - Gr. 3-8 - Next Gen'!$D$500:$H$500</c:f>
              <c:strCache>
                <c:ptCount val="5"/>
                <c:pt idx="0">
                  <c:v>2014</c:v>
                </c:pt>
                <c:pt idx="1">
                  <c:v>2015</c:v>
                </c:pt>
                <c:pt idx="2">
                  <c:v>2016</c:v>
                </c:pt>
                <c:pt idx="3">
                  <c:v>2017†</c:v>
                </c:pt>
                <c:pt idx="4">
                  <c:v>2018†</c:v>
                </c:pt>
              </c:strCache>
            </c:strRef>
          </c:cat>
          <c:val>
            <c:numRef>
              <c:f>'Academics - Gr. 3-8 - Next Gen'!$D$505:$H$505</c:f>
              <c:numCache>
                <c:formatCode>0.0</c:formatCode>
                <c:ptCount val="5"/>
                <c:pt idx="3">
                  <c:v>493.50222617987532</c:v>
                </c:pt>
                <c:pt idx="4">
                  <c:v>494.98900091659027</c:v>
                </c:pt>
              </c:numCache>
            </c:numRef>
          </c:val>
          <c:smooth val="1"/>
          <c:extLst>
            <c:ext xmlns:c16="http://schemas.microsoft.com/office/drawing/2014/chart" uri="{C3380CC4-5D6E-409C-BE32-E72D297353CC}">
              <c16:uniqueId val="{00000000-54F7-4BFC-8A65-E8AE522163C5}"/>
            </c:ext>
          </c:extLst>
        </c:ser>
        <c:ser>
          <c:idx val="2"/>
          <c:order val="1"/>
          <c:tx>
            <c:strRef>
              <c:f>'Academics - Gr. 3-8 - Next Gen'!$C$504</c:f>
              <c:strCache>
                <c:ptCount val="1"/>
                <c:pt idx="0">
                  <c:v>Statewide*</c:v>
                </c:pt>
              </c:strCache>
            </c:strRef>
          </c:tx>
          <c:spPr>
            <a:ln w="31750">
              <a:solidFill>
                <a:srgbClr val="92D050"/>
              </a:solidFill>
            </a:ln>
          </c:spPr>
          <c:marker>
            <c:symbol val="none"/>
          </c:marker>
          <c:cat>
            <c:strRef>
              <c:f>'Academics - Gr. 3-8 - Next Gen'!$D$500:$H$500</c:f>
              <c:strCache>
                <c:ptCount val="5"/>
                <c:pt idx="0">
                  <c:v>2014</c:v>
                </c:pt>
                <c:pt idx="1">
                  <c:v>2015</c:v>
                </c:pt>
                <c:pt idx="2">
                  <c:v>2016</c:v>
                </c:pt>
                <c:pt idx="3">
                  <c:v>2017†</c:v>
                </c:pt>
                <c:pt idx="4">
                  <c:v>2018†</c:v>
                </c:pt>
              </c:strCache>
            </c:strRef>
          </c:cat>
          <c:val>
            <c:numRef>
              <c:f>'Academics - Gr. 3-8 - Next Gen'!$D$504:$H$504</c:f>
              <c:numCache>
                <c:formatCode>0.0</c:formatCode>
                <c:ptCount val="5"/>
                <c:pt idx="3">
                  <c:v>502.43487487533918</c:v>
                </c:pt>
                <c:pt idx="4">
                  <c:v>504.16290709985304</c:v>
                </c:pt>
              </c:numCache>
            </c:numRef>
          </c:val>
          <c:smooth val="1"/>
          <c:extLst>
            <c:ext xmlns:c16="http://schemas.microsoft.com/office/drawing/2014/chart" uri="{C3380CC4-5D6E-409C-BE32-E72D297353CC}">
              <c16:uniqueId val="{00000001-54F7-4BFC-8A65-E8AE522163C5}"/>
            </c:ext>
          </c:extLst>
        </c:ser>
        <c:ser>
          <c:idx val="0"/>
          <c:order val="2"/>
          <c:tx>
            <c:strRef>
              <c:f>'Academics - Gr. 3-8 - Next Gen'!$C$503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Gen'!$D$500:$H$500</c:f>
              <c:strCache>
                <c:ptCount val="5"/>
                <c:pt idx="0">
                  <c:v>2014</c:v>
                </c:pt>
                <c:pt idx="1">
                  <c:v>2015</c:v>
                </c:pt>
                <c:pt idx="2">
                  <c:v>2016</c:v>
                </c:pt>
                <c:pt idx="3">
                  <c:v>2017†</c:v>
                </c:pt>
                <c:pt idx="4">
                  <c:v>2018†</c:v>
                </c:pt>
              </c:strCache>
            </c:strRef>
          </c:cat>
          <c:val>
            <c:numRef>
              <c:f>'Academics - Gr. 3-8 - Next Gen'!$D$503:$H$503</c:f>
              <c:numCache>
                <c:formatCode>0.0</c:formatCode>
                <c:ptCount val="5"/>
                <c:pt idx="3">
                  <c:v>512.80769230769226</c:v>
                </c:pt>
                <c:pt idx="4">
                  <c:v>514.31168831168827</c:v>
                </c:pt>
              </c:numCache>
            </c:numRef>
          </c:val>
          <c:smooth val="1"/>
          <c:extLst>
            <c:ext xmlns:c16="http://schemas.microsoft.com/office/drawing/2014/chart" uri="{C3380CC4-5D6E-409C-BE32-E72D297353CC}">
              <c16:uniqueId val="{00000002-54F7-4BFC-8A65-E8AE522163C5}"/>
            </c:ext>
          </c:extLst>
        </c:ser>
        <c:dLbls>
          <c:showLegendKey val="0"/>
          <c:showVal val="0"/>
          <c:showCatName val="0"/>
          <c:showSerName val="0"/>
          <c:showPercent val="0"/>
          <c:showBubbleSize val="0"/>
        </c:dLbls>
        <c:smooth val="0"/>
        <c:axId val="310735944"/>
        <c:axId val="310736520"/>
      </c:lineChart>
      <c:catAx>
        <c:axId val="310735944"/>
        <c:scaling>
          <c:orientation val="minMax"/>
        </c:scaling>
        <c:delete val="0"/>
        <c:axPos val="b"/>
        <c:numFmt formatCode="General" sourceLinked="1"/>
        <c:majorTickMark val="out"/>
        <c:minorTickMark val="none"/>
        <c:tickLblPos val="nextTo"/>
        <c:crossAx val="310736520"/>
        <c:crosses val="autoZero"/>
        <c:auto val="1"/>
        <c:lblAlgn val="ctr"/>
        <c:lblOffset val="100"/>
        <c:noMultiLvlLbl val="0"/>
      </c:catAx>
      <c:valAx>
        <c:axId val="310736520"/>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0735944"/>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Gen'!$C$505</c:f>
              <c:strCache>
                <c:ptCount val="1"/>
                <c:pt idx="0">
                  <c:v>Springfield*</c:v>
                </c:pt>
              </c:strCache>
            </c:strRef>
          </c:tx>
          <c:spPr>
            <a:ln w="31750">
              <a:solidFill>
                <a:schemeClr val="bg1">
                  <a:lumMod val="65000"/>
                </a:schemeClr>
              </a:solidFill>
            </a:ln>
          </c:spPr>
          <c:marker>
            <c:symbol val="none"/>
          </c:marker>
          <c:cat>
            <c:strRef>
              <c:f>'Academics - Gr. 3-8 - Next Gen'!$K$500:$O$500</c:f>
              <c:strCache>
                <c:ptCount val="5"/>
                <c:pt idx="0">
                  <c:v>2014</c:v>
                </c:pt>
                <c:pt idx="1">
                  <c:v>2015</c:v>
                </c:pt>
                <c:pt idx="2">
                  <c:v>2016</c:v>
                </c:pt>
                <c:pt idx="3">
                  <c:v>2017†</c:v>
                </c:pt>
                <c:pt idx="4">
                  <c:v>2018†</c:v>
                </c:pt>
              </c:strCache>
            </c:strRef>
          </c:cat>
          <c:val>
            <c:numRef>
              <c:f>'Academics - Gr. 3-8 - Next Gen'!$K$505:$O$505</c:f>
              <c:numCache>
                <c:formatCode>0.0</c:formatCode>
                <c:ptCount val="5"/>
                <c:pt idx="3" formatCode="0">
                  <c:v>37</c:v>
                </c:pt>
                <c:pt idx="4" formatCode="0">
                  <c:v>41</c:v>
                </c:pt>
              </c:numCache>
            </c:numRef>
          </c:val>
          <c:smooth val="1"/>
          <c:extLst>
            <c:ext xmlns:c16="http://schemas.microsoft.com/office/drawing/2014/chart" uri="{C3380CC4-5D6E-409C-BE32-E72D297353CC}">
              <c16:uniqueId val="{00000000-4CD7-4CDB-B898-DF0292AF0E7C}"/>
            </c:ext>
          </c:extLst>
        </c:ser>
        <c:ser>
          <c:idx val="2"/>
          <c:order val="1"/>
          <c:tx>
            <c:strRef>
              <c:f>'Academics - Gr. 3-8 - Next Gen'!$C$504</c:f>
              <c:strCache>
                <c:ptCount val="1"/>
                <c:pt idx="0">
                  <c:v>Statewide*</c:v>
                </c:pt>
              </c:strCache>
            </c:strRef>
          </c:tx>
          <c:spPr>
            <a:ln w="31750">
              <a:solidFill>
                <a:srgbClr val="92D050"/>
              </a:solidFill>
            </a:ln>
          </c:spPr>
          <c:marker>
            <c:symbol val="none"/>
          </c:marker>
          <c:cat>
            <c:strRef>
              <c:f>'Academics - Gr. 3-8 - Next Gen'!$K$500:$O$500</c:f>
              <c:strCache>
                <c:ptCount val="5"/>
                <c:pt idx="0">
                  <c:v>2014</c:v>
                </c:pt>
                <c:pt idx="1">
                  <c:v>2015</c:v>
                </c:pt>
                <c:pt idx="2">
                  <c:v>2016</c:v>
                </c:pt>
                <c:pt idx="3">
                  <c:v>2017†</c:v>
                </c:pt>
                <c:pt idx="4">
                  <c:v>2018†</c:v>
                </c:pt>
              </c:strCache>
            </c:strRef>
          </c:cat>
          <c:val>
            <c:numRef>
              <c:f>'Academics - Gr. 3-8 - Next Gen'!$K$504:$O$504</c:f>
              <c:numCache>
                <c:formatCode>0.0</c:formatCode>
                <c:ptCount val="5"/>
                <c:pt idx="3" formatCode="0">
                  <c:v>56</c:v>
                </c:pt>
                <c:pt idx="4" formatCode="0">
                  <c:v>58</c:v>
                </c:pt>
              </c:numCache>
            </c:numRef>
          </c:val>
          <c:smooth val="1"/>
          <c:extLst>
            <c:ext xmlns:c16="http://schemas.microsoft.com/office/drawing/2014/chart" uri="{C3380CC4-5D6E-409C-BE32-E72D297353CC}">
              <c16:uniqueId val="{00000001-4CD7-4CDB-B898-DF0292AF0E7C}"/>
            </c:ext>
          </c:extLst>
        </c:ser>
        <c:ser>
          <c:idx val="0"/>
          <c:order val="2"/>
          <c:tx>
            <c:strRef>
              <c:f>'Academics - Gr. 3-8 - Next Gen'!$C$503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Gen'!$K$500:$O$500</c:f>
              <c:strCache>
                <c:ptCount val="5"/>
                <c:pt idx="0">
                  <c:v>2014</c:v>
                </c:pt>
                <c:pt idx="1">
                  <c:v>2015</c:v>
                </c:pt>
                <c:pt idx="2">
                  <c:v>2016</c:v>
                </c:pt>
                <c:pt idx="3">
                  <c:v>2017†</c:v>
                </c:pt>
                <c:pt idx="4">
                  <c:v>2018†</c:v>
                </c:pt>
              </c:strCache>
            </c:strRef>
          </c:cat>
          <c:val>
            <c:numRef>
              <c:f>'Academics - Gr. 3-8 - Next Gen'!$K$503:$O$503</c:f>
              <c:numCache>
                <c:formatCode>0.0</c:formatCode>
                <c:ptCount val="5"/>
                <c:pt idx="3" formatCode="0">
                  <c:v>76</c:v>
                </c:pt>
                <c:pt idx="4" formatCode="0">
                  <c:v>78</c:v>
                </c:pt>
              </c:numCache>
            </c:numRef>
          </c:val>
          <c:smooth val="1"/>
          <c:extLst>
            <c:ext xmlns:c16="http://schemas.microsoft.com/office/drawing/2014/chart" uri="{C3380CC4-5D6E-409C-BE32-E72D297353CC}">
              <c16:uniqueId val="{00000002-4CD7-4CDB-B898-DF0292AF0E7C}"/>
            </c:ext>
          </c:extLst>
        </c:ser>
        <c:dLbls>
          <c:showLegendKey val="0"/>
          <c:showVal val="0"/>
          <c:showCatName val="0"/>
          <c:showSerName val="0"/>
          <c:showPercent val="0"/>
          <c:showBubbleSize val="0"/>
        </c:dLbls>
        <c:smooth val="0"/>
        <c:axId val="310879944"/>
        <c:axId val="310880520"/>
      </c:lineChart>
      <c:catAx>
        <c:axId val="310879944"/>
        <c:scaling>
          <c:orientation val="minMax"/>
        </c:scaling>
        <c:delete val="0"/>
        <c:axPos val="b"/>
        <c:numFmt formatCode="General" sourceLinked="1"/>
        <c:majorTickMark val="out"/>
        <c:minorTickMark val="none"/>
        <c:tickLblPos val="nextTo"/>
        <c:crossAx val="310880520"/>
        <c:crosses val="autoZero"/>
        <c:auto val="1"/>
        <c:lblAlgn val="ctr"/>
        <c:lblOffset val="100"/>
        <c:noMultiLvlLbl val="0"/>
      </c:catAx>
      <c:valAx>
        <c:axId val="31088052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1087994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Gen'!$C$505</c:f>
              <c:strCache>
                <c:ptCount val="1"/>
                <c:pt idx="0">
                  <c:v>Springfield*</c:v>
                </c:pt>
              </c:strCache>
            </c:strRef>
          </c:tx>
          <c:spPr>
            <a:ln w="31750">
              <a:solidFill>
                <a:schemeClr val="bg1">
                  <a:lumMod val="65000"/>
                </a:schemeClr>
              </a:solidFill>
            </a:ln>
          </c:spPr>
          <c:marker>
            <c:symbol val="none"/>
          </c:marker>
          <c:cat>
            <c:strRef>
              <c:f>'Academics - Gr. 3-8 - Next Gen'!$R$500:$V$500</c:f>
              <c:strCache>
                <c:ptCount val="5"/>
                <c:pt idx="0">
                  <c:v>2014</c:v>
                </c:pt>
                <c:pt idx="1">
                  <c:v>2015</c:v>
                </c:pt>
                <c:pt idx="2">
                  <c:v>2016</c:v>
                </c:pt>
                <c:pt idx="3">
                  <c:v>2017†</c:v>
                </c:pt>
                <c:pt idx="4">
                  <c:v>2018†,‡</c:v>
                </c:pt>
              </c:strCache>
            </c:strRef>
          </c:cat>
          <c:val>
            <c:numRef>
              <c:f>'Academics - Gr. 3-8 - Next Gen'!$R$505:$V$505</c:f>
              <c:numCache>
                <c:formatCode>0.0</c:formatCode>
                <c:ptCount val="5"/>
                <c:pt idx="3">
                  <c:v>47</c:v>
                </c:pt>
                <c:pt idx="4">
                  <c:v>48.931904161412355</c:v>
                </c:pt>
              </c:numCache>
            </c:numRef>
          </c:val>
          <c:smooth val="1"/>
          <c:extLst>
            <c:ext xmlns:c16="http://schemas.microsoft.com/office/drawing/2014/chart" uri="{C3380CC4-5D6E-409C-BE32-E72D297353CC}">
              <c16:uniqueId val="{00000000-4C63-44C2-AD52-CF6922D9AA56}"/>
            </c:ext>
          </c:extLst>
        </c:ser>
        <c:ser>
          <c:idx val="2"/>
          <c:order val="1"/>
          <c:tx>
            <c:strRef>
              <c:f>'Academics - Gr. 3-8 - Next Gen'!$C$504</c:f>
              <c:strCache>
                <c:ptCount val="1"/>
                <c:pt idx="0">
                  <c:v>Statewide*</c:v>
                </c:pt>
              </c:strCache>
            </c:strRef>
          </c:tx>
          <c:spPr>
            <a:ln w="31750">
              <a:solidFill>
                <a:srgbClr val="92D050"/>
              </a:solidFill>
            </a:ln>
          </c:spPr>
          <c:marker>
            <c:symbol val="none"/>
          </c:marker>
          <c:cat>
            <c:strRef>
              <c:f>'Academics - Gr. 3-8 - Next Gen'!$R$500:$V$500</c:f>
              <c:strCache>
                <c:ptCount val="5"/>
                <c:pt idx="0">
                  <c:v>2014</c:v>
                </c:pt>
                <c:pt idx="1">
                  <c:v>2015</c:v>
                </c:pt>
                <c:pt idx="2">
                  <c:v>2016</c:v>
                </c:pt>
                <c:pt idx="3">
                  <c:v>2017†</c:v>
                </c:pt>
                <c:pt idx="4">
                  <c:v>2018†,‡</c:v>
                </c:pt>
              </c:strCache>
            </c:strRef>
          </c:cat>
          <c:val>
            <c:numRef>
              <c:f>'Academics - Gr. 3-8 - Next Gen'!$R$504:$V$504</c:f>
              <c:numCache>
                <c:formatCode>0.0</c:formatCode>
                <c:ptCount val="5"/>
                <c:pt idx="3">
                  <c:v>51</c:v>
                </c:pt>
                <c:pt idx="4">
                  <c:v>50.423693265290339</c:v>
                </c:pt>
              </c:numCache>
            </c:numRef>
          </c:val>
          <c:smooth val="1"/>
          <c:extLst>
            <c:ext xmlns:c16="http://schemas.microsoft.com/office/drawing/2014/chart" uri="{C3380CC4-5D6E-409C-BE32-E72D297353CC}">
              <c16:uniqueId val="{00000001-4C63-44C2-AD52-CF6922D9AA56}"/>
            </c:ext>
          </c:extLst>
        </c:ser>
        <c:ser>
          <c:idx val="0"/>
          <c:order val="2"/>
          <c:tx>
            <c:strRef>
              <c:f>'Academics - Gr. 3-8 - Next Gen'!$C$503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Gen'!$R$500:$V$500</c:f>
              <c:strCache>
                <c:ptCount val="5"/>
                <c:pt idx="0">
                  <c:v>2014</c:v>
                </c:pt>
                <c:pt idx="1">
                  <c:v>2015</c:v>
                </c:pt>
                <c:pt idx="2">
                  <c:v>2016</c:v>
                </c:pt>
                <c:pt idx="3">
                  <c:v>2017†</c:v>
                </c:pt>
                <c:pt idx="4">
                  <c:v>2018†,‡</c:v>
                </c:pt>
              </c:strCache>
            </c:strRef>
          </c:cat>
          <c:val>
            <c:numRef>
              <c:f>'Academics - Gr. 3-8 - Next Gen'!$R$503:$V$503</c:f>
              <c:numCache>
                <c:formatCode>0.0</c:formatCode>
                <c:ptCount val="5"/>
                <c:pt idx="3">
                  <c:v>65</c:v>
                </c:pt>
                <c:pt idx="4">
                  <c:v>60.384615384615387</c:v>
                </c:pt>
              </c:numCache>
            </c:numRef>
          </c:val>
          <c:smooth val="1"/>
          <c:extLst>
            <c:ext xmlns:c16="http://schemas.microsoft.com/office/drawing/2014/chart" uri="{C3380CC4-5D6E-409C-BE32-E72D297353CC}">
              <c16:uniqueId val="{00000002-4C63-44C2-AD52-CF6922D9AA56}"/>
            </c:ext>
          </c:extLst>
        </c:ser>
        <c:dLbls>
          <c:showLegendKey val="0"/>
          <c:showVal val="0"/>
          <c:showCatName val="0"/>
          <c:showSerName val="0"/>
          <c:showPercent val="0"/>
          <c:showBubbleSize val="0"/>
        </c:dLbls>
        <c:smooth val="0"/>
        <c:axId val="310884552"/>
        <c:axId val="310885128"/>
      </c:lineChart>
      <c:catAx>
        <c:axId val="310884552"/>
        <c:scaling>
          <c:orientation val="minMax"/>
        </c:scaling>
        <c:delete val="0"/>
        <c:axPos val="b"/>
        <c:numFmt formatCode="General" sourceLinked="1"/>
        <c:majorTickMark val="out"/>
        <c:minorTickMark val="none"/>
        <c:tickLblPos val="nextTo"/>
        <c:crossAx val="310885128"/>
        <c:crosses val="autoZero"/>
        <c:auto val="1"/>
        <c:lblAlgn val="ctr"/>
        <c:lblOffset val="100"/>
        <c:noMultiLvlLbl val="0"/>
      </c:catAx>
      <c:valAx>
        <c:axId val="31088512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088455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Gen'!$C$532</c:f>
              <c:strCache>
                <c:ptCount val="1"/>
                <c:pt idx="0">
                  <c:v>Springfield*</c:v>
                </c:pt>
              </c:strCache>
            </c:strRef>
          </c:tx>
          <c:spPr>
            <a:ln w="31750">
              <a:solidFill>
                <a:schemeClr val="bg1">
                  <a:lumMod val="65000"/>
                </a:schemeClr>
              </a:solidFill>
            </a:ln>
          </c:spPr>
          <c:marker>
            <c:symbol val="none"/>
          </c:marker>
          <c:cat>
            <c:strRef>
              <c:f>'Academics - Gr. 3-8 - Next Gen'!$D$527:$H$527</c:f>
              <c:strCache>
                <c:ptCount val="5"/>
                <c:pt idx="0">
                  <c:v>2014</c:v>
                </c:pt>
                <c:pt idx="1">
                  <c:v>2015</c:v>
                </c:pt>
                <c:pt idx="2">
                  <c:v>2016</c:v>
                </c:pt>
                <c:pt idx="3">
                  <c:v>2017†</c:v>
                </c:pt>
                <c:pt idx="4">
                  <c:v>2018†</c:v>
                </c:pt>
              </c:strCache>
            </c:strRef>
          </c:cat>
          <c:val>
            <c:numRef>
              <c:f>'Academics - Gr. 3-8 - Next Gen'!$D$532:$H$532</c:f>
              <c:numCache>
                <c:formatCode>0.0</c:formatCode>
                <c:ptCount val="5"/>
                <c:pt idx="3">
                  <c:v>492.43989314336596</c:v>
                </c:pt>
                <c:pt idx="4">
                  <c:v>492.71559633027522</c:v>
                </c:pt>
              </c:numCache>
            </c:numRef>
          </c:val>
          <c:smooth val="1"/>
          <c:extLst>
            <c:ext xmlns:c16="http://schemas.microsoft.com/office/drawing/2014/chart" uri="{C3380CC4-5D6E-409C-BE32-E72D297353CC}">
              <c16:uniqueId val="{00000000-C9A9-41AB-908A-D0CEFD4C774F}"/>
            </c:ext>
          </c:extLst>
        </c:ser>
        <c:ser>
          <c:idx val="2"/>
          <c:order val="1"/>
          <c:tx>
            <c:strRef>
              <c:f>'Academics - Gr. 3-8 - Next Gen'!$C$531</c:f>
              <c:strCache>
                <c:ptCount val="1"/>
                <c:pt idx="0">
                  <c:v>Statewide*</c:v>
                </c:pt>
              </c:strCache>
            </c:strRef>
          </c:tx>
          <c:spPr>
            <a:ln w="31750">
              <a:solidFill>
                <a:srgbClr val="92D050"/>
              </a:solidFill>
            </a:ln>
          </c:spPr>
          <c:marker>
            <c:symbol val="none"/>
          </c:marker>
          <c:cat>
            <c:strRef>
              <c:f>'Academics - Gr. 3-8 - Next Gen'!$D$527:$H$527</c:f>
              <c:strCache>
                <c:ptCount val="5"/>
                <c:pt idx="0">
                  <c:v>2014</c:v>
                </c:pt>
                <c:pt idx="1">
                  <c:v>2015</c:v>
                </c:pt>
                <c:pt idx="2">
                  <c:v>2016</c:v>
                </c:pt>
                <c:pt idx="3">
                  <c:v>2017†</c:v>
                </c:pt>
                <c:pt idx="4">
                  <c:v>2018†</c:v>
                </c:pt>
              </c:strCache>
            </c:strRef>
          </c:cat>
          <c:val>
            <c:numRef>
              <c:f>'Academics - Gr. 3-8 - Next Gen'!$D$531:$H$531</c:f>
              <c:numCache>
                <c:formatCode>0.0</c:formatCode>
                <c:ptCount val="5"/>
                <c:pt idx="3">
                  <c:v>502.08092449779934</c:v>
                </c:pt>
                <c:pt idx="4">
                  <c:v>501.8420988161659</c:v>
                </c:pt>
              </c:numCache>
            </c:numRef>
          </c:val>
          <c:smooth val="1"/>
          <c:extLst>
            <c:ext xmlns:c16="http://schemas.microsoft.com/office/drawing/2014/chart" uri="{C3380CC4-5D6E-409C-BE32-E72D297353CC}">
              <c16:uniqueId val="{00000001-C9A9-41AB-908A-D0CEFD4C774F}"/>
            </c:ext>
          </c:extLst>
        </c:ser>
        <c:ser>
          <c:idx val="0"/>
          <c:order val="2"/>
          <c:tx>
            <c:strRef>
              <c:f>'Academics - Gr. 3-8 - Next Gen'!$C$530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Gen'!$D$527:$H$527</c:f>
              <c:strCache>
                <c:ptCount val="5"/>
                <c:pt idx="0">
                  <c:v>2014</c:v>
                </c:pt>
                <c:pt idx="1">
                  <c:v>2015</c:v>
                </c:pt>
                <c:pt idx="2">
                  <c:v>2016</c:v>
                </c:pt>
                <c:pt idx="3">
                  <c:v>2017†</c:v>
                </c:pt>
                <c:pt idx="4">
                  <c:v>2018†</c:v>
                </c:pt>
              </c:strCache>
            </c:strRef>
          </c:cat>
          <c:val>
            <c:numRef>
              <c:f>'Academics - Gr. 3-8 - Next Gen'!$D$530:$H$530</c:f>
              <c:numCache>
                <c:formatCode>0.0</c:formatCode>
                <c:ptCount val="5"/>
                <c:pt idx="3">
                  <c:v>510.87096774193549</c:v>
                </c:pt>
                <c:pt idx="4">
                  <c:v>507.46710526315792</c:v>
                </c:pt>
              </c:numCache>
            </c:numRef>
          </c:val>
          <c:smooth val="1"/>
          <c:extLst>
            <c:ext xmlns:c16="http://schemas.microsoft.com/office/drawing/2014/chart" uri="{C3380CC4-5D6E-409C-BE32-E72D297353CC}">
              <c16:uniqueId val="{00000002-C9A9-41AB-908A-D0CEFD4C774F}"/>
            </c:ext>
          </c:extLst>
        </c:ser>
        <c:dLbls>
          <c:showLegendKey val="0"/>
          <c:showVal val="0"/>
          <c:showCatName val="0"/>
          <c:showSerName val="0"/>
          <c:showPercent val="0"/>
          <c:showBubbleSize val="0"/>
        </c:dLbls>
        <c:smooth val="0"/>
        <c:axId val="311135048"/>
        <c:axId val="311135624"/>
      </c:lineChart>
      <c:catAx>
        <c:axId val="311135048"/>
        <c:scaling>
          <c:orientation val="minMax"/>
        </c:scaling>
        <c:delete val="0"/>
        <c:axPos val="b"/>
        <c:numFmt formatCode="General" sourceLinked="1"/>
        <c:majorTickMark val="out"/>
        <c:minorTickMark val="none"/>
        <c:tickLblPos val="nextTo"/>
        <c:crossAx val="311135624"/>
        <c:crosses val="autoZero"/>
        <c:auto val="1"/>
        <c:lblAlgn val="ctr"/>
        <c:lblOffset val="100"/>
        <c:noMultiLvlLbl val="0"/>
      </c:catAx>
      <c:valAx>
        <c:axId val="311135624"/>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1135048"/>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Gen'!$C$532</c:f>
              <c:strCache>
                <c:ptCount val="1"/>
                <c:pt idx="0">
                  <c:v>Springfield*</c:v>
                </c:pt>
              </c:strCache>
            </c:strRef>
          </c:tx>
          <c:spPr>
            <a:ln w="31750">
              <a:solidFill>
                <a:schemeClr val="bg1">
                  <a:lumMod val="65000"/>
                </a:schemeClr>
              </a:solidFill>
            </a:ln>
          </c:spPr>
          <c:marker>
            <c:symbol val="none"/>
          </c:marker>
          <c:cat>
            <c:strRef>
              <c:f>'Academics - Gr. 3-8 - Next Gen'!$K$527:$O$527</c:f>
              <c:strCache>
                <c:ptCount val="5"/>
                <c:pt idx="0">
                  <c:v>2014</c:v>
                </c:pt>
                <c:pt idx="1">
                  <c:v>2015</c:v>
                </c:pt>
                <c:pt idx="2">
                  <c:v>2016</c:v>
                </c:pt>
                <c:pt idx="3">
                  <c:v>2017†</c:v>
                </c:pt>
                <c:pt idx="4">
                  <c:v>2018†</c:v>
                </c:pt>
              </c:strCache>
            </c:strRef>
          </c:cat>
          <c:val>
            <c:numRef>
              <c:f>'Academics - Gr. 3-8 - Next Gen'!$K$532:$O$532</c:f>
              <c:numCache>
                <c:formatCode>0.0</c:formatCode>
                <c:ptCount val="5"/>
                <c:pt idx="3" formatCode="0">
                  <c:v>36</c:v>
                </c:pt>
                <c:pt idx="4" formatCode="0">
                  <c:v>37</c:v>
                </c:pt>
              </c:numCache>
            </c:numRef>
          </c:val>
          <c:smooth val="1"/>
          <c:extLst>
            <c:ext xmlns:c16="http://schemas.microsoft.com/office/drawing/2014/chart" uri="{C3380CC4-5D6E-409C-BE32-E72D297353CC}">
              <c16:uniqueId val="{00000000-DB10-4EFE-BEB6-F904ECB13666}"/>
            </c:ext>
          </c:extLst>
        </c:ser>
        <c:ser>
          <c:idx val="2"/>
          <c:order val="1"/>
          <c:tx>
            <c:strRef>
              <c:f>'Academics - Gr. 3-8 - Next Gen'!$C$531</c:f>
              <c:strCache>
                <c:ptCount val="1"/>
                <c:pt idx="0">
                  <c:v>Statewide*</c:v>
                </c:pt>
              </c:strCache>
            </c:strRef>
          </c:tx>
          <c:spPr>
            <a:ln w="31750">
              <a:solidFill>
                <a:srgbClr val="92D050"/>
              </a:solidFill>
            </a:ln>
          </c:spPr>
          <c:marker>
            <c:symbol val="none"/>
          </c:marker>
          <c:cat>
            <c:strRef>
              <c:f>'Academics - Gr. 3-8 - Next Gen'!$K$527:$O$527</c:f>
              <c:strCache>
                <c:ptCount val="5"/>
                <c:pt idx="0">
                  <c:v>2014</c:v>
                </c:pt>
                <c:pt idx="1">
                  <c:v>2015</c:v>
                </c:pt>
                <c:pt idx="2">
                  <c:v>2016</c:v>
                </c:pt>
                <c:pt idx="3">
                  <c:v>2017†</c:v>
                </c:pt>
                <c:pt idx="4">
                  <c:v>2018†</c:v>
                </c:pt>
              </c:strCache>
            </c:strRef>
          </c:cat>
          <c:val>
            <c:numRef>
              <c:f>'Academics - Gr. 3-8 - Next Gen'!$K$531:$O$531</c:f>
              <c:numCache>
                <c:formatCode>0.0</c:formatCode>
                <c:ptCount val="5"/>
                <c:pt idx="3" formatCode="0">
                  <c:v>55</c:v>
                </c:pt>
                <c:pt idx="4" formatCode="0">
                  <c:v>55</c:v>
                </c:pt>
              </c:numCache>
            </c:numRef>
          </c:val>
          <c:smooth val="1"/>
          <c:extLst>
            <c:ext xmlns:c16="http://schemas.microsoft.com/office/drawing/2014/chart" uri="{C3380CC4-5D6E-409C-BE32-E72D297353CC}">
              <c16:uniqueId val="{00000001-DB10-4EFE-BEB6-F904ECB13666}"/>
            </c:ext>
          </c:extLst>
        </c:ser>
        <c:ser>
          <c:idx val="0"/>
          <c:order val="2"/>
          <c:tx>
            <c:strRef>
              <c:f>'Academics - Gr. 3-8 - Next Gen'!$C$530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Gen'!$K$527:$O$527</c:f>
              <c:strCache>
                <c:ptCount val="5"/>
                <c:pt idx="0">
                  <c:v>2014</c:v>
                </c:pt>
                <c:pt idx="1">
                  <c:v>2015</c:v>
                </c:pt>
                <c:pt idx="2">
                  <c:v>2016</c:v>
                </c:pt>
                <c:pt idx="3">
                  <c:v>2017†</c:v>
                </c:pt>
                <c:pt idx="4">
                  <c:v>2018†</c:v>
                </c:pt>
              </c:strCache>
            </c:strRef>
          </c:cat>
          <c:val>
            <c:numRef>
              <c:f>'Academics - Gr. 3-8 - Next Gen'!$K$530:$O$530</c:f>
              <c:numCache>
                <c:formatCode>0.0</c:formatCode>
                <c:ptCount val="5"/>
                <c:pt idx="3" formatCode="0">
                  <c:v>74</c:v>
                </c:pt>
                <c:pt idx="4" formatCode="0">
                  <c:v>69</c:v>
                </c:pt>
              </c:numCache>
            </c:numRef>
          </c:val>
          <c:smooth val="1"/>
          <c:extLst>
            <c:ext xmlns:c16="http://schemas.microsoft.com/office/drawing/2014/chart" uri="{C3380CC4-5D6E-409C-BE32-E72D297353CC}">
              <c16:uniqueId val="{00000002-DB10-4EFE-BEB6-F904ECB13666}"/>
            </c:ext>
          </c:extLst>
        </c:ser>
        <c:dLbls>
          <c:showLegendKey val="0"/>
          <c:showVal val="0"/>
          <c:showCatName val="0"/>
          <c:showSerName val="0"/>
          <c:showPercent val="0"/>
          <c:showBubbleSize val="0"/>
        </c:dLbls>
        <c:smooth val="0"/>
        <c:axId val="311139656"/>
        <c:axId val="311263240"/>
      </c:lineChart>
      <c:catAx>
        <c:axId val="311139656"/>
        <c:scaling>
          <c:orientation val="minMax"/>
        </c:scaling>
        <c:delete val="0"/>
        <c:axPos val="b"/>
        <c:numFmt formatCode="General" sourceLinked="1"/>
        <c:majorTickMark val="out"/>
        <c:minorTickMark val="none"/>
        <c:tickLblPos val="nextTo"/>
        <c:crossAx val="311263240"/>
        <c:crosses val="autoZero"/>
        <c:auto val="1"/>
        <c:lblAlgn val="ctr"/>
        <c:lblOffset val="100"/>
        <c:noMultiLvlLbl val="0"/>
      </c:catAx>
      <c:valAx>
        <c:axId val="31126324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1113965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Gen'!$C$532</c:f>
              <c:strCache>
                <c:ptCount val="1"/>
                <c:pt idx="0">
                  <c:v>Springfield*</c:v>
                </c:pt>
              </c:strCache>
            </c:strRef>
          </c:tx>
          <c:spPr>
            <a:ln w="31750">
              <a:solidFill>
                <a:schemeClr val="bg1">
                  <a:lumMod val="65000"/>
                </a:schemeClr>
              </a:solidFill>
            </a:ln>
          </c:spPr>
          <c:marker>
            <c:symbol val="none"/>
          </c:marker>
          <c:cat>
            <c:strRef>
              <c:f>'Academics - Gr. 3-8 - Next Gen'!$R$527:$V$527</c:f>
              <c:strCache>
                <c:ptCount val="5"/>
                <c:pt idx="0">
                  <c:v>2014</c:v>
                </c:pt>
                <c:pt idx="1">
                  <c:v>2015</c:v>
                </c:pt>
                <c:pt idx="2">
                  <c:v>2016</c:v>
                </c:pt>
                <c:pt idx="3">
                  <c:v>2017†</c:v>
                </c:pt>
                <c:pt idx="4">
                  <c:v>2018†,‡</c:v>
                </c:pt>
              </c:strCache>
            </c:strRef>
          </c:cat>
          <c:val>
            <c:numRef>
              <c:f>'Academics - Gr. 3-8 - Next Gen'!$R$532:$V$532</c:f>
              <c:numCache>
                <c:formatCode>0.0</c:formatCode>
                <c:ptCount val="5"/>
                <c:pt idx="3">
                  <c:v>37.5</c:v>
                </c:pt>
                <c:pt idx="4">
                  <c:v>47.989911727616644</c:v>
                </c:pt>
              </c:numCache>
            </c:numRef>
          </c:val>
          <c:smooth val="1"/>
          <c:extLst>
            <c:ext xmlns:c16="http://schemas.microsoft.com/office/drawing/2014/chart" uri="{C3380CC4-5D6E-409C-BE32-E72D297353CC}">
              <c16:uniqueId val="{00000000-56F7-4E29-AE91-3A71D0EDF662}"/>
            </c:ext>
          </c:extLst>
        </c:ser>
        <c:ser>
          <c:idx val="2"/>
          <c:order val="1"/>
          <c:tx>
            <c:strRef>
              <c:f>'Academics - Gr. 3-8 - Next Gen'!$C$531</c:f>
              <c:strCache>
                <c:ptCount val="1"/>
                <c:pt idx="0">
                  <c:v>Statewide*</c:v>
                </c:pt>
              </c:strCache>
            </c:strRef>
          </c:tx>
          <c:spPr>
            <a:ln w="31750">
              <a:solidFill>
                <a:srgbClr val="92D050"/>
              </a:solidFill>
            </a:ln>
          </c:spPr>
          <c:marker>
            <c:symbol val="none"/>
          </c:marker>
          <c:cat>
            <c:strRef>
              <c:f>'Academics - Gr. 3-8 - Next Gen'!$R$527:$V$527</c:f>
              <c:strCache>
                <c:ptCount val="5"/>
                <c:pt idx="0">
                  <c:v>2014</c:v>
                </c:pt>
                <c:pt idx="1">
                  <c:v>2015</c:v>
                </c:pt>
                <c:pt idx="2">
                  <c:v>2016</c:v>
                </c:pt>
                <c:pt idx="3">
                  <c:v>2017†</c:v>
                </c:pt>
                <c:pt idx="4">
                  <c:v>2018†,‡</c:v>
                </c:pt>
              </c:strCache>
            </c:strRef>
          </c:cat>
          <c:val>
            <c:numRef>
              <c:f>'Academics - Gr. 3-8 - Next Gen'!$R$531:$V$531</c:f>
              <c:numCache>
                <c:formatCode>0.0</c:formatCode>
                <c:ptCount val="5"/>
                <c:pt idx="3">
                  <c:v>51</c:v>
                </c:pt>
                <c:pt idx="4">
                  <c:v>50.691369723927863</c:v>
                </c:pt>
              </c:numCache>
            </c:numRef>
          </c:val>
          <c:smooth val="1"/>
          <c:extLst>
            <c:ext xmlns:c16="http://schemas.microsoft.com/office/drawing/2014/chart" uri="{C3380CC4-5D6E-409C-BE32-E72D297353CC}">
              <c16:uniqueId val="{00000001-56F7-4E29-AE91-3A71D0EDF662}"/>
            </c:ext>
          </c:extLst>
        </c:ser>
        <c:ser>
          <c:idx val="0"/>
          <c:order val="2"/>
          <c:tx>
            <c:strRef>
              <c:f>'Academics - Gr. 3-8 - Next Gen'!$C$530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Gen'!$R$527:$V$527</c:f>
              <c:strCache>
                <c:ptCount val="5"/>
                <c:pt idx="0">
                  <c:v>2014</c:v>
                </c:pt>
                <c:pt idx="1">
                  <c:v>2015</c:v>
                </c:pt>
                <c:pt idx="2">
                  <c:v>2016</c:v>
                </c:pt>
                <c:pt idx="3">
                  <c:v>2017†</c:v>
                </c:pt>
                <c:pt idx="4">
                  <c:v>2018†,‡</c:v>
                </c:pt>
              </c:strCache>
            </c:strRef>
          </c:cat>
          <c:val>
            <c:numRef>
              <c:f>'Academics - Gr. 3-8 - Next Gen'!$R$530:$V$530</c:f>
              <c:numCache>
                <c:formatCode>0.0</c:formatCode>
                <c:ptCount val="5"/>
                <c:pt idx="3">
                  <c:v>72</c:v>
                </c:pt>
                <c:pt idx="4">
                  <c:v>52.291338582677163</c:v>
                </c:pt>
              </c:numCache>
            </c:numRef>
          </c:val>
          <c:smooth val="1"/>
          <c:extLst>
            <c:ext xmlns:c16="http://schemas.microsoft.com/office/drawing/2014/chart" uri="{C3380CC4-5D6E-409C-BE32-E72D297353CC}">
              <c16:uniqueId val="{00000002-56F7-4E29-AE91-3A71D0EDF662}"/>
            </c:ext>
          </c:extLst>
        </c:ser>
        <c:dLbls>
          <c:showLegendKey val="0"/>
          <c:showVal val="0"/>
          <c:showCatName val="0"/>
          <c:showSerName val="0"/>
          <c:showPercent val="0"/>
          <c:showBubbleSize val="0"/>
        </c:dLbls>
        <c:smooth val="0"/>
        <c:axId val="311267272"/>
        <c:axId val="311267848"/>
      </c:lineChart>
      <c:catAx>
        <c:axId val="311267272"/>
        <c:scaling>
          <c:orientation val="minMax"/>
        </c:scaling>
        <c:delete val="0"/>
        <c:axPos val="b"/>
        <c:numFmt formatCode="General" sourceLinked="1"/>
        <c:majorTickMark val="out"/>
        <c:minorTickMark val="none"/>
        <c:tickLblPos val="nextTo"/>
        <c:crossAx val="311267848"/>
        <c:crosses val="autoZero"/>
        <c:auto val="1"/>
        <c:lblAlgn val="ctr"/>
        <c:lblOffset val="100"/>
        <c:noMultiLvlLbl val="0"/>
      </c:catAx>
      <c:valAx>
        <c:axId val="31126784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126727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463432001017501"/>
          <c:h val="0.83249029671849728"/>
        </c:manualLayout>
      </c:layout>
      <c:lineChart>
        <c:grouping val="standard"/>
        <c:varyColors val="0"/>
        <c:ser>
          <c:idx val="1"/>
          <c:order val="0"/>
          <c:tx>
            <c:strRef>
              <c:f>'Academics - Gr. 3-8 - Legacy'!$C$84</c:f>
              <c:strCache>
                <c:ptCount val="1"/>
                <c:pt idx="0">
                  <c:v>Springfield*</c:v>
                </c:pt>
              </c:strCache>
            </c:strRef>
          </c:tx>
          <c:spPr>
            <a:ln w="31750">
              <a:solidFill>
                <a:schemeClr val="bg1">
                  <a:lumMod val="65000"/>
                </a:schemeClr>
              </a:solidFill>
            </a:ln>
          </c:spPr>
          <c:marker>
            <c:symbol val="none"/>
          </c:marker>
          <c:cat>
            <c:strRef>
              <c:f>'Academics - Gr. 3-8 - Legacy'!$D$79:$H$79</c:f>
              <c:strCache>
                <c:ptCount val="5"/>
                <c:pt idx="0">
                  <c:v>2012</c:v>
                </c:pt>
                <c:pt idx="1">
                  <c:v>2013</c:v>
                </c:pt>
                <c:pt idx="2">
                  <c:v>2014</c:v>
                </c:pt>
                <c:pt idx="3">
                  <c:v>2015†</c:v>
                </c:pt>
                <c:pt idx="4">
                  <c:v>2016†</c:v>
                </c:pt>
              </c:strCache>
            </c:strRef>
          </c:cat>
          <c:val>
            <c:numRef>
              <c:f>'Academics - Gr. 3-8 - Legacy'!$D$84:$H$84</c:f>
              <c:numCache>
                <c:formatCode>0.0</c:formatCode>
                <c:ptCount val="5"/>
                <c:pt idx="0">
                  <c:v>66.7</c:v>
                </c:pt>
                <c:pt idx="1">
                  <c:v>66.900000000000006</c:v>
                </c:pt>
                <c:pt idx="2">
                  <c:v>68</c:v>
                </c:pt>
                <c:pt idx="3">
                  <c:v>67.7</c:v>
                </c:pt>
                <c:pt idx="4">
                  <c:v>70.599999999999994</c:v>
                </c:pt>
              </c:numCache>
            </c:numRef>
          </c:val>
          <c:smooth val="1"/>
          <c:extLst>
            <c:ext xmlns:c16="http://schemas.microsoft.com/office/drawing/2014/chart" uri="{C3380CC4-5D6E-409C-BE32-E72D297353CC}">
              <c16:uniqueId val="{00000003-BD0B-417F-A25A-BC0417875A1F}"/>
            </c:ext>
          </c:extLst>
        </c:ser>
        <c:ser>
          <c:idx val="2"/>
          <c:order val="1"/>
          <c:tx>
            <c:strRef>
              <c:f>'Academics - Gr. 3-8 - Legacy'!$C$83</c:f>
              <c:strCache>
                <c:ptCount val="1"/>
                <c:pt idx="0">
                  <c:v>Statewide*</c:v>
                </c:pt>
              </c:strCache>
            </c:strRef>
          </c:tx>
          <c:spPr>
            <a:ln w="31750">
              <a:solidFill>
                <a:srgbClr val="92D050"/>
              </a:solidFill>
            </a:ln>
          </c:spPr>
          <c:marker>
            <c:symbol val="none"/>
          </c:marker>
          <c:cat>
            <c:strRef>
              <c:f>'Academics - Gr. 3-8 - Legacy'!$D$79:$H$79</c:f>
              <c:strCache>
                <c:ptCount val="5"/>
                <c:pt idx="0">
                  <c:v>2012</c:v>
                </c:pt>
                <c:pt idx="1">
                  <c:v>2013</c:v>
                </c:pt>
                <c:pt idx="2">
                  <c:v>2014</c:v>
                </c:pt>
                <c:pt idx="3">
                  <c:v>2015†</c:v>
                </c:pt>
                <c:pt idx="4">
                  <c:v>2016†</c:v>
                </c:pt>
              </c:strCache>
            </c:strRef>
          </c:cat>
          <c:val>
            <c:numRef>
              <c:f>'Academics - Gr. 3-8 - Legacy'!$D$83:$H$83</c:f>
              <c:numCache>
                <c:formatCode>0.0</c:formatCode>
                <c:ptCount val="5"/>
                <c:pt idx="0">
                  <c:v>74.599999999999994</c:v>
                </c:pt>
                <c:pt idx="1">
                  <c:v>74.900000000000006</c:v>
                </c:pt>
                <c:pt idx="2">
                  <c:v>75.400000000000006</c:v>
                </c:pt>
                <c:pt idx="3">
                  <c:v>75.400000000000006</c:v>
                </c:pt>
                <c:pt idx="4">
                  <c:v>76.099999999999994</c:v>
                </c:pt>
              </c:numCache>
            </c:numRef>
          </c:val>
          <c:smooth val="1"/>
          <c:extLst>
            <c:ext xmlns:c16="http://schemas.microsoft.com/office/drawing/2014/chart" uri="{C3380CC4-5D6E-409C-BE32-E72D297353CC}">
              <c16:uniqueId val="{00000004-BD0B-417F-A25A-BC0417875A1F}"/>
            </c:ext>
          </c:extLst>
        </c:ser>
        <c:ser>
          <c:idx val="0"/>
          <c:order val="2"/>
          <c:tx>
            <c:strRef>
              <c:f>'Academics - Gr. 3-8 - Legacy'!$C$82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Legacy'!$D$79:$H$79</c:f>
              <c:strCache>
                <c:ptCount val="5"/>
                <c:pt idx="0">
                  <c:v>2012</c:v>
                </c:pt>
                <c:pt idx="1">
                  <c:v>2013</c:v>
                </c:pt>
                <c:pt idx="2">
                  <c:v>2014</c:v>
                </c:pt>
                <c:pt idx="3">
                  <c:v>2015†</c:v>
                </c:pt>
                <c:pt idx="4">
                  <c:v>2016†</c:v>
                </c:pt>
              </c:strCache>
            </c:strRef>
          </c:cat>
          <c:val>
            <c:numRef>
              <c:f>'Academics - Gr. 3-8 - Legacy'!$D$82:$H$82</c:f>
              <c:numCache>
                <c:formatCode>0.0</c:formatCode>
                <c:ptCount val="5"/>
                <c:pt idx="0">
                  <c:v>84.6</c:v>
                </c:pt>
                <c:pt idx="1">
                  <c:v>91.3</c:v>
                </c:pt>
                <c:pt idx="2">
                  <c:v>89.1</c:v>
                </c:pt>
                <c:pt idx="3">
                  <c:v>93.4</c:v>
                </c:pt>
                <c:pt idx="4">
                  <c:v>88</c:v>
                </c:pt>
              </c:numCache>
            </c:numRef>
          </c:val>
          <c:smooth val="1"/>
          <c:extLst>
            <c:ext xmlns:c16="http://schemas.microsoft.com/office/drawing/2014/chart" uri="{C3380CC4-5D6E-409C-BE32-E72D297353CC}">
              <c16:uniqueId val="{00000005-BD0B-417F-A25A-BC0417875A1F}"/>
            </c:ext>
          </c:extLst>
        </c:ser>
        <c:dLbls>
          <c:showLegendKey val="0"/>
          <c:showVal val="0"/>
          <c:showCatName val="0"/>
          <c:showSerName val="0"/>
          <c:showPercent val="0"/>
          <c:showBubbleSize val="0"/>
        </c:dLbls>
        <c:smooth val="0"/>
        <c:axId val="206613896"/>
        <c:axId val="206614472"/>
      </c:lineChart>
      <c:catAx>
        <c:axId val="206613896"/>
        <c:scaling>
          <c:orientation val="minMax"/>
        </c:scaling>
        <c:delete val="0"/>
        <c:axPos val="b"/>
        <c:numFmt formatCode="General" sourceLinked="1"/>
        <c:majorTickMark val="out"/>
        <c:minorTickMark val="none"/>
        <c:tickLblPos val="nextTo"/>
        <c:spPr>
          <a:noFill/>
        </c:spPr>
        <c:crossAx val="206614472"/>
        <c:crosses val="autoZero"/>
        <c:auto val="1"/>
        <c:lblAlgn val="ctr"/>
        <c:lblOffset val="100"/>
        <c:noMultiLvlLbl val="0"/>
      </c:catAx>
      <c:valAx>
        <c:axId val="20661447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6613896"/>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Gen'!$D$560:$H$560</c:f>
              <c:strCache>
                <c:ptCount val="5"/>
                <c:pt idx="0">
                  <c:v>2014</c:v>
                </c:pt>
                <c:pt idx="1">
                  <c:v>2015</c:v>
                </c:pt>
                <c:pt idx="2">
                  <c:v>2016</c:v>
                </c:pt>
                <c:pt idx="3">
                  <c:v>2017†</c:v>
                </c:pt>
                <c:pt idx="4">
                  <c:v>2018†</c:v>
                </c:pt>
              </c:strCache>
            </c:strRef>
          </c:cat>
          <c:val>
            <c:numRef>
              <c:f>'Academics - Gr. 3-8 - Next Gen'!$D$563:$H$563</c:f>
              <c:numCache>
                <c:formatCode>General</c:formatCode>
                <c:ptCount val="5"/>
                <c:pt idx="3" formatCode="0.0">
                  <c:v>511.97069597069594</c:v>
                </c:pt>
                <c:pt idx="4" formatCode="0.0">
                  <c:v>512.74035087719301</c:v>
                </c:pt>
              </c:numCache>
            </c:numRef>
          </c:val>
          <c:smooth val="1"/>
          <c:extLst>
            <c:ext xmlns:c16="http://schemas.microsoft.com/office/drawing/2014/chart" uri="{C3380CC4-5D6E-409C-BE32-E72D297353CC}">
              <c16:uniqueId val="{00000000-15D0-49D0-907D-3A7544B75CB7}"/>
            </c:ext>
          </c:extLst>
        </c:ser>
        <c:ser>
          <c:idx val="2"/>
          <c:order val="1"/>
          <c:tx>
            <c:strRef>
              <c:f>'Academics - Gr. 3-8 - Next Gen'!$C$564</c:f>
              <c:strCache>
                <c:ptCount val="1"/>
                <c:pt idx="0">
                  <c:v>African American/Black</c:v>
                </c:pt>
              </c:strCache>
            </c:strRef>
          </c:tx>
          <c:spPr>
            <a:ln w="31750">
              <a:solidFill>
                <a:srgbClr val="39AFB5"/>
              </a:solidFill>
            </a:ln>
          </c:spPr>
          <c:marker>
            <c:symbol val="none"/>
          </c:marker>
          <c:cat>
            <c:strRef>
              <c:f>'Academics - Gr. 3-8 - Next Gen'!$D$560:$H$560</c:f>
              <c:strCache>
                <c:ptCount val="5"/>
                <c:pt idx="0">
                  <c:v>2014</c:v>
                </c:pt>
                <c:pt idx="1">
                  <c:v>2015</c:v>
                </c:pt>
                <c:pt idx="2">
                  <c:v>2016</c:v>
                </c:pt>
                <c:pt idx="3">
                  <c:v>2017†</c:v>
                </c:pt>
                <c:pt idx="4">
                  <c:v>2018†</c:v>
                </c:pt>
              </c:strCache>
            </c:strRef>
          </c:cat>
          <c:val>
            <c:numRef>
              <c:f>'Academics - Gr. 3-8 - Next Gen'!$D$564:$H$564</c:f>
              <c:numCache>
                <c:formatCode>0.0</c:formatCode>
                <c:ptCount val="5"/>
                <c:pt idx="3">
                  <c:v>487</c:v>
                </c:pt>
                <c:pt idx="4">
                  <c:v>483.57142857142856</c:v>
                </c:pt>
              </c:numCache>
            </c:numRef>
          </c:val>
          <c:smooth val="1"/>
          <c:extLst>
            <c:ext xmlns:c16="http://schemas.microsoft.com/office/drawing/2014/chart" uri="{C3380CC4-5D6E-409C-BE32-E72D297353CC}">
              <c16:uniqueId val="{00000001-15D0-49D0-907D-3A7544B75CB7}"/>
            </c:ext>
          </c:extLst>
        </c:ser>
        <c:ser>
          <c:idx val="0"/>
          <c:order val="2"/>
          <c:tx>
            <c:strRef>
              <c:f>'Academics - Gr. 3-8 - Next Gen'!$C$565</c:f>
              <c:strCache>
                <c:ptCount val="1"/>
                <c:pt idx="0">
                  <c:v>Asian</c:v>
                </c:pt>
              </c:strCache>
            </c:strRef>
          </c:tx>
          <c:spPr>
            <a:ln w="31750">
              <a:solidFill>
                <a:schemeClr val="accent4"/>
              </a:solidFill>
            </a:ln>
          </c:spPr>
          <c:marker>
            <c:symbol val="none"/>
          </c:marker>
          <c:cat>
            <c:strRef>
              <c:f>'Academics - Gr. 3-8 - Next Gen'!$D$560:$H$560</c:f>
              <c:strCache>
                <c:ptCount val="5"/>
                <c:pt idx="0">
                  <c:v>2014</c:v>
                </c:pt>
                <c:pt idx="1">
                  <c:v>2015</c:v>
                </c:pt>
                <c:pt idx="2">
                  <c:v>2016</c:v>
                </c:pt>
                <c:pt idx="3">
                  <c:v>2017†</c:v>
                </c:pt>
                <c:pt idx="4">
                  <c:v>2018†</c:v>
                </c:pt>
              </c:strCache>
            </c:strRef>
          </c:cat>
          <c:val>
            <c:numRef>
              <c:f>'Academics - Gr. 3-8 - Next Gen'!$D$565:$H$565</c:f>
              <c:numCache>
                <c:formatCode>0.0</c:formatCode>
                <c:ptCount val="5"/>
                <c:pt idx="3">
                  <c:v>516.44897959183675</c:v>
                </c:pt>
                <c:pt idx="4">
                  <c:v>516.98214285714289</c:v>
                </c:pt>
              </c:numCache>
            </c:numRef>
          </c:val>
          <c:smooth val="1"/>
          <c:extLst>
            <c:ext xmlns:c16="http://schemas.microsoft.com/office/drawing/2014/chart" uri="{C3380CC4-5D6E-409C-BE32-E72D297353CC}">
              <c16:uniqueId val="{00000002-15D0-49D0-907D-3A7544B75CB7}"/>
            </c:ext>
          </c:extLst>
        </c:ser>
        <c:ser>
          <c:idx val="3"/>
          <c:order val="3"/>
          <c:tx>
            <c:strRef>
              <c:f>'Academics - Gr. 3-8 - Next Gen'!$C$566</c:f>
              <c:strCache>
                <c:ptCount val="1"/>
                <c:pt idx="0">
                  <c:v>Hispanic/Latinx</c:v>
                </c:pt>
              </c:strCache>
            </c:strRef>
          </c:tx>
          <c:spPr>
            <a:ln>
              <a:solidFill>
                <a:schemeClr val="accent2"/>
              </a:solidFill>
            </a:ln>
          </c:spPr>
          <c:marker>
            <c:symbol val="none"/>
          </c:marker>
          <c:cat>
            <c:strRef>
              <c:f>'Academics - Gr. 3-8 - Next Gen'!$D$560:$H$560</c:f>
              <c:strCache>
                <c:ptCount val="5"/>
                <c:pt idx="0">
                  <c:v>2014</c:v>
                </c:pt>
                <c:pt idx="1">
                  <c:v>2015</c:v>
                </c:pt>
                <c:pt idx="2">
                  <c:v>2016</c:v>
                </c:pt>
                <c:pt idx="3">
                  <c:v>2017†</c:v>
                </c:pt>
                <c:pt idx="4">
                  <c:v>2018†</c:v>
                </c:pt>
              </c:strCache>
            </c:strRef>
          </c:cat>
          <c:val>
            <c:numRef>
              <c:f>'Academics - Gr. 3-8 - Next Gen'!$D$566:$H$566</c:f>
              <c:numCache>
                <c:formatCode>0.0</c:formatCode>
                <c:ptCount val="5"/>
                <c:pt idx="3">
                  <c:v>504.21428571428572</c:v>
                </c:pt>
                <c:pt idx="4">
                  <c:v>503.68421052631578</c:v>
                </c:pt>
              </c:numCache>
            </c:numRef>
          </c:val>
          <c:smooth val="0"/>
          <c:extLst>
            <c:ext xmlns:c16="http://schemas.microsoft.com/office/drawing/2014/chart" uri="{C3380CC4-5D6E-409C-BE32-E72D297353CC}">
              <c16:uniqueId val="{00000003-15D0-49D0-907D-3A7544B75CB7}"/>
            </c:ext>
          </c:extLst>
        </c:ser>
        <c:ser>
          <c:idx val="4"/>
          <c:order val="4"/>
          <c:tx>
            <c:strRef>
              <c:f>'Academics - Gr. 3-8 - Next Gen'!$C$567</c:f>
              <c:strCache>
                <c:ptCount val="1"/>
                <c:pt idx="0">
                  <c:v>Multi-Race, non-Hispanic</c:v>
                </c:pt>
              </c:strCache>
            </c:strRef>
          </c:tx>
          <c:spPr>
            <a:ln>
              <a:solidFill>
                <a:srgbClr val="B9DCFF"/>
              </a:solidFill>
            </a:ln>
          </c:spPr>
          <c:marker>
            <c:symbol val="none"/>
          </c:marker>
          <c:cat>
            <c:strRef>
              <c:f>'Academics - Gr. 3-8 - Next Gen'!$D$560:$H$560</c:f>
              <c:strCache>
                <c:ptCount val="5"/>
                <c:pt idx="0">
                  <c:v>2014</c:v>
                </c:pt>
                <c:pt idx="1">
                  <c:v>2015</c:v>
                </c:pt>
                <c:pt idx="2">
                  <c:v>2016</c:v>
                </c:pt>
                <c:pt idx="3">
                  <c:v>2017†</c:v>
                </c:pt>
                <c:pt idx="4">
                  <c:v>2018†</c:v>
                </c:pt>
              </c:strCache>
            </c:strRef>
          </c:cat>
          <c:val>
            <c:numRef>
              <c:f>'Academics - Gr. 3-8 - Next Gen'!$D$567:$H$567</c:f>
              <c:numCache>
                <c:formatCode>0.0</c:formatCode>
                <c:ptCount val="5"/>
                <c:pt idx="3">
                  <c:v>514</c:v>
                </c:pt>
                <c:pt idx="4">
                  <c:v>515.14285714285711</c:v>
                </c:pt>
              </c:numCache>
            </c:numRef>
          </c:val>
          <c:smooth val="0"/>
          <c:extLst>
            <c:ext xmlns:c16="http://schemas.microsoft.com/office/drawing/2014/chart" uri="{C3380CC4-5D6E-409C-BE32-E72D297353CC}">
              <c16:uniqueId val="{00000004-15D0-49D0-907D-3A7544B75CB7}"/>
            </c:ext>
          </c:extLst>
        </c:ser>
        <c:ser>
          <c:idx val="5"/>
          <c:order val="5"/>
          <c:tx>
            <c:strRef>
              <c:f>'Academics - Gr. 3-8 - Next Gen'!$C$568</c:f>
              <c:strCache>
                <c:ptCount val="1"/>
                <c:pt idx="0">
                  <c:v>White</c:v>
                </c:pt>
              </c:strCache>
            </c:strRef>
          </c:tx>
          <c:spPr>
            <a:ln>
              <a:solidFill>
                <a:srgbClr val="EBE600"/>
              </a:solidFill>
            </a:ln>
          </c:spPr>
          <c:marker>
            <c:symbol val="none"/>
          </c:marker>
          <c:cat>
            <c:strRef>
              <c:f>'Academics - Gr. 3-8 - Next Gen'!$D$560:$H$560</c:f>
              <c:strCache>
                <c:ptCount val="5"/>
                <c:pt idx="0">
                  <c:v>2014</c:v>
                </c:pt>
                <c:pt idx="1">
                  <c:v>2015</c:v>
                </c:pt>
                <c:pt idx="2">
                  <c:v>2016</c:v>
                </c:pt>
                <c:pt idx="3">
                  <c:v>2017†</c:v>
                </c:pt>
                <c:pt idx="4">
                  <c:v>2018†</c:v>
                </c:pt>
              </c:strCache>
            </c:strRef>
          </c:cat>
          <c:val>
            <c:numRef>
              <c:f>'Academics - Gr. 3-8 - Next Gen'!$D$568:$H$568</c:f>
              <c:numCache>
                <c:formatCode>0.0</c:formatCode>
                <c:ptCount val="5"/>
                <c:pt idx="3">
                  <c:v>512.80769230769226</c:v>
                </c:pt>
                <c:pt idx="4">
                  <c:v>514.31168831168827</c:v>
                </c:pt>
              </c:numCache>
            </c:numRef>
          </c:val>
          <c:smooth val="0"/>
          <c:extLst>
            <c:ext xmlns:c16="http://schemas.microsoft.com/office/drawing/2014/chart" uri="{C3380CC4-5D6E-409C-BE32-E72D297353CC}">
              <c16:uniqueId val="{00000005-15D0-49D0-907D-3A7544B75CB7}"/>
            </c:ext>
          </c:extLst>
        </c:ser>
        <c:dLbls>
          <c:showLegendKey val="0"/>
          <c:showVal val="0"/>
          <c:showCatName val="0"/>
          <c:showSerName val="0"/>
          <c:showPercent val="0"/>
          <c:showBubbleSize val="0"/>
        </c:dLbls>
        <c:smooth val="0"/>
        <c:axId val="311496072"/>
        <c:axId val="311496648"/>
      </c:lineChart>
      <c:catAx>
        <c:axId val="311496072"/>
        <c:scaling>
          <c:orientation val="minMax"/>
        </c:scaling>
        <c:delete val="0"/>
        <c:axPos val="b"/>
        <c:numFmt formatCode="General" sourceLinked="1"/>
        <c:majorTickMark val="out"/>
        <c:minorTickMark val="none"/>
        <c:tickLblPos val="nextTo"/>
        <c:crossAx val="311496648"/>
        <c:crosses val="autoZero"/>
        <c:auto val="1"/>
        <c:lblAlgn val="ctr"/>
        <c:lblOffset val="100"/>
        <c:noMultiLvlLbl val="0"/>
      </c:catAx>
      <c:valAx>
        <c:axId val="311496648"/>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1496072"/>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Gen'!$K$560:$O$560</c:f>
              <c:strCache>
                <c:ptCount val="5"/>
                <c:pt idx="0">
                  <c:v>2014</c:v>
                </c:pt>
                <c:pt idx="1">
                  <c:v>2015</c:v>
                </c:pt>
                <c:pt idx="2">
                  <c:v>2016</c:v>
                </c:pt>
                <c:pt idx="3">
                  <c:v>2017†</c:v>
                </c:pt>
                <c:pt idx="4">
                  <c:v>2018†</c:v>
                </c:pt>
              </c:strCache>
            </c:strRef>
          </c:cat>
          <c:val>
            <c:numRef>
              <c:f>'Academics - Gr. 3-8 - Next Gen'!$K$563:$O$563</c:f>
              <c:numCache>
                <c:formatCode>0.0</c:formatCode>
                <c:ptCount val="5"/>
                <c:pt idx="3" formatCode="0">
                  <c:v>73</c:v>
                </c:pt>
                <c:pt idx="4" formatCode="0">
                  <c:v>72</c:v>
                </c:pt>
              </c:numCache>
            </c:numRef>
          </c:val>
          <c:smooth val="1"/>
          <c:extLst>
            <c:ext xmlns:c16="http://schemas.microsoft.com/office/drawing/2014/chart" uri="{C3380CC4-5D6E-409C-BE32-E72D297353CC}">
              <c16:uniqueId val="{00000000-6D41-45BB-B8A7-F9F7FA740147}"/>
            </c:ext>
          </c:extLst>
        </c:ser>
        <c:ser>
          <c:idx val="2"/>
          <c:order val="1"/>
          <c:tx>
            <c:strRef>
              <c:f>'Academics - Gr. 3-8 - Next Gen'!$C$564</c:f>
              <c:strCache>
                <c:ptCount val="1"/>
                <c:pt idx="0">
                  <c:v>African American/Black</c:v>
                </c:pt>
              </c:strCache>
            </c:strRef>
          </c:tx>
          <c:spPr>
            <a:ln w="31750">
              <a:solidFill>
                <a:srgbClr val="39AFB5"/>
              </a:solidFill>
            </a:ln>
          </c:spPr>
          <c:marker>
            <c:symbol val="none"/>
          </c:marker>
          <c:cat>
            <c:strRef>
              <c:f>'Academics - Gr. 3-8 - Next Gen'!$K$560:$O$560</c:f>
              <c:strCache>
                <c:ptCount val="5"/>
                <c:pt idx="0">
                  <c:v>2014</c:v>
                </c:pt>
                <c:pt idx="1">
                  <c:v>2015</c:v>
                </c:pt>
                <c:pt idx="2">
                  <c:v>2016</c:v>
                </c:pt>
                <c:pt idx="3">
                  <c:v>2017†</c:v>
                </c:pt>
                <c:pt idx="4">
                  <c:v>2018†</c:v>
                </c:pt>
              </c:strCache>
            </c:strRef>
          </c:cat>
          <c:val>
            <c:numRef>
              <c:f>'Academics - Gr. 3-8 - Next Gen'!$K$564:$O$564</c:f>
              <c:numCache>
                <c:formatCode>0.0</c:formatCode>
                <c:ptCount val="5"/>
                <c:pt idx="3" formatCode="0">
                  <c:v>15</c:v>
                </c:pt>
                <c:pt idx="4" formatCode="0">
                  <c:v>0</c:v>
                </c:pt>
              </c:numCache>
            </c:numRef>
          </c:val>
          <c:smooth val="1"/>
          <c:extLst>
            <c:ext xmlns:c16="http://schemas.microsoft.com/office/drawing/2014/chart" uri="{C3380CC4-5D6E-409C-BE32-E72D297353CC}">
              <c16:uniqueId val="{00000001-6D41-45BB-B8A7-F9F7FA740147}"/>
            </c:ext>
          </c:extLst>
        </c:ser>
        <c:ser>
          <c:idx val="0"/>
          <c:order val="2"/>
          <c:tx>
            <c:strRef>
              <c:f>'Academics - Gr. 3-8 - Next Gen'!$C$565</c:f>
              <c:strCache>
                <c:ptCount val="1"/>
                <c:pt idx="0">
                  <c:v>Asian</c:v>
                </c:pt>
              </c:strCache>
            </c:strRef>
          </c:tx>
          <c:spPr>
            <a:ln w="31750">
              <a:solidFill>
                <a:schemeClr val="accent4"/>
              </a:solidFill>
            </a:ln>
          </c:spPr>
          <c:marker>
            <c:symbol val="none"/>
          </c:marker>
          <c:cat>
            <c:strRef>
              <c:f>'Academics - Gr. 3-8 - Next Gen'!$K$560:$O$560</c:f>
              <c:strCache>
                <c:ptCount val="5"/>
                <c:pt idx="0">
                  <c:v>2014</c:v>
                </c:pt>
                <c:pt idx="1">
                  <c:v>2015</c:v>
                </c:pt>
                <c:pt idx="2">
                  <c:v>2016</c:v>
                </c:pt>
                <c:pt idx="3">
                  <c:v>2017†</c:v>
                </c:pt>
                <c:pt idx="4">
                  <c:v>2018†</c:v>
                </c:pt>
              </c:strCache>
            </c:strRef>
          </c:cat>
          <c:val>
            <c:numRef>
              <c:f>'Academics - Gr. 3-8 - Next Gen'!$K$565:$O$565</c:f>
              <c:numCache>
                <c:formatCode>0.0</c:formatCode>
                <c:ptCount val="5"/>
                <c:pt idx="3" formatCode="0">
                  <c:v>84</c:v>
                </c:pt>
                <c:pt idx="4" formatCode="0">
                  <c:v>75</c:v>
                </c:pt>
              </c:numCache>
            </c:numRef>
          </c:val>
          <c:smooth val="1"/>
          <c:extLst>
            <c:ext xmlns:c16="http://schemas.microsoft.com/office/drawing/2014/chart" uri="{C3380CC4-5D6E-409C-BE32-E72D297353CC}">
              <c16:uniqueId val="{00000002-6D41-45BB-B8A7-F9F7FA740147}"/>
            </c:ext>
          </c:extLst>
        </c:ser>
        <c:ser>
          <c:idx val="3"/>
          <c:order val="3"/>
          <c:tx>
            <c:strRef>
              <c:f>'Academics - Gr. 3-8 - Next Gen'!$C$566</c:f>
              <c:strCache>
                <c:ptCount val="1"/>
                <c:pt idx="0">
                  <c:v>Hispanic/Latinx</c:v>
                </c:pt>
              </c:strCache>
            </c:strRef>
          </c:tx>
          <c:spPr>
            <a:ln>
              <a:solidFill>
                <a:schemeClr val="accent2"/>
              </a:solidFill>
            </a:ln>
          </c:spPr>
          <c:marker>
            <c:symbol val="none"/>
          </c:marker>
          <c:cat>
            <c:strRef>
              <c:f>'Academics - Gr. 3-8 - Next Gen'!$K$560:$O$560</c:f>
              <c:strCache>
                <c:ptCount val="5"/>
                <c:pt idx="0">
                  <c:v>2014</c:v>
                </c:pt>
                <c:pt idx="1">
                  <c:v>2015</c:v>
                </c:pt>
                <c:pt idx="2">
                  <c:v>2016</c:v>
                </c:pt>
                <c:pt idx="3">
                  <c:v>2017†</c:v>
                </c:pt>
                <c:pt idx="4">
                  <c:v>2018†</c:v>
                </c:pt>
              </c:strCache>
            </c:strRef>
          </c:cat>
          <c:val>
            <c:numRef>
              <c:f>'Academics - Gr. 3-8 - Next Gen'!$K$566:$O$566</c:f>
              <c:numCache>
                <c:formatCode>0.0</c:formatCode>
                <c:ptCount val="5"/>
                <c:pt idx="3" formatCode="0">
                  <c:v>50</c:v>
                </c:pt>
                <c:pt idx="4" formatCode="0">
                  <c:v>58</c:v>
                </c:pt>
              </c:numCache>
            </c:numRef>
          </c:val>
          <c:smooth val="0"/>
          <c:extLst>
            <c:ext xmlns:c16="http://schemas.microsoft.com/office/drawing/2014/chart" uri="{C3380CC4-5D6E-409C-BE32-E72D297353CC}">
              <c16:uniqueId val="{00000003-6D41-45BB-B8A7-F9F7FA740147}"/>
            </c:ext>
          </c:extLst>
        </c:ser>
        <c:ser>
          <c:idx val="4"/>
          <c:order val="4"/>
          <c:tx>
            <c:strRef>
              <c:f>'Academics - Gr. 3-8 - Next Gen'!$C$567</c:f>
              <c:strCache>
                <c:ptCount val="1"/>
                <c:pt idx="0">
                  <c:v>Multi-Race, non-Hispanic</c:v>
                </c:pt>
              </c:strCache>
            </c:strRef>
          </c:tx>
          <c:spPr>
            <a:ln>
              <a:solidFill>
                <a:srgbClr val="B9DCFF"/>
              </a:solidFill>
            </a:ln>
          </c:spPr>
          <c:marker>
            <c:symbol val="none"/>
          </c:marker>
          <c:cat>
            <c:strRef>
              <c:f>'Academics - Gr. 3-8 - Next Gen'!$K$560:$O$560</c:f>
              <c:strCache>
                <c:ptCount val="5"/>
                <c:pt idx="0">
                  <c:v>2014</c:v>
                </c:pt>
                <c:pt idx="1">
                  <c:v>2015</c:v>
                </c:pt>
                <c:pt idx="2">
                  <c:v>2016</c:v>
                </c:pt>
                <c:pt idx="3">
                  <c:v>2017†</c:v>
                </c:pt>
                <c:pt idx="4">
                  <c:v>2018†</c:v>
                </c:pt>
              </c:strCache>
            </c:strRef>
          </c:cat>
          <c:val>
            <c:numRef>
              <c:f>'Academics - Gr. 3-8 - Next Gen'!$K$567:$O$567</c:f>
              <c:numCache>
                <c:formatCode>0.0</c:formatCode>
                <c:ptCount val="5"/>
                <c:pt idx="3" formatCode="0">
                  <c:v>76</c:v>
                </c:pt>
                <c:pt idx="4" formatCode="0">
                  <c:v>76</c:v>
                </c:pt>
              </c:numCache>
            </c:numRef>
          </c:val>
          <c:smooth val="0"/>
          <c:extLst>
            <c:ext xmlns:c16="http://schemas.microsoft.com/office/drawing/2014/chart" uri="{C3380CC4-5D6E-409C-BE32-E72D297353CC}">
              <c16:uniqueId val="{00000004-6D41-45BB-B8A7-F9F7FA740147}"/>
            </c:ext>
          </c:extLst>
        </c:ser>
        <c:ser>
          <c:idx val="5"/>
          <c:order val="5"/>
          <c:tx>
            <c:strRef>
              <c:f>'Academics - Gr. 3-8 - Next Gen'!$C$568</c:f>
              <c:strCache>
                <c:ptCount val="1"/>
                <c:pt idx="0">
                  <c:v>White</c:v>
                </c:pt>
              </c:strCache>
            </c:strRef>
          </c:tx>
          <c:spPr>
            <a:ln>
              <a:solidFill>
                <a:srgbClr val="EBE600"/>
              </a:solidFill>
            </a:ln>
          </c:spPr>
          <c:marker>
            <c:symbol val="none"/>
          </c:marker>
          <c:cat>
            <c:strRef>
              <c:f>'Academics - Gr. 3-8 - Next Gen'!$K$560:$O$560</c:f>
              <c:strCache>
                <c:ptCount val="5"/>
                <c:pt idx="0">
                  <c:v>2014</c:v>
                </c:pt>
                <c:pt idx="1">
                  <c:v>2015</c:v>
                </c:pt>
                <c:pt idx="2">
                  <c:v>2016</c:v>
                </c:pt>
                <c:pt idx="3">
                  <c:v>2017†</c:v>
                </c:pt>
                <c:pt idx="4">
                  <c:v>2018†</c:v>
                </c:pt>
              </c:strCache>
            </c:strRef>
          </c:cat>
          <c:val>
            <c:numRef>
              <c:f>'Academics - Gr. 3-8 - Next Gen'!$K$568:$O$568</c:f>
              <c:numCache>
                <c:formatCode>0.0</c:formatCode>
                <c:ptCount val="5"/>
                <c:pt idx="3" formatCode="0">
                  <c:v>76</c:v>
                </c:pt>
                <c:pt idx="4" formatCode="0">
                  <c:v>78</c:v>
                </c:pt>
              </c:numCache>
            </c:numRef>
          </c:val>
          <c:smooth val="0"/>
          <c:extLst>
            <c:ext xmlns:c16="http://schemas.microsoft.com/office/drawing/2014/chart" uri="{C3380CC4-5D6E-409C-BE32-E72D297353CC}">
              <c16:uniqueId val="{00000005-6D41-45BB-B8A7-F9F7FA740147}"/>
            </c:ext>
          </c:extLst>
        </c:ser>
        <c:dLbls>
          <c:showLegendKey val="0"/>
          <c:showVal val="0"/>
          <c:showCatName val="0"/>
          <c:showSerName val="0"/>
          <c:showPercent val="0"/>
          <c:showBubbleSize val="0"/>
        </c:dLbls>
        <c:smooth val="0"/>
        <c:axId val="311552264"/>
        <c:axId val="311552840"/>
      </c:lineChart>
      <c:catAx>
        <c:axId val="311552264"/>
        <c:scaling>
          <c:orientation val="minMax"/>
        </c:scaling>
        <c:delete val="0"/>
        <c:axPos val="b"/>
        <c:numFmt formatCode="General" sourceLinked="1"/>
        <c:majorTickMark val="out"/>
        <c:minorTickMark val="none"/>
        <c:tickLblPos val="nextTo"/>
        <c:crossAx val="311552840"/>
        <c:crosses val="autoZero"/>
        <c:auto val="1"/>
        <c:lblAlgn val="ctr"/>
        <c:lblOffset val="100"/>
        <c:noMultiLvlLbl val="0"/>
      </c:catAx>
      <c:valAx>
        <c:axId val="31155284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endParaRPr lang="en-US" sz="1000"/>
              </a:p>
            </c:rich>
          </c:tx>
          <c:overlay val="0"/>
        </c:title>
        <c:numFmt formatCode="General" sourceLinked="0"/>
        <c:majorTickMark val="out"/>
        <c:minorTickMark val="none"/>
        <c:tickLblPos val="nextTo"/>
        <c:crossAx val="31155226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Gen'!$R$560:$V$560</c:f>
              <c:strCache>
                <c:ptCount val="5"/>
                <c:pt idx="0">
                  <c:v>2014</c:v>
                </c:pt>
                <c:pt idx="1">
                  <c:v>2015</c:v>
                </c:pt>
                <c:pt idx="2">
                  <c:v>2016</c:v>
                </c:pt>
                <c:pt idx="3">
                  <c:v>2017†</c:v>
                </c:pt>
                <c:pt idx="4">
                  <c:v>2018†,‡</c:v>
                </c:pt>
              </c:strCache>
            </c:strRef>
          </c:cat>
          <c:val>
            <c:numRef>
              <c:f>'Academics - Gr. 3-8 - Next Gen'!$R$563:$V$563</c:f>
              <c:numCache>
                <c:formatCode>0.0</c:formatCode>
                <c:ptCount val="5"/>
                <c:pt idx="3">
                  <c:v>66</c:v>
                </c:pt>
                <c:pt idx="4">
                  <c:v>61.387931034482762</c:v>
                </c:pt>
              </c:numCache>
            </c:numRef>
          </c:val>
          <c:smooth val="1"/>
          <c:extLst>
            <c:ext xmlns:c16="http://schemas.microsoft.com/office/drawing/2014/chart" uri="{C3380CC4-5D6E-409C-BE32-E72D297353CC}">
              <c16:uniqueId val="{00000000-66CD-4E6E-9195-69A71D1878EE}"/>
            </c:ext>
          </c:extLst>
        </c:ser>
        <c:ser>
          <c:idx val="2"/>
          <c:order val="1"/>
          <c:tx>
            <c:strRef>
              <c:f>'Academics - Gr. 3-8 - Next Gen'!$C$564</c:f>
              <c:strCache>
                <c:ptCount val="1"/>
                <c:pt idx="0">
                  <c:v>African American/Black</c:v>
                </c:pt>
              </c:strCache>
            </c:strRef>
          </c:tx>
          <c:spPr>
            <a:ln w="31750">
              <a:solidFill>
                <a:srgbClr val="39AFB5"/>
              </a:solidFill>
            </a:ln>
          </c:spPr>
          <c:marker>
            <c:symbol val="none"/>
          </c:marker>
          <c:cat>
            <c:strRef>
              <c:f>'Academics - Gr. 3-8 - Next Gen'!$R$560:$V$560</c:f>
              <c:strCache>
                <c:ptCount val="5"/>
                <c:pt idx="0">
                  <c:v>2014</c:v>
                </c:pt>
                <c:pt idx="1">
                  <c:v>2015</c:v>
                </c:pt>
                <c:pt idx="2">
                  <c:v>2016</c:v>
                </c:pt>
                <c:pt idx="3">
                  <c:v>2017†</c:v>
                </c:pt>
                <c:pt idx="4">
                  <c:v>2018†,‡</c:v>
                </c:pt>
              </c:strCache>
            </c:strRef>
          </c:cat>
          <c:val>
            <c:numRef>
              <c:f>'Academics - Gr. 3-8 - Next Gen'!$R$564:$V$564</c:f>
              <c:numCache>
                <c:formatCode>0.0</c:formatCode>
                <c:ptCount val="5"/>
              </c:numCache>
            </c:numRef>
          </c:val>
          <c:smooth val="1"/>
          <c:extLst>
            <c:ext xmlns:c16="http://schemas.microsoft.com/office/drawing/2014/chart" uri="{C3380CC4-5D6E-409C-BE32-E72D297353CC}">
              <c16:uniqueId val="{00000001-66CD-4E6E-9195-69A71D1878EE}"/>
            </c:ext>
          </c:extLst>
        </c:ser>
        <c:ser>
          <c:idx val="0"/>
          <c:order val="2"/>
          <c:tx>
            <c:strRef>
              <c:f>'Academics - Gr. 3-8 - Next Gen'!$C$565</c:f>
              <c:strCache>
                <c:ptCount val="1"/>
                <c:pt idx="0">
                  <c:v>Asian</c:v>
                </c:pt>
              </c:strCache>
            </c:strRef>
          </c:tx>
          <c:spPr>
            <a:ln w="31750">
              <a:solidFill>
                <a:schemeClr val="accent4"/>
              </a:solidFill>
            </a:ln>
          </c:spPr>
          <c:marker>
            <c:symbol val="none"/>
          </c:marker>
          <c:cat>
            <c:strRef>
              <c:f>'Academics - Gr. 3-8 - Next Gen'!$R$560:$V$560</c:f>
              <c:strCache>
                <c:ptCount val="5"/>
                <c:pt idx="0">
                  <c:v>2014</c:v>
                </c:pt>
                <c:pt idx="1">
                  <c:v>2015</c:v>
                </c:pt>
                <c:pt idx="2">
                  <c:v>2016</c:v>
                </c:pt>
                <c:pt idx="3">
                  <c:v>2017†</c:v>
                </c:pt>
                <c:pt idx="4">
                  <c:v>2018†,‡</c:v>
                </c:pt>
              </c:strCache>
            </c:strRef>
          </c:cat>
          <c:val>
            <c:numRef>
              <c:f>'Academics - Gr. 3-8 - Next Gen'!$R$565:$V$565</c:f>
              <c:numCache>
                <c:formatCode>0.0</c:formatCode>
                <c:ptCount val="5"/>
                <c:pt idx="3">
                  <c:v>69</c:v>
                </c:pt>
                <c:pt idx="4">
                  <c:v>66.853658536585371</c:v>
                </c:pt>
              </c:numCache>
            </c:numRef>
          </c:val>
          <c:smooth val="1"/>
          <c:extLst>
            <c:ext xmlns:c16="http://schemas.microsoft.com/office/drawing/2014/chart" uri="{C3380CC4-5D6E-409C-BE32-E72D297353CC}">
              <c16:uniqueId val="{00000002-66CD-4E6E-9195-69A71D1878EE}"/>
            </c:ext>
          </c:extLst>
        </c:ser>
        <c:ser>
          <c:idx val="3"/>
          <c:order val="3"/>
          <c:tx>
            <c:strRef>
              <c:f>'Academics - Gr. 3-8 - Next Gen'!$C$566</c:f>
              <c:strCache>
                <c:ptCount val="1"/>
                <c:pt idx="0">
                  <c:v>Hispanic/Latinx</c:v>
                </c:pt>
              </c:strCache>
            </c:strRef>
          </c:tx>
          <c:spPr>
            <a:ln>
              <a:solidFill>
                <a:schemeClr val="accent2"/>
              </a:solidFill>
            </a:ln>
          </c:spPr>
          <c:marker>
            <c:symbol val="none"/>
          </c:marker>
          <c:cat>
            <c:strRef>
              <c:f>'Academics - Gr. 3-8 - Next Gen'!$R$560:$V$560</c:f>
              <c:strCache>
                <c:ptCount val="5"/>
                <c:pt idx="0">
                  <c:v>2014</c:v>
                </c:pt>
                <c:pt idx="1">
                  <c:v>2015</c:v>
                </c:pt>
                <c:pt idx="2">
                  <c:v>2016</c:v>
                </c:pt>
                <c:pt idx="3">
                  <c:v>2017†</c:v>
                </c:pt>
                <c:pt idx="4">
                  <c:v>2018†,‡</c:v>
                </c:pt>
              </c:strCache>
            </c:strRef>
          </c:cat>
          <c:val>
            <c:numRef>
              <c:f>'Academics - Gr. 3-8 - Next Gen'!$R$566:$V$566</c:f>
              <c:numCache>
                <c:formatCode>0.0</c:formatCode>
                <c:ptCount val="5"/>
              </c:numCache>
            </c:numRef>
          </c:val>
          <c:smooth val="0"/>
          <c:extLst>
            <c:ext xmlns:c16="http://schemas.microsoft.com/office/drawing/2014/chart" uri="{C3380CC4-5D6E-409C-BE32-E72D297353CC}">
              <c16:uniqueId val="{00000003-66CD-4E6E-9195-69A71D1878EE}"/>
            </c:ext>
          </c:extLst>
        </c:ser>
        <c:ser>
          <c:idx val="4"/>
          <c:order val="4"/>
          <c:tx>
            <c:strRef>
              <c:f>'Academics - Gr. 3-8 - Next Gen'!$C$567</c:f>
              <c:strCache>
                <c:ptCount val="1"/>
                <c:pt idx="0">
                  <c:v>Multi-Race, non-Hispanic</c:v>
                </c:pt>
              </c:strCache>
            </c:strRef>
          </c:tx>
          <c:spPr>
            <a:ln>
              <a:solidFill>
                <a:srgbClr val="B9DCFF"/>
              </a:solidFill>
            </a:ln>
          </c:spPr>
          <c:marker>
            <c:symbol val="none"/>
          </c:marker>
          <c:cat>
            <c:strRef>
              <c:f>'Academics - Gr. 3-8 - Next Gen'!$R$560:$V$560</c:f>
              <c:strCache>
                <c:ptCount val="5"/>
                <c:pt idx="0">
                  <c:v>2014</c:v>
                </c:pt>
                <c:pt idx="1">
                  <c:v>2015</c:v>
                </c:pt>
                <c:pt idx="2">
                  <c:v>2016</c:v>
                </c:pt>
                <c:pt idx="3">
                  <c:v>2017†</c:v>
                </c:pt>
                <c:pt idx="4">
                  <c:v>2018†,‡</c:v>
                </c:pt>
              </c:strCache>
            </c:strRef>
          </c:cat>
          <c:val>
            <c:numRef>
              <c:f>'Academics - Gr. 3-8 - Next Gen'!$R$567:$V$567</c:f>
              <c:numCache>
                <c:formatCode>0.0</c:formatCode>
                <c:ptCount val="5"/>
              </c:numCache>
            </c:numRef>
          </c:val>
          <c:smooth val="0"/>
          <c:extLst>
            <c:ext xmlns:c16="http://schemas.microsoft.com/office/drawing/2014/chart" uri="{C3380CC4-5D6E-409C-BE32-E72D297353CC}">
              <c16:uniqueId val="{00000004-66CD-4E6E-9195-69A71D1878EE}"/>
            </c:ext>
          </c:extLst>
        </c:ser>
        <c:ser>
          <c:idx val="5"/>
          <c:order val="5"/>
          <c:tx>
            <c:strRef>
              <c:f>'Academics - Gr. 3-8 - Next Gen'!$C$568</c:f>
              <c:strCache>
                <c:ptCount val="1"/>
                <c:pt idx="0">
                  <c:v>White</c:v>
                </c:pt>
              </c:strCache>
            </c:strRef>
          </c:tx>
          <c:spPr>
            <a:ln>
              <a:solidFill>
                <a:srgbClr val="EBE600"/>
              </a:solidFill>
            </a:ln>
          </c:spPr>
          <c:marker>
            <c:symbol val="none"/>
          </c:marker>
          <c:cat>
            <c:strRef>
              <c:f>'Academics - Gr. 3-8 - Next Gen'!$R$560:$V$560</c:f>
              <c:strCache>
                <c:ptCount val="5"/>
                <c:pt idx="0">
                  <c:v>2014</c:v>
                </c:pt>
                <c:pt idx="1">
                  <c:v>2015</c:v>
                </c:pt>
                <c:pt idx="2">
                  <c:v>2016</c:v>
                </c:pt>
                <c:pt idx="3">
                  <c:v>2017†</c:v>
                </c:pt>
                <c:pt idx="4">
                  <c:v>2018†,‡</c:v>
                </c:pt>
              </c:strCache>
            </c:strRef>
          </c:cat>
          <c:val>
            <c:numRef>
              <c:f>'Academics - Gr. 3-8 - Next Gen'!$R$568:$V$568</c:f>
              <c:numCache>
                <c:formatCode>0.0</c:formatCode>
                <c:ptCount val="5"/>
                <c:pt idx="3">
                  <c:v>65</c:v>
                </c:pt>
                <c:pt idx="4">
                  <c:v>60.384615384615387</c:v>
                </c:pt>
              </c:numCache>
            </c:numRef>
          </c:val>
          <c:smooth val="0"/>
          <c:extLst>
            <c:ext xmlns:c16="http://schemas.microsoft.com/office/drawing/2014/chart" uri="{C3380CC4-5D6E-409C-BE32-E72D297353CC}">
              <c16:uniqueId val="{00000005-66CD-4E6E-9195-69A71D1878EE}"/>
            </c:ext>
          </c:extLst>
        </c:ser>
        <c:dLbls>
          <c:showLegendKey val="0"/>
          <c:showVal val="0"/>
          <c:showCatName val="0"/>
          <c:showSerName val="0"/>
          <c:showPercent val="0"/>
          <c:showBubbleSize val="0"/>
        </c:dLbls>
        <c:smooth val="0"/>
        <c:axId val="311731336"/>
        <c:axId val="311731912"/>
      </c:lineChart>
      <c:catAx>
        <c:axId val="311731336"/>
        <c:scaling>
          <c:orientation val="minMax"/>
        </c:scaling>
        <c:delete val="0"/>
        <c:axPos val="b"/>
        <c:numFmt formatCode="General" sourceLinked="1"/>
        <c:majorTickMark val="out"/>
        <c:minorTickMark val="none"/>
        <c:tickLblPos val="nextTo"/>
        <c:crossAx val="311731912"/>
        <c:crosses val="autoZero"/>
        <c:auto val="1"/>
        <c:lblAlgn val="ctr"/>
        <c:lblOffset val="100"/>
        <c:noMultiLvlLbl val="0"/>
      </c:catAx>
      <c:valAx>
        <c:axId val="31173191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173133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Gen'!$D$590:$H$590</c:f>
              <c:strCache>
                <c:ptCount val="5"/>
                <c:pt idx="0">
                  <c:v>2014</c:v>
                </c:pt>
                <c:pt idx="1">
                  <c:v>2015</c:v>
                </c:pt>
                <c:pt idx="2">
                  <c:v>2016</c:v>
                </c:pt>
                <c:pt idx="3">
                  <c:v>2017†</c:v>
                </c:pt>
                <c:pt idx="4">
                  <c:v>2018†</c:v>
                </c:pt>
              </c:strCache>
            </c:strRef>
          </c:cat>
          <c:val>
            <c:numRef>
              <c:f>'Academics - Gr. 3-8 - Next Gen'!$D$593:$H$593</c:f>
              <c:numCache>
                <c:formatCode>0.0</c:formatCode>
                <c:ptCount val="5"/>
                <c:pt idx="3">
                  <c:v>511.18014705882354</c:v>
                </c:pt>
                <c:pt idx="4">
                  <c:v>507.59507042253523</c:v>
                </c:pt>
              </c:numCache>
            </c:numRef>
          </c:val>
          <c:smooth val="1"/>
          <c:extLst>
            <c:ext xmlns:c16="http://schemas.microsoft.com/office/drawing/2014/chart" uri="{C3380CC4-5D6E-409C-BE32-E72D297353CC}">
              <c16:uniqueId val="{00000000-F2AA-4D29-A597-A189C2016D24}"/>
            </c:ext>
          </c:extLst>
        </c:ser>
        <c:ser>
          <c:idx val="2"/>
          <c:order val="1"/>
          <c:tx>
            <c:strRef>
              <c:f>'Academics - Gr. 3-8 - Next Gen'!$C$594</c:f>
              <c:strCache>
                <c:ptCount val="1"/>
                <c:pt idx="0">
                  <c:v>African American/Black</c:v>
                </c:pt>
              </c:strCache>
            </c:strRef>
          </c:tx>
          <c:spPr>
            <a:ln w="31750">
              <a:solidFill>
                <a:srgbClr val="39AFB5"/>
              </a:solidFill>
            </a:ln>
          </c:spPr>
          <c:marker>
            <c:symbol val="none"/>
          </c:marker>
          <c:cat>
            <c:strRef>
              <c:f>'Academics - Gr. 3-8 - Next Gen'!$D$590:$H$590</c:f>
              <c:strCache>
                <c:ptCount val="5"/>
                <c:pt idx="0">
                  <c:v>2014</c:v>
                </c:pt>
                <c:pt idx="1">
                  <c:v>2015</c:v>
                </c:pt>
                <c:pt idx="2">
                  <c:v>2016</c:v>
                </c:pt>
                <c:pt idx="3">
                  <c:v>2017†</c:v>
                </c:pt>
                <c:pt idx="4">
                  <c:v>2018†</c:v>
                </c:pt>
              </c:strCache>
            </c:strRef>
          </c:cat>
          <c:val>
            <c:numRef>
              <c:f>'Academics - Gr. 3-8 - Next Gen'!$D$594:$H$594</c:f>
              <c:numCache>
                <c:formatCode>0.0</c:formatCode>
                <c:ptCount val="5"/>
                <c:pt idx="3">
                  <c:v>476</c:v>
                </c:pt>
                <c:pt idx="4">
                  <c:v>473.64285714285717</c:v>
                </c:pt>
              </c:numCache>
            </c:numRef>
          </c:val>
          <c:smooth val="1"/>
          <c:extLst>
            <c:ext xmlns:c16="http://schemas.microsoft.com/office/drawing/2014/chart" uri="{C3380CC4-5D6E-409C-BE32-E72D297353CC}">
              <c16:uniqueId val="{00000001-F2AA-4D29-A597-A189C2016D24}"/>
            </c:ext>
          </c:extLst>
        </c:ser>
        <c:ser>
          <c:idx val="0"/>
          <c:order val="2"/>
          <c:tx>
            <c:strRef>
              <c:f>'Academics - Gr. 3-8 - Next Gen'!$C$595</c:f>
              <c:strCache>
                <c:ptCount val="1"/>
                <c:pt idx="0">
                  <c:v>Asian</c:v>
                </c:pt>
              </c:strCache>
            </c:strRef>
          </c:tx>
          <c:spPr>
            <a:ln w="31750">
              <a:solidFill>
                <a:schemeClr val="accent4"/>
              </a:solidFill>
            </a:ln>
          </c:spPr>
          <c:marker>
            <c:symbol val="none"/>
          </c:marker>
          <c:cat>
            <c:strRef>
              <c:f>'Academics - Gr. 3-8 - Next Gen'!$D$590:$H$590</c:f>
              <c:strCache>
                <c:ptCount val="5"/>
                <c:pt idx="0">
                  <c:v>2014</c:v>
                </c:pt>
                <c:pt idx="1">
                  <c:v>2015</c:v>
                </c:pt>
                <c:pt idx="2">
                  <c:v>2016</c:v>
                </c:pt>
                <c:pt idx="3">
                  <c:v>2017†</c:v>
                </c:pt>
                <c:pt idx="4">
                  <c:v>2018†</c:v>
                </c:pt>
              </c:strCache>
            </c:strRef>
          </c:cat>
          <c:val>
            <c:numRef>
              <c:f>'Academics - Gr. 3-8 - Next Gen'!$D$595:$H$595</c:f>
              <c:numCache>
                <c:formatCode>0.0</c:formatCode>
                <c:ptCount val="5"/>
                <c:pt idx="3">
                  <c:v>519.67346938775506</c:v>
                </c:pt>
                <c:pt idx="4">
                  <c:v>516.66071428571433</c:v>
                </c:pt>
              </c:numCache>
            </c:numRef>
          </c:val>
          <c:smooth val="1"/>
          <c:extLst>
            <c:ext xmlns:c16="http://schemas.microsoft.com/office/drawing/2014/chart" uri="{C3380CC4-5D6E-409C-BE32-E72D297353CC}">
              <c16:uniqueId val="{00000002-F2AA-4D29-A597-A189C2016D24}"/>
            </c:ext>
          </c:extLst>
        </c:ser>
        <c:ser>
          <c:idx val="3"/>
          <c:order val="3"/>
          <c:tx>
            <c:strRef>
              <c:f>'Academics - Gr. 3-8 - Next Gen'!$C$596</c:f>
              <c:strCache>
                <c:ptCount val="1"/>
                <c:pt idx="0">
                  <c:v>Hispanic/Latinx</c:v>
                </c:pt>
              </c:strCache>
            </c:strRef>
          </c:tx>
          <c:spPr>
            <a:ln>
              <a:solidFill>
                <a:schemeClr val="accent2"/>
              </a:solidFill>
            </a:ln>
          </c:spPr>
          <c:marker>
            <c:symbol val="none"/>
          </c:marker>
          <c:cat>
            <c:strRef>
              <c:f>'Academics - Gr. 3-8 - Next Gen'!$D$590:$H$590</c:f>
              <c:strCache>
                <c:ptCount val="5"/>
                <c:pt idx="0">
                  <c:v>2014</c:v>
                </c:pt>
                <c:pt idx="1">
                  <c:v>2015</c:v>
                </c:pt>
                <c:pt idx="2">
                  <c:v>2016</c:v>
                </c:pt>
                <c:pt idx="3">
                  <c:v>2017†</c:v>
                </c:pt>
                <c:pt idx="4">
                  <c:v>2018†</c:v>
                </c:pt>
              </c:strCache>
            </c:strRef>
          </c:cat>
          <c:val>
            <c:numRef>
              <c:f>'Academics - Gr. 3-8 - Next Gen'!$D$596:$H$596</c:f>
              <c:numCache>
                <c:formatCode>0.0</c:formatCode>
                <c:ptCount val="5"/>
                <c:pt idx="3">
                  <c:v>505.21428571428572</c:v>
                </c:pt>
                <c:pt idx="4">
                  <c:v>496.57894736842104</c:v>
                </c:pt>
              </c:numCache>
            </c:numRef>
          </c:val>
          <c:smooth val="0"/>
          <c:extLst>
            <c:ext xmlns:c16="http://schemas.microsoft.com/office/drawing/2014/chart" uri="{C3380CC4-5D6E-409C-BE32-E72D297353CC}">
              <c16:uniqueId val="{00000003-F2AA-4D29-A597-A189C2016D24}"/>
            </c:ext>
          </c:extLst>
        </c:ser>
        <c:ser>
          <c:idx val="4"/>
          <c:order val="4"/>
          <c:tx>
            <c:strRef>
              <c:f>'Academics - Gr. 3-8 - Next Gen'!$C$597</c:f>
              <c:strCache>
                <c:ptCount val="1"/>
                <c:pt idx="0">
                  <c:v>Multi-Race, non-Hispanic</c:v>
                </c:pt>
              </c:strCache>
            </c:strRef>
          </c:tx>
          <c:spPr>
            <a:ln>
              <a:solidFill>
                <a:srgbClr val="B9DCFF"/>
              </a:solidFill>
            </a:ln>
          </c:spPr>
          <c:marker>
            <c:symbol val="none"/>
          </c:marker>
          <c:cat>
            <c:strRef>
              <c:f>'Academics - Gr. 3-8 - Next Gen'!$D$590:$H$590</c:f>
              <c:strCache>
                <c:ptCount val="5"/>
                <c:pt idx="0">
                  <c:v>2014</c:v>
                </c:pt>
                <c:pt idx="1">
                  <c:v>2015</c:v>
                </c:pt>
                <c:pt idx="2">
                  <c:v>2016</c:v>
                </c:pt>
                <c:pt idx="3">
                  <c:v>2017†</c:v>
                </c:pt>
                <c:pt idx="4">
                  <c:v>2018†</c:v>
                </c:pt>
              </c:strCache>
            </c:strRef>
          </c:cat>
          <c:val>
            <c:numRef>
              <c:f>'Academics - Gr. 3-8 - Next Gen'!$D$597:$H$597</c:f>
              <c:numCache>
                <c:formatCode>0.0</c:formatCode>
                <c:ptCount val="5"/>
                <c:pt idx="3">
                  <c:v>515.39024390243901</c:v>
                </c:pt>
                <c:pt idx="4">
                  <c:v>512.16279069767438</c:v>
                </c:pt>
              </c:numCache>
            </c:numRef>
          </c:val>
          <c:smooth val="0"/>
          <c:extLst>
            <c:ext xmlns:c16="http://schemas.microsoft.com/office/drawing/2014/chart" uri="{C3380CC4-5D6E-409C-BE32-E72D297353CC}">
              <c16:uniqueId val="{00000004-F2AA-4D29-A597-A189C2016D24}"/>
            </c:ext>
          </c:extLst>
        </c:ser>
        <c:ser>
          <c:idx val="5"/>
          <c:order val="5"/>
          <c:tx>
            <c:strRef>
              <c:f>'Academics - Gr. 3-8 - Next Gen'!$C$598</c:f>
              <c:strCache>
                <c:ptCount val="1"/>
                <c:pt idx="0">
                  <c:v>White</c:v>
                </c:pt>
              </c:strCache>
            </c:strRef>
          </c:tx>
          <c:spPr>
            <a:ln>
              <a:solidFill>
                <a:srgbClr val="EBE600"/>
              </a:solidFill>
            </a:ln>
          </c:spPr>
          <c:marker>
            <c:symbol val="none"/>
          </c:marker>
          <c:cat>
            <c:strRef>
              <c:f>'Academics - Gr. 3-8 - Next Gen'!$D$590:$H$590</c:f>
              <c:strCache>
                <c:ptCount val="5"/>
                <c:pt idx="0">
                  <c:v>2014</c:v>
                </c:pt>
                <c:pt idx="1">
                  <c:v>2015</c:v>
                </c:pt>
                <c:pt idx="2">
                  <c:v>2016</c:v>
                </c:pt>
                <c:pt idx="3">
                  <c:v>2017†</c:v>
                </c:pt>
                <c:pt idx="4">
                  <c:v>2018†</c:v>
                </c:pt>
              </c:strCache>
            </c:strRef>
          </c:cat>
          <c:val>
            <c:numRef>
              <c:f>'Academics - Gr. 3-8 - Next Gen'!$D$598:$H$598</c:f>
              <c:numCache>
                <c:formatCode>0.0</c:formatCode>
                <c:ptCount val="5"/>
                <c:pt idx="3">
                  <c:v>510.87096774193549</c:v>
                </c:pt>
                <c:pt idx="4">
                  <c:v>507.46710526315792</c:v>
                </c:pt>
              </c:numCache>
            </c:numRef>
          </c:val>
          <c:smooth val="0"/>
          <c:extLst>
            <c:ext xmlns:c16="http://schemas.microsoft.com/office/drawing/2014/chart" uri="{C3380CC4-5D6E-409C-BE32-E72D297353CC}">
              <c16:uniqueId val="{00000005-F2AA-4D29-A597-A189C2016D24}"/>
            </c:ext>
          </c:extLst>
        </c:ser>
        <c:dLbls>
          <c:showLegendKey val="0"/>
          <c:showVal val="0"/>
          <c:showCatName val="0"/>
          <c:showSerName val="0"/>
          <c:showPercent val="0"/>
          <c:showBubbleSize val="0"/>
        </c:dLbls>
        <c:smooth val="0"/>
        <c:axId val="311934984"/>
        <c:axId val="311935560"/>
      </c:lineChart>
      <c:catAx>
        <c:axId val="311934984"/>
        <c:scaling>
          <c:orientation val="minMax"/>
        </c:scaling>
        <c:delete val="0"/>
        <c:axPos val="b"/>
        <c:numFmt formatCode="General" sourceLinked="1"/>
        <c:majorTickMark val="out"/>
        <c:minorTickMark val="none"/>
        <c:tickLblPos val="nextTo"/>
        <c:crossAx val="311935560"/>
        <c:crosses val="autoZero"/>
        <c:auto val="1"/>
        <c:lblAlgn val="ctr"/>
        <c:lblOffset val="100"/>
        <c:noMultiLvlLbl val="0"/>
      </c:catAx>
      <c:valAx>
        <c:axId val="311935560"/>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11934984"/>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Gen'!$K$590:$O$590</c:f>
              <c:strCache>
                <c:ptCount val="5"/>
                <c:pt idx="0">
                  <c:v>2014</c:v>
                </c:pt>
                <c:pt idx="1">
                  <c:v>2015</c:v>
                </c:pt>
                <c:pt idx="2">
                  <c:v>2016</c:v>
                </c:pt>
                <c:pt idx="3">
                  <c:v>2017†</c:v>
                </c:pt>
                <c:pt idx="4">
                  <c:v>2018†</c:v>
                </c:pt>
              </c:strCache>
            </c:strRef>
          </c:cat>
          <c:val>
            <c:numRef>
              <c:f>'Academics - Gr. 3-8 - Next Gen'!$K$593:$O$593</c:f>
              <c:numCache>
                <c:formatCode>0.0</c:formatCode>
                <c:ptCount val="5"/>
                <c:pt idx="3" formatCode="0">
                  <c:v>72</c:v>
                </c:pt>
                <c:pt idx="4" formatCode="0">
                  <c:v>67</c:v>
                </c:pt>
              </c:numCache>
            </c:numRef>
          </c:val>
          <c:smooth val="1"/>
          <c:extLst>
            <c:ext xmlns:c16="http://schemas.microsoft.com/office/drawing/2014/chart" uri="{C3380CC4-5D6E-409C-BE32-E72D297353CC}">
              <c16:uniqueId val="{00000000-C78D-4AFC-83A1-4D368FA10E2B}"/>
            </c:ext>
          </c:extLst>
        </c:ser>
        <c:ser>
          <c:idx val="2"/>
          <c:order val="1"/>
          <c:tx>
            <c:strRef>
              <c:f>'Academics - Gr. 3-8 - Next Gen'!$C$594</c:f>
              <c:strCache>
                <c:ptCount val="1"/>
                <c:pt idx="0">
                  <c:v>African American/Black</c:v>
                </c:pt>
              </c:strCache>
            </c:strRef>
          </c:tx>
          <c:spPr>
            <a:ln w="31750">
              <a:solidFill>
                <a:srgbClr val="39AFB5"/>
              </a:solidFill>
            </a:ln>
          </c:spPr>
          <c:marker>
            <c:symbol val="none"/>
          </c:marker>
          <c:cat>
            <c:strRef>
              <c:f>'Academics - Gr. 3-8 - Next Gen'!$K$590:$O$590</c:f>
              <c:strCache>
                <c:ptCount val="5"/>
                <c:pt idx="0">
                  <c:v>2014</c:v>
                </c:pt>
                <c:pt idx="1">
                  <c:v>2015</c:v>
                </c:pt>
                <c:pt idx="2">
                  <c:v>2016</c:v>
                </c:pt>
                <c:pt idx="3">
                  <c:v>2017†</c:v>
                </c:pt>
                <c:pt idx="4">
                  <c:v>2018†</c:v>
                </c:pt>
              </c:strCache>
            </c:strRef>
          </c:cat>
          <c:val>
            <c:numRef>
              <c:f>'Academics - Gr. 3-8 - Next Gen'!$K$594:$O$594</c:f>
              <c:numCache>
                <c:formatCode>0.0</c:formatCode>
                <c:ptCount val="5"/>
                <c:pt idx="3" formatCode="0">
                  <c:v>8</c:v>
                </c:pt>
                <c:pt idx="4" formatCode="0">
                  <c:v>0</c:v>
                </c:pt>
              </c:numCache>
            </c:numRef>
          </c:val>
          <c:smooth val="1"/>
          <c:extLst>
            <c:ext xmlns:c16="http://schemas.microsoft.com/office/drawing/2014/chart" uri="{C3380CC4-5D6E-409C-BE32-E72D297353CC}">
              <c16:uniqueId val="{00000001-C78D-4AFC-83A1-4D368FA10E2B}"/>
            </c:ext>
          </c:extLst>
        </c:ser>
        <c:ser>
          <c:idx val="0"/>
          <c:order val="2"/>
          <c:tx>
            <c:strRef>
              <c:f>'Academics - Gr. 3-8 - Next Gen'!$C$595</c:f>
              <c:strCache>
                <c:ptCount val="1"/>
                <c:pt idx="0">
                  <c:v>Asian</c:v>
                </c:pt>
              </c:strCache>
            </c:strRef>
          </c:tx>
          <c:spPr>
            <a:ln w="31750">
              <a:solidFill>
                <a:schemeClr val="accent4"/>
              </a:solidFill>
            </a:ln>
          </c:spPr>
          <c:marker>
            <c:symbol val="none"/>
          </c:marker>
          <c:cat>
            <c:strRef>
              <c:f>'Academics - Gr. 3-8 - Next Gen'!$K$590:$O$590</c:f>
              <c:strCache>
                <c:ptCount val="5"/>
                <c:pt idx="0">
                  <c:v>2014</c:v>
                </c:pt>
                <c:pt idx="1">
                  <c:v>2015</c:v>
                </c:pt>
                <c:pt idx="2">
                  <c:v>2016</c:v>
                </c:pt>
                <c:pt idx="3">
                  <c:v>2017†</c:v>
                </c:pt>
                <c:pt idx="4">
                  <c:v>2018†</c:v>
                </c:pt>
              </c:strCache>
            </c:strRef>
          </c:cat>
          <c:val>
            <c:numRef>
              <c:f>'Academics - Gr. 3-8 - Next Gen'!$K$595:$O$595</c:f>
              <c:numCache>
                <c:formatCode>0.0</c:formatCode>
                <c:ptCount val="5"/>
                <c:pt idx="3" formatCode="0">
                  <c:v>86</c:v>
                </c:pt>
                <c:pt idx="4" formatCode="0">
                  <c:v>82</c:v>
                </c:pt>
              </c:numCache>
            </c:numRef>
          </c:val>
          <c:smooth val="1"/>
          <c:extLst>
            <c:ext xmlns:c16="http://schemas.microsoft.com/office/drawing/2014/chart" uri="{C3380CC4-5D6E-409C-BE32-E72D297353CC}">
              <c16:uniqueId val="{00000002-C78D-4AFC-83A1-4D368FA10E2B}"/>
            </c:ext>
          </c:extLst>
        </c:ser>
        <c:ser>
          <c:idx val="3"/>
          <c:order val="3"/>
          <c:tx>
            <c:strRef>
              <c:f>'Academics - Gr. 3-8 - Next Gen'!$C$596</c:f>
              <c:strCache>
                <c:ptCount val="1"/>
                <c:pt idx="0">
                  <c:v>Hispanic/Latinx</c:v>
                </c:pt>
              </c:strCache>
            </c:strRef>
          </c:tx>
          <c:spPr>
            <a:ln>
              <a:solidFill>
                <a:schemeClr val="accent2"/>
              </a:solidFill>
            </a:ln>
          </c:spPr>
          <c:marker>
            <c:symbol val="none"/>
          </c:marker>
          <c:cat>
            <c:strRef>
              <c:f>'Academics - Gr. 3-8 - Next Gen'!$K$590:$O$590</c:f>
              <c:strCache>
                <c:ptCount val="5"/>
                <c:pt idx="0">
                  <c:v>2014</c:v>
                </c:pt>
                <c:pt idx="1">
                  <c:v>2015</c:v>
                </c:pt>
                <c:pt idx="2">
                  <c:v>2016</c:v>
                </c:pt>
                <c:pt idx="3">
                  <c:v>2017†</c:v>
                </c:pt>
                <c:pt idx="4">
                  <c:v>2018†</c:v>
                </c:pt>
              </c:strCache>
            </c:strRef>
          </c:cat>
          <c:val>
            <c:numRef>
              <c:f>'Academics - Gr. 3-8 - Next Gen'!$K$596:$O$596</c:f>
              <c:numCache>
                <c:formatCode>0.0</c:formatCode>
                <c:ptCount val="5"/>
                <c:pt idx="3" formatCode="0">
                  <c:v>50</c:v>
                </c:pt>
                <c:pt idx="4" formatCode="0">
                  <c:v>42</c:v>
                </c:pt>
              </c:numCache>
            </c:numRef>
          </c:val>
          <c:smooth val="0"/>
          <c:extLst>
            <c:ext xmlns:c16="http://schemas.microsoft.com/office/drawing/2014/chart" uri="{C3380CC4-5D6E-409C-BE32-E72D297353CC}">
              <c16:uniqueId val="{00000003-C78D-4AFC-83A1-4D368FA10E2B}"/>
            </c:ext>
          </c:extLst>
        </c:ser>
        <c:ser>
          <c:idx val="4"/>
          <c:order val="4"/>
          <c:tx>
            <c:strRef>
              <c:f>'Academics - Gr. 3-8 - Next Gen'!$C$597</c:f>
              <c:strCache>
                <c:ptCount val="1"/>
                <c:pt idx="0">
                  <c:v>Multi-Race, non-Hispanic</c:v>
                </c:pt>
              </c:strCache>
            </c:strRef>
          </c:tx>
          <c:spPr>
            <a:ln>
              <a:solidFill>
                <a:srgbClr val="B9DCFF"/>
              </a:solidFill>
            </a:ln>
          </c:spPr>
          <c:marker>
            <c:symbol val="none"/>
          </c:marker>
          <c:cat>
            <c:strRef>
              <c:f>'Academics - Gr. 3-8 - Next Gen'!$K$590:$O$590</c:f>
              <c:strCache>
                <c:ptCount val="5"/>
                <c:pt idx="0">
                  <c:v>2014</c:v>
                </c:pt>
                <c:pt idx="1">
                  <c:v>2015</c:v>
                </c:pt>
                <c:pt idx="2">
                  <c:v>2016</c:v>
                </c:pt>
                <c:pt idx="3">
                  <c:v>2017†</c:v>
                </c:pt>
                <c:pt idx="4">
                  <c:v>2018†</c:v>
                </c:pt>
              </c:strCache>
            </c:strRef>
          </c:cat>
          <c:val>
            <c:numRef>
              <c:f>'Academics - Gr. 3-8 - Next Gen'!$K$597:$O$597</c:f>
              <c:numCache>
                <c:formatCode>0.0</c:formatCode>
                <c:ptCount val="5"/>
                <c:pt idx="3" formatCode="0">
                  <c:v>80</c:v>
                </c:pt>
                <c:pt idx="4" formatCode="0">
                  <c:v>74</c:v>
                </c:pt>
              </c:numCache>
            </c:numRef>
          </c:val>
          <c:smooth val="0"/>
          <c:extLst>
            <c:ext xmlns:c16="http://schemas.microsoft.com/office/drawing/2014/chart" uri="{C3380CC4-5D6E-409C-BE32-E72D297353CC}">
              <c16:uniqueId val="{00000004-C78D-4AFC-83A1-4D368FA10E2B}"/>
            </c:ext>
          </c:extLst>
        </c:ser>
        <c:ser>
          <c:idx val="5"/>
          <c:order val="5"/>
          <c:tx>
            <c:strRef>
              <c:f>'Academics - Gr. 3-8 - Next Gen'!$C$598</c:f>
              <c:strCache>
                <c:ptCount val="1"/>
                <c:pt idx="0">
                  <c:v>White</c:v>
                </c:pt>
              </c:strCache>
            </c:strRef>
          </c:tx>
          <c:spPr>
            <a:ln>
              <a:solidFill>
                <a:srgbClr val="EBE600"/>
              </a:solidFill>
            </a:ln>
          </c:spPr>
          <c:marker>
            <c:symbol val="none"/>
          </c:marker>
          <c:cat>
            <c:strRef>
              <c:f>'Academics - Gr. 3-8 - Next Gen'!$K$590:$O$590</c:f>
              <c:strCache>
                <c:ptCount val="5"/>
                <c:pt idx="0">
                  <c:v>2014</c:v>
                </c:pt>
                <c:pt idx="1">
                  <c:v>2015</c:v>
                </c:pt>
                <c:pt idx="2">
                  <c:v>2016</c:v>
                </c:pt>
                <c:pt idx="3">
                  <c:v>2017†</c:v>
                </c:pt>
                <c:pt idx="4">
                  <c:v>2018†</c:v>
                </c:pt>
              </c:strCache>
            </c:strRef>
          </c:cat>
          <c:val>
            <c:numRef>
              <c:f>'Academics - Gr. 3-8 - Next Gen'!$K$598:$O$598</c:f>
              <c:numCache>
                <c:formatCode>0.0</c:formatCode>
                <c:ptCount val="5"/>
                <c:pt idx="3" formatCode="0">
                  <c:v>74</c:v>
                </c:pt>
                <c:pt idx="4" formatCode="0">
                  <c:v>69</c:v>
                </c:pt>
              </c:numCache>
            </c:numRef>
          </c:val>
          <c:smooth val="0"/>
          <c:extLst>
            <c:ext xmlns:c16="http://schemas.microsoft.com/office/drawing/2014/chart" uri="{C3380CC4-5D6E-409C-BE32-E72D297353CC}">
              <c16:uniqueId val="{00000005-C78D-4AFC-83A1-4D368FA10E2B}"/>
            </c:ext>
          </c:extLst>
        </c:ser>
        <c:dLbls>
          <c:showLegendKey val="0"/>
          <c:showVal val="0"/>
          <c:showCatName val="0"/>
          <c:showSerName val="0"/>
          <c:showPercent val="0"/>
          <c:showBubbleSize val="0"/>
        </c:dLbls>
        <c:smooth val="0"/>
        <c:axId val="311941896"/>
        <c:axId val="311942472"/>
      </c:lineChart>
      <c:catAx>
        <c:axId val="311941896"/>
        <c:scaling>
          <c:orientation val="minMax"/>
        </c:scaling>
        <c:delete val="0"/>
        <c:axPos val="b"/>
        <c:numFmt formatCode="General" sourceLinked="1"/>
        <c:majorTickMark val="out"/>
        <c:minorTickMark val="none"/>
        <c:tickLblPos val="nextTo"/>
        <c:crossAx val="311942472"/>
        <c:crosses val="autoZero"/>
        <c:auto val="1"/>
        <c:lblAlgn val="ctr"/>
        <c:lblOffset val="100"/>
        <c:noMultiLvlLbl val="0"/>
      </c:catAx>
      <c:valAx>
        <c:axId val="31194247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endParaRPr lang="en-US" sz="1000"/>
              </a:p>
            </c:rich>
          </c:tx>
          <c:overlay val="0"/>
        </c:title>
        <c:numFmt formatCode="General" sourceLinked="0"/>
        <c:majorTickMark val="out"/>
        <c:minorTickMark val="none"/>
        <c:tickLblPos val="nextTo"/>
        <c:crossAx val="31194189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Next Gen'!$R$590:$V$590</c:f>
              <c:strCache>
                <c:ptCount val="5"/>
                <c:pt idx="0">
                  <c:v>2014</c:v>
                </c:pt>
                <c:pt idx="1">
                  <c:v>2015</c:v>
                </c:pt>
                <c:pt idx="2">
                  <c:v>2016</c:v>
                </c:pt>
                <c:pt idx="3">
                  <c:v>2017†</c:v>
                </c:pt>
                <c:pt idx="4">
                  <c:v>2018†,‡</c:v>
                </c:pt>
              </c:strCache>
            </c:strRef>
          </c:cat>
          <c:val>
            <c:numRef>
              <c:f>'Academics - Gr. 3-8 - Next Gen'!$R$593:$V$593</c:f>
              <c:numCache>
                <c:formatCode>0.0</c:formatCode>
                <c:ptCount val="5"/>
                <c:pt idx="3">
                  <c:v>72</c:v>
                </c:pt>
                <c:pt idx="4">
                  <c:v>51.8471615720524</c:v>
                </c:pt>
              </c:numCache>
            </c:numRef>
          </c:val>
          <c:smooth val="1"/>
          <c:extLst>
            <c:ext xmlns:c16="http://schemas.microsoft.com/office/drawing/2014/chart" uri="{C3380CC4-5D6E-409C-BE32-E72D297353CC}">
              <c16:uniqueId val="{00000000-5E71-48E2-A7A0-B40860B107F5}"/>
            </c:ext>
          </c:extLst>
        </c:ser>
        <c:ser>
          <c:idx val="2"/>
          <c:order val="1"/>
          <c:tx>
            <c:strRef>
              <c:f>'Academics - Gr. 3-8 - Next Gen'!$C$594</c:f>
              <c:strCache>
                <c:ptCount val="1"/>
                <c:pt idx="0">
                  <c:v>African American/Black</c:v>
                </c:pt>
              </c:strCache>
            </c:strRef>
          </c:tx>
          <c:spPr>
            <a:ln w="31750">
              <a:solidFill>
                <a:srgbClr val="39AFB5"/>
              </a:solidFill>
            </a:ln>
          </c:spPr>
          <c:marker>
            <c:symbol val="none"/>
          </c:marker>
          <c:cat>
            <c:strRef>
              <c:f>'Academics - Gr. 3-8 - Next Gen'!$R$590:$V$590</c:f>
              <c:strCache>
                <c:ptCount val="5"/>
                <c:pt idx="0">
                  <c:v>2014</c:v>
                </c:pt>
                <c:pt idx="1">
                  <c:v>2015</c:v>
                </c:pt>
                <c:pt idx="2">
                  <c:v>2016</c:v>
                </c:pt>
                <c:pt idx="3">
                  <c:v>2017†</c:v>
                </c:pt>
                <c:pt idx="4">
                  <c:v>2018†,‡</c:v>
                </c:pt>
              </c:strCache>
            </c:strRef>
          </c:cat>
          <c:val>
            <c:numRef>
              <c:f>'Academics - Gr. 3-8 - Next Gen'!$R$594:$V$594</c:f>
              <c:numCache>
                <c:formatCode>0.0</c:formatCode>
                <c:ptCount val="5"/>
              </c:numCache>
            </c:numRef>
          </c:val>
          <c:smooth val="1"/>
          <c:extLst>
            <c:ext xmlns:c16="http://schemas.microsoft.com/office/drawing/2014/chart" uri="{C3380CC4-5D6E-409C-BE32-E72D297353CC}">
              <c16:uniqueId val="{00000001-5E71-48E2-A7A0-B40860B107F5}"/>
            </c:ext>
          </c:extLst>
        </c:ser>
        <c:ser>
          <c:idx val="0"/>
          <c:order val="2"/>
          <c:tx>
            <c:strRef>
              <c:f>'Academics - Gr. 3-8 - Next Gen'!$C$595</c:f>
              <c:strCache>
                <c:ptCount val="1"/>
                <c:pt idx="0">
                  <c:v>Asian</c:v>
                </c:pt>
              </c:strCache>
            </c:strRef>
          </c:tx>
          <c:spPr>
            <a:ln w="31750">
              <a:solidFill>
                <a:schemeClr val="accent4"/>
              </a:solidFill>
            </a:ln>
          </c:spPr>
          <c:marker>
            <c:symbol val="none"/>
          </c:marker>
          <c:cat>
            <c:strRef>
              <c:f>'Academics - Gr. 3-8 - Next Gen'!$R$590:$V$590</c:f>
              <c:strCache>
                <c:ptCount val="5"/>
                <c:pt idx="0">
                  <c:v>2014</c:v>
                </c:pt>
                <c:pt idx="1">
                  <c:v>2015</c:v>
                </c:pt>
                <c:pt idx="2">
                  <c:v>2016</c:v>
                </c:pt>
                <c:pt idx="3">
                  <c:v>2017†</c:v>
                </c:pt>
                <c:pt idx="4">
                  <c:v>2018†,‡</c:v>
                </c:pt>
              </c:strCache>
            </c:strRef>
          </c:cat>
          <c:val>
            <c:numRef>
              <c:f>'Academics - Gr. 3-8 - Next Gen'!$R$595:$V$595</c:f>
              <c:numCache>
                <c:formatCode>0.0</c:formatCode>
                <c:ptCount val="5"/>
                <c:pt idx="3">
                  <c:v>74</c:v>
                </c:pt>
                <c:pt idx="4">
                  <c:v>58.243902439024389</c:v>
                </c:pt>
              </c:numCache>
            </c:numRef>
          </c:val>
          <c:smooth val="1"/>
          <c:extLst>
            <c:ext xmlns:c16="http://schemas.microsoft.com/office/drawing/2014/chart" uri="{C3380CC4-5D6E-409C-BE32-E72D297353CC}">
              <c16:uniqueId val="{00000002-5E71-48E2-A7A0-B40860B107F5}"/>
            </c:ext>
          </c:extLst>
        </c:ser>
        <c:ser>
          <c:idx val="3"/>
          <c:order val="3"/>
          <c:tx>
            <c:strRef>
              <c:f>'Academics - Gr. 3-8 - Next Gen'!$C$596</c:f>
              <c:strCache>
                <c:ptCount val="1"/>
                <c:pt idx="0">
                  <c:v>Hispanic/Latinx</c:v>
                </c:pt>
              </c:strCache>
            </c:strRef>
          </c:tx>
          <c:spPr>
            <a:ln>
              <a:solidFill>
                <a:schemeClr val="accent2"/>
              </a:solidFill>
            </a:ln>
          </c:spPr>
          <c:marker>
            <c:symbol val="none"/>
          </c:marker>
          <c:cat>
            <c:strRef>
              <c:f>'Academics - Gr. 3-8 - Next Gen'!$R$590:$V$590</c:f>
              <c:strCache>
                <c:ptCount val="5"/>
                <c:pt idx="0">
                  <c:v>2014</c:v>
                </c:pt>
                <c:pt idx="1">
                  <c:v>2015</c:v>
                </c:pt>
                <c:pt idx="2">
                  <c:v>2016</c:v>
                </c:pt>
                <c:pt idx="3">
                  <c:v>2017†</c:v>
                </c:pt>
                <c:pt idx="4">
                  <c:v>2018†,‡</c:v>
                </c:pt>
              </c:strCache>
            </c:strRef>
          </c:cat>
          <c:val>
            <c:numRef>
              <c:f>'Academics - Gr. 3-8 - Next Gen'!$R$596:$V$596</c:f>
              <c:numCache>
                <c:formatCode>0.0</c:formatCode>
                <c:ptCount val="5"/>
              </c:numCache>
            </c:numRef>
          </c:val>
          <c:smooth val="0"/>
          <c:extLst>
            <c:ext xmlns:c16="http://schemas.microsoft.com/office/drawing/2014/chart" uri="{C3380CC4-5D6E-409C-BE32-E72D297353CC}">
              <c16:uniqueId val="{00000003-5E71-48E2-A7A0-B40860B107F5}"/>
            </c:ext>
          </c:extLst>
        </c:ser>
        <c:ser>
          <c:idx val="4"/>
          <c:order val="4"/>
          <c:tx>
            <c:strRef>
              <c:f>'Academics - Gr. 3-8 - Next Gen'!$C$597</c:f>
              <c:strCache>
                <c:ptCount val="1"/>
                <c:pt idx="0">
                  <c:v>Multi-Race, non-Hispanic</c:v>
                </c:pt>
              </c:strCache>
            </c:strRef>
          </c:tx>
          <c:spPr>
            <a:ln>
              <a:solidFill>
                <a:srgbClr val="B9DCFF"/>
              </a:solidFill>
            </a:ln>
          </c:spPr>
          <c:marker>
            <c:symbol val="none"/>
          </c:marker>
          <c:cat>
            <c:strRef>
              <c:f>'Academics - Gr. 3-8 - Next Gen'!$R$590:$V$590</c:f>
              <c:strCache>
                <c:ptCount val="5"/>
                <c:pt idx="0">
                  <c:v>2014</c:v>
                </c:pt>
                <c:pt idx="1">
                  <c:v>2015</c:v>
                </c:pt>
                <c:pt idx="2">
                  <c:v>2016</c:v>
                </c:pt>
                <c:pt idx="3">
                  <c:v>2017†</c:v>
                </c:pt>
                <c:pt idx="4">
                  <c:v>2018†,‡</c:v>
                </c:pt>
              </c:strCache>
            </c:strRef>
          </c:cat>
          <c:val>
            <c:numRef>
              <c:f>'Academics - Gr. 3-8 - Next Gen'!$R$597:$V$597</c:f>
              <c:numCache>
                <c:formatCode>0.0</c:formatCode>
                <c:ptCount val="5"/>
              </c:numCache>
            </c:numRef>
          </c:val>
          <c:smooth val="0"/>
          <c:extLst>
            <c:ext xmlns:c16="http://schemas.microsoft.com/office/drawing/2014/chart" uri="{C3380CC4-5D6E-409C-BE32-E72D297353CC}">
              <c16:uniqueId val="{00000004-5E71-48E2-A7A0-B40860B107F5}"/>
            </c:ext>
          </c:extLst>
        </c:ser>
        <c:ser>
          <c:idx val="5"/>
          <c:order val="5"/>
          <c:tx>
            <c:strRef>
              <c:f>'Academics - Gr. 3-8 - Next Gen'!$C$598</c:f>
              <c:strCache>
                <c:ptCount val="1"/>
                <c:pt idx="0">
                  <c:v>White</c:v>
                </c:pt>
              </c:strCache>
            </c:strRef>
          </c:tx>
          <c:spPr>
            <a:ln>
              <a:solidFill>
                <a:srgbClr val="EBE600"/>
              </a:solidFill>
            </a:ln>
          </c:spPr>
          <c:marker>
            <c:symbol val="none"/>
          </c:marker>
          <c:cat>
            <c:strRef>
              <c:f>'Academics - Gr. 3-8 - Next Gen'!$R$590:$V$590</c:f>
              <c:strCache>
                <c:ptCount val="5"/>
                <c:pt idx="0">
                  <c:v>2014</c:v>
                </c:pt>
                <c:pt idx="1">
                  <c:v>2015</c:v>
                </c:pt>
                <c:pt idx="2">
                  <c:v>2016</c:v>
                </c:pt>
                <c:pt idx="3">
                  <c:v>2017†</c:v>
                </c:pt>
                <c:pt idx="4">
                  <c:v>2018†,‡</c:v>
                </c:pt>
              </c:strCache>
            </c:strRef>
          </c:cat>
          <c:val>
            <c:numRef>
              <c:f>'Academics - Gr. 3-8 - Next Gen'!$R$598:$V$598</c:f>
              <c:numCache>
                <c:formatCode>0.0</c:formatCode>
                <c:ptCount val="5"/>
                <c:pt idx="3">
                  <c:v>72</c:v>
                </c:pt>
                <c:pt idx="4">
                  <c:v>52.291338582677163</c:v>
                </c:pt>
              </c:numCache>
            </c:numRef>
          </c:val>
          <c:smooth val="0"/>
          <c:extLst>
            <c:ext xmlns:c16="http://schemas.microsoft.com/office/drawing/2014/chart" uri="{C3380CC4-5D6E-409C-BE32-E72D297353CC}">
              <c16:uniqueId val="{00000005-5E71-48E2-A7A0-B40860B107F5}"/>
            </c:ext>
          </c:extLst>
        </c:ser>
        <c:dLbls>
          <c:showLegendKey val="0"/>
          <c:showVal val="0"/>
          <c:showCatName val="0"/>
          <c:showSerName val="0"/>
          <c:showPercent val="0"/>
          <c:showBubbleSize val="0"/>
        </c:dLbls>
        <c:smooth val="0"/>
        <c:axId val="312120968"/>
        <c:axId val="312121544"/>
      </c:lineChart>
      <c:catAx>
        <c:axId val="312120968"/>
        <c:scaling>
          <c:orientation val="minMax"/>
        </c:scaling>
        <c:delete val="0"/>
        <c:axPos val="b"/>
        <c:numFmt formatCode="General" sourceLinked="1"/>
        <c:majorTickMark val="out"/>
        <c:minorTickMark val="none"/>
        <c:tickLblPos val="nextTo"/>
        <c:crossAx val="312121544"/>
        <c:crosses val="autoZero"/>
        <c:auto val="1"/>
        <c:lblAlgn val="ctr"/>
        <c:lblOffset val="100"/>
        <c:noMultiLvlLbl val="0"/>
      </c:catAx>
      <c:valAx>
        <c:axId val="31212154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2120968"/>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82672449794049"/>
          <c:y val="5.1440251900434983E-2"/>
          <c:w val="0.83620036112833063"/>
          <c:h val="0.83249029671849673"/>
        </c:manualLayout>
      </c:layout>
      <c:lineChart>
        <c:grouping val="standard"/>
        <c:varyColors val="0"/>
        <c:ser>
          <c:idx val="1"/>
          <c:order val="0"/>
          <c:tx>
            <c:strRef>
              <c:f>'Academics - Gr. 10 - Legacy'!$C$25</c:f>
              <c:strCache>
                <c:ptCount val="1"/>
                <c:pt idx="0">
                  <c:v>Springfield*</c:v>
                </c:pt>
              </c:strCache>
            </c:strRef>
          </c:tx>
          <c:spPr>
            <a:ln w="31750">
              <a:solidFill>
                <a:schemeClr val="bg1">
                  <a:lumMod val="65000"/>
                </a:schemeClr>
              </a:solidFill>
            </a:ln>
          </c:spPr>
          <c:marker>
            <c:symbol val="none"/>
          </c:marker>
          <c:cat>
            <c:numRef>
              <c:f>'Academics - Gr. 10 - Legacy'!$D$20:$H$20</c:f>
              <c:numCache>
                <c:formatCode>General</c:formatCode>
                <c:ptCount val="5"/>
                <c:pt idx="0">
                  <c:v>2014</c:v>
                </c:pt>
                <c:pt idx="1">
                  <c:v>2015</c:v>
                </c:pt>
                <c:pt idx="2">
                  <c:v>2016</c:v>
                </c:pt>
                <c:pt idx="3">
                  <c:v>2017</c:v>
                </c:pt>
                <c:pt idx="4">
                  <c:v>2018</c:v>
                </c:pt>
              </c:numCache>
            </c:numRef>
          </c:cat>
          <c:val>
            <c:numRef>
              <c:f>'Academics - Gr. 10 - Legacy'!$D$25:$H$25</c:f>
              <c:numCache>
                <c:formatCode>0.0</c:formatCode>
                <c:ptCount val="5"/>
                <c:pt idx="0">
                  <c:v>87.2</c:v>
                </c:pt>
                <c:pt idx="1">
                  <c:v>89.2</c:v>
                </c:pt>
                <c:pt idx="2">
                  <c:v>90.7</c:v>
                </c:pt>
                <c:pt idx="3">
                  <c:v>89.8</c:v>
                </c:pt>
                <c:pt idx="4">
                  <c:v>88.526348039215691</c:v>
                </c:pt>
              </c:numCache>
            </c:numRef>
          </c:val>
          <c:smooth val="1"/>
          <c:extLst>
            <c:ext xmlns:c16="http://schemas.microsoft.com/office/drawing/2014/chart" uri="{C3380CC4-5D6E-409C-BE32-E72D297353CC}">
              <c16:uniqueId val="{00000000-6300-4143-BD6A-56EB3C81684B}"/>
            </c:ext>
          </c:extLst>
        </c:ser>
        <c:ser>
          <c:idx val="2"/>
          <c:order val="1"/>
          <c:tx>
            <c:strRef>
              <c:f>'Academics - Gr. 10 - Legacy'!$C$24</c:f>
              <c:strCache>
                <c:ptCount val="1"/>
                <c:pt idx="0">
                  <c:v>Statewide*</c:v>
                </c:pt>
              </c:strCache>
            </c:strRef>
          </c:tx>
          <c:spPr>
            <a:ln w="31750">
              <a:solidFill>
                <a:srgbClr val="92D050"/>
              </a:solidFill>
            </a:ln>
          </c:spPr>
          <c:marker>
            <c:symbol val="none"/>
          </c:marker>
          <c:cat>
            <c:numRef>
              <c:f>'Academics - Gr. 10 - Legacy'!$D$20:$H$20</c:f>
              <c:numCache>
                <c:formatCode>General</c:formatCode>
                <c:ptCount val="5"/>
                <c:pt idx="0">
                  <c:v>2014</c:v>
                </c:pt>
                <c:pt idx="1">
                  <c:v>2015</c:v>
                </c:pt>
                <c:pt idx="2">
                  <c:v>2016</c:v>
                </c:pt>
                <c:pt idx="3">
                  <c:v>2017</c:v>
                </c:pt>
                <c:pt idx="4">
                  <c:v>2018</c:v>
                </c:pt>
              </c:numCache>
            </c:numRef>
          </c:cat>
          <c:val>
            <c:numRef>
              <c:f>'Academics - Gr. 10 - Legacy'!$D$24:$H$24</c:f>
              <c:numCache>
                <c:formatCode>0.0</c:formatCode>
                <c:ptCount val="5"/>
                <c:pt idx="0">
                  <c:v>96</c:v>
                </c:pt>
                <c:pt idx="1">
                  <c:v>96.7</c:v>
                </c:pt>
                <c:pt idx="2">
                  <c:v>96.7</c:v>
                </c:pt>
                <c:pt idx="3">
                  <c:v>96.5</c:v>
                </c:pt>
                <c:pt idx="4">
                  <c:v>96.177267056088013</c:v>
                </c:pt>
              </c:numCache>
            </c:numRef>
          </c:val>
          <c:smooth val="1"/>
          <c:extLst>
            <c:ext xmlns:c16="http://schemas.microsoft.com/office/drawing/2014/chart" uri="{C3380CC4-5D6E-409C-BE32-E72D297353CC}">
              <c16:uniqueId val="{00000001-6300-4143-BD6A-56EB3C81684B}"/>
            </c:ext>
          </c:extLst>
        </c:ser>
        <c:ser>
          <c:idx val="0"/>
          <c:order val="2"/>
          <c:tx>
            <c:strRef>
              <c:f>'Academics - Gr. 10 -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Legacy'!$D$20:$H$20</c:f>
              <c:numCache>
                <c:formatCode>General</c:formatCode>
                <c:ptCount val="5"/>
                <c:pt idx="0">
                  <c:v>2014</c:v>
                </c:pt>
                <c:pt idx="1">
                  <c:v>2015</c:v>
                </c:pt>
                <c:pt idx="2">
                  <c:v>2016</c:v>
                </c:pt>
                <c:pt idx="3">
                  <c:v>2017</c:v>
                </c:pt>
                <c:pt idx="4">
                  <c:v>2018</c:v>
                </c:pt>
              </c:numCache>
            </c:numRef>
          </c:cat>
          <c:val>
            <c:numRef>
              <c:f>'Academics - Gr. 10 - Legacy'!$D$23:$H$23</c:f>
              <c:numCache>
                <c:formatCode>0.0</c:formatCode>
                <c:ptCount val="5"/>
                <c:pt idx="1">
                  <c:v>100</c:v>
                </c:pt>
                <c:pt idx="2">
                  <c:v>100</c:v>
                </c:pt>
                <c:pt idx="3">
                  <c:v>100</c:v>
                </c:pt>
              </c:numCache>
            </c:numRef>
          </c:val>
          <c:smooth val="1"/>
          <c:extLst>
            <c:ext xmlns:c16="http://schemas.microsoft.com/office/drawing/2014/chart" uri="{C3380CC4-5D6E-409C-BE32-E72D297353CC}">
              <c16:uniqueId val="{00000002-6300-4143-BD6A-56EB3C81684B}"/>
            </c:ext>
          </c:extLst>
        </c:ser>
        <c:dLbls>
          <c:showLegendKey val="0"/>
          <c:showVal val="0"/>
          <c:showCatName val="0"/>
          <c:showSerName val="0"/>
          <c:showPercent val="0"/>
          <c:showBubbleSize val="0"/>
        </c:dLbls>
        <c:smooth val="0"/>
        <c:axId val="312314120"/>
        <c:axId val="312314696"/>
      </c:lineChart>
      <c:catAx>
        <c:axId val="312314120"/>
        <c:scaling>
          <c:orientation val="minMax"/>
        </c:scaling>
        <c:delete val="0"/>
        <c:axPos val="b"/>
        <c:numFmt formatCode="General" sourceLinked="1"/>
        <c:majorTickMark val="out"/>
        <c:minorTickMark val="none"/>
        <c:tickLblPos val="nextTo"/>
        <c:spPr>
          <a:noFill/>
        </c:spPr>
        <c:crossAx val="312314696"/>
        <c:crosses val="autoZero"/>
        <c:auto val="1"/>
        <c:lblAlgn val="ctr"/>
        <c:lblOffset val="100"/>
        <c:noMultiLvlLbl val="0"/>
      </c:catAx>
      <c:valAx>
        <c:axId val="312314696"/>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2314120"/>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7088813180024"/>
          <c:y val="5.1440251900434983E-2"/>
          <c:w val="0.86904732082466996"/>
          <c:h val="0.83249029671849695"/>
        </c:manualLayout>
      </c:layout>
      <c:lineChart>
        <c:grouping val="standard"/>
        <c:varyColors val="0"/>
        <c:ser>
          <c:idx val="1"/>
          <c:order val="0"/>
          <c:tx>
            <c:strRef>
              <c:f>'Academics - Gr. 10 - Legacy'!$C$25</c:f>
              <c:strCache>
                <c:ptCount val="1"/>
                <c:pt idx="0">
                  <c:v>Springfield*</c:v>
                </c:pt>
              </c:strCache>
            </c:strRef>
          </c:tx>
          <c:spPr>
            <a:ln w="31750">
              <a:solidFill>
                <a:schemeClr val="bg1">
                  <a:lumMod val="65000"/>
                </a:schemeClr>
              </a:solidFill>
            </a:ln>
          </c:spPr>
          <c:marker>
            <c:symbol val="none"/>
          </c:marker>
          <c:cat>
            <c:numRef>
              <c:f>'Academics - Gr. 10 - Legacy'!$K$20:$O$20</c:f>
              <c:numCache>
                <c:formatCode>General</c:formatCode>
                <c:ptCount val="5"/>
                <c:pt idx="0">
                  <c:v>2014</c:v>
                </c:pt>
                <c:pt idx="1">
                  <c:v>2015</c:v>
                </c:pt>
                <c:pt idx="2">
                  <c:v>2016</c:v>
                </c:pt>
                <c:pt idx="3">
                  <c:v>2017</c:v>
                </c:pt>
                <c:pt idx="4">
                  <c:v>2018</c:v>
                </c:pt>
              </c:numCache>
            </c:numRef>
          </c:cat>
          <c:val>
            <c:numRef>
              <c:f>'Academics - Gr. 10 - Legacy'!$K$25:$O$25</c:f>
              <c:numCache>
                <c:formatCode>0</c:formatCode>
                <c:ptCount val="5"/>
                <c:pt idx="0">
                  <c:v>71</c:v>
                </c:pt>
                <c:pt idx="1">
                  <c:v>75</c:v>
                </c:pt>
                <c:pt idx="2">
                  <c:v>77</c:v>
                </c:pt>
                <c:pt idx="3">
                  <c:v>73</c:v>
                </c:pt>
                <c:pt idx="4">
                  <c:v>74</c:v>
                </c:pt>
              </c:numCache>
            </c:numRef>
          </c:val>
          <c:smooth val="1"/>
          <c:extLst>
            <c:ext xmlns:c16="http://schemas.microsoft.com/office/drawing/2014/chart" uri="{C3380CC4-5D6E-409C-BE32-E72D297353CC}">
              <c16:uniqueId val="{00000000-5F75-4515-B234-16301313FCEF}"/>
            </c:ext>
          </c:extLst>
        </c:ser>
        <c:ser>
          <c:idx val="2"/>
          <c:order val="1"/>
          <c:tx>
            <c:strRef>
              <c:f>'Academics - Gr. 10 - Legacy'!$C$24</c:f>
              <c:strCache>
                <c:ptCount val="1"/>
                <c:pt idx="0">
                  <c:v>Statewide*</c:v>
                </c:pt>
              </c:strCache>
            </c:strRef>
          </c:tx>
          <c:spPr>
            <a:ln w="31750">
              <a:solidFill>
                <a:srgbClr val="92D050"/>
              </a:solidFill>
            </a:ln>
          </c:spPr>
          <c:marker>
            <c:symbol val="none"/>
          </c:marker>
          <c:cat>
            <c:numRef>
              <c:f>'Academics - Gr. 10 - Legacy'!$K$20:$O$20</c:f>
              <c:numCache>
                <c:formatCode>General</c:formatCode>
                <c:ptCount val="5"/>
                <c:pt idx="0">
                  <c:v>2014</c:v>
                </c:pt>
                <c:pt idx="1">
                  <c:v>2015</c:v>
                </c:pt>
                <c:pt idx="2">
                  <c:v>2016</c:v>
                </c:pt>
                <c:pt idx="3">
                  <c:v>2017</c:v>
                </c:pt>
                <c:pt idx="4">
                  <c:v>2018</c:v>
                </c:pt>
              </c:numCache>
            </c:numRef>
          </c:cat>
          <c:val>
            <c:numRef>
              <c:f>'Academics - Gr. 10 - Legacy'!$K$24:$O$24</c:f>
              <c:numCache>
                <c:formatCode>0</c:formatCode>
                <c:ptCount val="5"/>
                <c:pt idx="0">
                  <c:v>90</c:v>
                </c:pt>
                <c:pt idx="1">
                  <c:v>91</c:v>
                </c:pt>
                <c:pt idx="2">
                  <c:v>91</c:v>
                </c:pt>
                <c:pt idx="3">
                  <c:v>91</c:v>
                </c:pt>
                <c:pt idx="4">
                  <c:v>91</c:v>
                </c:pt>
              </c:numCache>
            </c:numRef>
          </c:val>
          <c:smooth val="1"/>
          <c:extLst>
            <c:ext xmlns:c16="http://schemas.microsoft.com/office/drawing/2014/chart" uri="{C3380CC4-5D6E-409C-BE32-E72D297353CC}">
              <c16:uniqueId val="{00000001-5F75-4515-B234-16301313FCEF}"/>
            </c:ext>
          </c:extLst>
        </c:ser>
        <c:ser>
          <c:idx val="0"/>
          <c:order val="2"/>
          <c:tx>
            <c:strRef>
              <c:f>'Academics - Gr. 10 -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Legacy'!$K$20:$O$20</c:f>
              <c:numCache>
                <c:formatCode>General</c:formatCode>
                <c:ptCount val="5"/>
                <c:pt idx="0">
                  <c:v>2014</c:v>
                </c:pt>
                <c:pt idx="1">
                  <c:v>2015</c:v>
                </c:pt>
                <c:pt idx="2">
                  <c:v>2016</c:v>
                </c:pt>
                <c:pt idx="3">
                  <c:v>2017</c:v>
                </c:pt>
                <c:pt idx="4">
                  <c:v>2018</c:v>
                </c:pt>
              </c:numCache>
            </c:numRef>
          </c:cat>
          <c:val>
            <c:numRef>
              <c:f>'Academics - Gr. 10 - Legacy'!$K$23:$O$23</c:f>
              <c:numCache>
                <c:formatCode>0</c:formatCode>
                <c:ptCount val="5"/>
                <c:pt idx="1">
                  <c:v>100</c:v>
                </c:pt>
                <c:pt idx="2">
                  <c:v>100</c:v>
                </c:pt>
                <c:pt idx="3">
                  <c:v>100</c:v>
                </c:pt>
              </c:numCache>
            </c:numRef>
          </c:val>
          <c:smooth val="1"/>
          <c:extLst>
            <c:ext xmlns:c16="http://schemas.microsoft.com/office/drawing/2014/chart" uri="{C3380CC4-5D6E-409C-BE32-E72D297353CC}">
              <c16:uniqueId val="{00000002-5F75-4515-B234-16301313FCEF}"/>
            </c:ext>
          </c:extLst>
        </c:ser>
        <c:dLbls>
          <c:showLegendKey val="0"/>
          <c:showVal val="0"/>
          <c:showCatName val="0"/>
          <c:showSerName val="0"/>
          <c:showPercent val="0"/>
          <c:showBubbleSize val="0"/>
        </c:dLbls>
        <c:smooth val="0"/>
        <c:axId val="312318728"/>
        <c:axId val="312319304"/>
      </c:lineChart>
      <c:catAx>
        <c:axId val="312318728"/>
        <c:scaling>
          <c:orientation val="minMax"/>
        </c:scaling>
        <c:delete val="0"/>
        <c:axPos val="b"/>
        <c:numFmt formatCode="General" sourceLinked="1"/>
        <c:majorTickMark val="out"/>
        <c:minorTickMark val="none"/>
        <c:tickLblPos val="nextTo"/>
        <c:crossAx val="312319304"/>
        <c:crosses val="autoZero"/>
        <c:auto val="1"/>
        <c:lblAlgn val="ctr"/>
        <c:lblOffset val="100"/>
        <c:noMultiLvlLbl val="0"/>
      </c:catAx>
      <c:valAx>
        <c:axId val="31231930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231872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2901885961007"/>
          <c:y val="5.1440251900434983E-2"/>
          <c:w val="0.86767098114038999"/>
          <c:h val="0.83249029671849728"/>
        </c:manualLayout>
      </c:layout>
      <c:lineChart>
        <c:grouping val="standard"/>
        <c:varyColors val="0"/>
        <c:ser>
          <c:idx val="1"/>
          <c:order val="0"/>
          <c:tx>
            <c:strRef>
              <c:f>'Academics - Gr. 10 - Legacy'!$C$25</c:f>
              <c:strCache>
                <c:ptCount val="1"/>
                <c:pt idx="0">
                  <c:v>Springfield*</c:v>
                </c:pt>
              </c:strCache>
            </c:strRef>
          </c:tx>
          <c:spPr>
            <a:ln w="31750">
              <a:solidFill>
                <a:schemeClr val="bg1">
                  <a:lumMod val="65000"/>
                </a:schemeClr>
              </a:solidFill>
            </a:ln>
          </c:spPr>
          <c:marker>
            <c:symbol val="none"/>
          </c:marker>
          <c:cat>
            <c:strRef>
              <c:f>'Academics - Gr. 10 - Legacy'!$R$20:$V$20</c:f>
              <c:strCache>
                <c:ptCount val="5"/>
                <c:pt idx="0">
                  <c:v>2014</c:v>
                </c:pt>
                <c:pt idx="1">
                  <c:v>2015</c:v>
                </c:pt>
                <c:pt idx="2">
                  <c:v>2016</c:v>
                </c:pt>
                <c:pt idx="3">
                  <c:v>2017</c:v>
                </c:pt>
                <c:pt idx="4">
                  <c:v>2018†</c:v>
                </c:pt>
              </c:strCache>
            </c:strRef>
          </c:cat>
          <c:val>
            <c:numRef>
              <c:f>'Academics - Gr. 10 - Legacy'!$R$25:$V$25</c:f>
              <c:numCache>
                <c:formatCode>0.0</c:formatCode>
                <c:ptCount val="5"/>
                <c:pt idx="0">
                  <c:v>41</c:v>
                </c:pt>
                <c:pt idx="1">
                  <c:v>46</c:v>
                </c:pt>
                <c:pt idx="2">
                  <c:v>50</c:v>
                </c:pt>
                <c:pt idx="3">
                  <c:v>40</c:v>
                </c:pt>
                <c:pt idx="4">
                  <c:v>45.856557377049178</c:v>
                </c:pt>
              </c:numCache>
            </c:numRef>
          </c:val>
          <c:smooth val="1"/>
          <c:extLst>
            <c:ext xmlns:c16="http://schemas.microsoft.com/office/drawing/2014/chart" uri="{C3380CC4-5D6E-409C-BE32-E72D297353CC}">
              <c16:uniqueId val="{00000000-C8A7-425D-AFF7-AC51E4C3A7FF}"/>
            </c:ext>
          </c:extLst>
        </c:ser>
        <c:ser>
          <c:idx val="2"/>
          <c:order val="1"/>
          <c:tx>
            <c:strRef>
              <c:f>'Academics - Gr. 10 - Legacy'!$C$24</c:f>
              <c:strCache>
                <c:ptCount val="1"/>
                <c:pt idx="0">
                  <c:v>Statewide*</c:v>
                </c:pt>
              </c:strCache>
            </c:strRef>
          </c:tx>
          <c:spPr>
            <a:ln w="31750">
              <a:solidFill>
                <a:srgbClr val="92D050"/>
              </a:solidFill>
            </a:ln>
          </c:spPr>
          <c:marker>
            <c:symbol val="none"/>
          </c:marker>
          <c:cat>
            <c:strRef>
              <c:f>'Academics - Gr. 10 - Legacy'!$R$20:$V$20</c:f>
              <c:strCache>
                <c:ptCount val="5"/>
                <c:pt idx="0">
                  <c:v>2014</c:v>
                </c:pt>
                <c:pt idx="1">
                  <c:v>2015</c:v>
                </c:pt>
                <c:pt idx="2">
                  <c:v>2016</c:v>
                </c:pt>
                <c:pt idx="3">
                  <c:v>2017</c:v>
                </c:pt>
                <c:pt idx="4">
                  <c:v>2018†</c:v>
                </c:pt>
              </c:strCache>
            </c:strRef>
          </c:cat>
          <c:val>
            <c:numRef>
              <c:f>'Academics - Gr. 10 - Legacy'!$R$24:$V$24</c:f>
              <c:numCache>
                <c:formatCode>0.0</c:formatCode>
                <c:ptCount val="5"/>
                <c:pt idx="0">
                  <c:v>50</c:v>
                </c:pt>
                <c:pt idx="1">
                  <c:v>51</c:v>
                </c:pt>
                <c:pt idx="2">
                  <c:v>50</c:v>
                </c:pt>
                <c:pt idx="3">
                  <c:v>50</c:v>
                </c:pt>
                <c:pt idx="4">
                  <c:v>49.877356481860616</c:v>
                </c:pt>
              </c:numCache>
            </c:numRef>
          </c:val>
          <c:smooth val="1"/>
          <c:extLst>
            <c:ext xmlns:c16="http://schemas.microsoft.com/office/drawing/2014/chart" uri="{C3380CC4-5D6E-409C-BE32-E72D297353CC}">
              <c16:uniqueId val="{00000001-C8A7-425D-AFF7-AC51E4C3A7FF}"/>
            </c:ext>
          </c:extLst>
        </c:ser>
        <c:ser>
          <c:idx val="0"/>
          <c:order val="2"/>
          <c:tx>
            <c:strRef>
              <c:f>'Academics - Gr. 10 -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Legacy'!$R$20:$V$20</c:f>
              <c:strCache>
                <c:ptCount val="5"/>
                <c:pt idx="0">
                  <c:v>2014</c:v>
                </c:pt>
                <c:pt idx="1">
                  <c:v>2015</c:v>
                </c:pt>
                <c:pt idx="2">
                  <c:v>2016</c:v>
                </c:pt>
                <c:pt idx="3">
                  <c:v>2017</c:v>
                </c:pt>
                <c:pt idx="4">
                  <c:v>2018†</c:v>
                </c:pt>
              </c:strCache>
            </c:strRef>
          </c:cat>
          <c:val>
            <c:numRef>
              <c:f>'Academics - Gr. 10 - Legacy'!$R$23:$V$23</c:f>
              <c:numCache>
                <c:formatCode>0.0</c:formatCode>
                <c:ptCount val="5"/>
              </c:numCache>
            </c:numRef>
          </c:val>
          <c:smooth val="1"/>
          <c:extLst>
            <c:ext xmlns:c16="http://schemas.microsoft.com/office/drawing/2014/chart" uri="{C3380CC4-5D6E-409C-BE32-E72D297353CC}">
              <c16:uniqueId val="{00000002-C8A7-425D-AFF7-AC51E4C3A7FF}"/>
            </c:ext>
          </c:extLst>
        </c:ser>
        <c:dLbls>
          <c:showLegendKey val="0"/>
          <c:showVal val="0"/>
          <c:showCatName val="0"/>
          <c:showSerName val="0"/>
          <c:showPercent val="0"/>
          <c:showBubbleSize val="0"/>
        </c:dLbls>
        <c:smooth val="0"/>
        <c:axId val="312831368"/>
        <c:axId val="312831944"/>
      </c:lineChart>
      <c:catAx>
        <c:axId val="312831368"/>
        <c:scaling>
          <c:orientation val="minMax"/>
        </c:scaling>
        <c:delete val="0"/>
        <c:axPos val="b"/>
        <c:numFmt formatCode="General" sourceLinked="1"/>
        <c:majorTickMark val="out"/>
        <c:minorTickMark val="none"/>
        <c:tickLblPos val="nextTo"/>
        <c:crossAx val="312831944"/>
        <c:crosses val="autoZero"/>
        <c:auto val="1"/>
        <c:lblAlgn val="ctr"/>
        <c:lblOffset val="100"/>
        <c:noMultiLvlLbl val="0"/>
      </c:catAx>
      <c:valAx>
        <c:axId val="31283194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283136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userShapes r:id="rId1"/>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82672449794049"/>
          <c:y val="5.1440251900434983E-2"/>
          <c:w val="0.83574560095500916"/>
          <c:h val="0.83249029671849695"/>
        </c:manualLayout>
      </c:layout>
      <c:lineChart>
        <c:grouping val="standard"/>
        <c:varyColors val="0"/>
        <c:ser>
          <c:idx val="1"/>
          <c:order val="0"/>
          <c:tx>
            <c:strRef>
              <c:f>'Academics - Gr. 10 - Legacy'!$C$52</c:f>
              <c:strCache>
                <c:ptCount val="1"/>
                <c:pt idx="0">
                  <c:v>Springfield*</c:v>
                </c:pt>
              </c:strCache>
            </c:strRef>
          </c:tx>
          <c:spPr>
            <a:ln w="31750">
              <a:solidFill>
                <a:schemeClr val="bg1">
                  <a:lumMod val="65000"/>
                </a:schemeClr>
              </a:solidFill>
            </a:ln>
          </c:spPr>
          <c:marker>
            <c:symbol val="none"/>
          </c:marker>
          <c:cat>
            <c:numRef>
              <c:f>'Academics - Gr. 10 - Legacy'!$D$20:$H$20</c:f>
              <c:numCache>
                <c:formatCode>General</c:formatCode>
                <c:ptCount val="5"/>
                <c:pt idx="0">
                  <c:v>2014</c:v>
                </c:pt>
                <c:pt idx="1">
                  <c:v>2015</c:v>
                </c:pt>
                <c:pt idx="2">
                  <c:v>2016</c:v>
                </c:pt>
                <c:pt idx="3">
                  <c:v>2017</c:v>
                </c:pt>
                <c:pt idx="4">
                  <c:v>2018</c:v>
                </c:pt>
              </c:numCache>
            </c:numRef>
          </c:cat>
          <c:val>
            <c:numRef>
              <c:f>'Academics - Gr. 10 - Legacy'!$D$52:$H$52</c:f>
              <c:numCache>
                <c:formatCode>0.0</c:formatCode>
                <c:ptCount val="5"/>
                <c:pt idx="0">
                  <c:v>69.2</c:v>
                </c:pt>
                <c:pt idx="1">
                  <c:v>71.5</c:v>
                </c:pt>
                <c:pt idx="2">
                  <c:v>70.599999999999994</c:v>
                </c:pt>
                <c:pt idx="3">
                  <c:v>70.400000000000006</c:v>
                </c:pt>
                <c:pt idx="4">
                  <c:v>71.826625386996909</c:v>
                </c:pt>
              </c:numCache>
            </c:numRef>
          </c:val>
          <c:smooth val="1"/>
          <c:extLst>
            <c:ext xmlns:c16="http://schemas.microsoft.com/office/drawing/2014/chart" uri="{C3380CC4-5D6E-409C-BE32-E72D297353CC}">
              <c16:uniqueId val="{00000000-AF8B-4A2A-9D95-3DE8133D50D9}"/>
            </c:ext>
          </c:extLst>
        </c:ser>
        <c:ser>
          <c:idx val="2"/>
          <c:order val="1"/>
          <c:tx>
            <c:strRef>
              <c:f>'Academics - Gr. 10 - Legacy'!$C$51</c:f>
              <c:strCache>
                <c:ptCount val="1"/>
                <c:pt idx="0">
                  <c:v>Statewide*</c:v>
                </c:pt>
              </c:strCache>
            </c:strRef>
          </c:tx>
          <c:spPr>
            <a:ln w="31750">
              <a:solidFill>
                <a:srgbClr val="92D050"/>
              </a:solidFill>
            </a:ln>
          </c:spPr>
          <c:marker>
            <c:symbol val="none"/>
          </c:marker>
          <c:cat>
            <c:numRef>
              <c:f>'Academics - Gr. 10 - Legacy'!$D$20:$H$20</c:f>
              <c:numCache>
                <c:formatCode>General</c:formatCode>
                <c:ptCount val="5"/>
                <c:pt idx="0">
                  <c:v>2014</c:v>
                </c:pt>
                <c:pt idx="1">
                  <c:v>2015</c:v>
                </c:pt>
                <c:pt idx="2">
                  <c:v>2016</c:v>
                </c:pt>
                <c:pt idx="3">
                  <c:v>2017</c:v>
                </c:pt>
                <c:pt idx="4">
                  <c:v>2018</c:v>
                </c:pt>
              </c:numCache>
            </c:numRef>
          </c:cat>
          <c:val>
            <c:numRef>
              <c:f>'Academics - Gr. 10 - Legacy'!$D$51:$H$51</c:f>
              <c:numCache>
                <c:formatCode>0.0</c:formatCode>
                <c:ptCount val="5"/>
                <c:pt idx="0">
                  <c:v>90</c:v>
                </c:pt>
                <c:pt idx="1">
                  <c:v>89.9</c:v>
                </c:pt>
                <c:pt idx="2">
                  <c:v>89.7</c:v>
                </c:pt>
                <c:pt idx="3">
                  <c:v>89.9</c:v>
                </c:pt>
                <c:pt idx="4">
                  <c:v>89.48167039480245</c:v>
                </c:pt>
              </c:numCache>
            </c:numRef>
          </c:val>
          <c:smooth val="1"/>
          <c:extLst>
            <c:ext xmlns:c16="http://schemas.microsoft.com/office/drawing/2014/chart" uri="{C3380CC4-5D6E-409C-BE32-E72D297353CC}">
              <c16:uniqueId val="{00000001-AF8B-4A2A-9D95-3DE8133D50D9}"/>
            </c:ext>
          </c:extLst>
        </c:ser>
        <c:ser>
          <c:idx val="0"/>
          <c:order val="2"/>
          <c:tx>
            <c:strRef>
              <c:f>'Academics - Gr. 10 -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Legacy'!$D$20:$H$20</c:f>
              <c:numCache>
                <c:formatCode>General</c:formatCode>
                <c:ptCount val="5"/>
                <c:pt idx="0">
                  <c:v>2014</c:v>
                </c:pt>
                <c:pt idx="1">
                  <c:v>2015</c:v>
                </c:pt>
                <c:pt idx="2">
                  <c:v>2016</c:v>
                </c:pt>
                <c:pt idx="3">
                  <c:v>2017</c:v>
                </c:pt>
                <c:pt idx="4">
                  <c:v>2018</c:v>
                </c:pt>
              </c:numCache>
            </c:numRef>
          </c:cat>
          <c:val>
            <c:numRef>
              <c:f>'Academics - Gr. 10 - Legacy'!$D$50:$H$50</c:f>
              <c:numCache>
                <c:formatCode>0.0</c:formatCode>
                <c:ptCount val="5"/>
                <c:pt idx="1">
                  <c:v>100</c:v>
                </c:pt>
                <c:pt idx="2">
                  <c:v>89.1</c:v>
                </c:pt>
                <c:pt idx="3">
                  <c:v>100</c:v>
                </c:pt>
              </c:numCache>
            </c:numRef>
          </c:val>
          <c:smooth val="1"/>
          <c:extLst>
            <c:ext xmlns:c16="http://schemas.microsoft.com/office/drawing/2014/chart" uri="{C3380CC4-5D6E-409C-BE32-E72D297353CC}">
              <c16:uniqueId val="{00000002-AF8B-4A2A-9D95-3DE8133D50D9}"/>
            </c:ext>
          </c:extLst>
        </c:ser>
        <c:dLbls>
          <c:showLegendKey val="0"/>
          <c:showVal val="0"/>
          <c:showCatName val="0"/>
          <c:showSerName val="0"/>
          <c:showPercent val="0"/>
          <c:showBubbleSize val="0"/>
        </c:dLbls>
        <c:smooth val="0"/>
        <c:axId val="312975368"/>
        <c:axId val="312975944"/>
      </c:lineChart>
      <c:catAx>
        <c:axId val="312975368"/>
        <c:scaling>
          <c:orientation val="minMax"/>
        </c:scaling>
        <c:delete val="0"/>
        <c:axPos val="b"/>
        <c:numFmt formatCode="General" sourceLinked="1"/>
        <c:majorTickMark val="out"/>
        <c:minorTickMark val="none"/>
        <c:tickLblPos val="nextTo"/>
        <c:spPr>
          <a:noFill/>
        </c:spPr>
        <c:crossAx val="312975944"/>
        <c:crosses val="autoZero"/>
        <c:auto val="1"/>
        <c:lblAlgn val="ctr"/>
        <c:lblOffset val="100"/>
        <c:noMultiLvlLbl val="0"/>
      </c:catAx>
      <c:valAx>
        <c:axId val="31297594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297536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70308697031677"/>
          <c:y val="5.1440251900434983E-2"/>
          <c:w val="0.86429691302968337"/>
          <c:h val="0.83249029671849772"/>
        </c:manualLayout>
      </c:layout>
      <c:lineChart>
        <c:grouping val="standard"/>
        <c:varyColors val="0"/>
        <c:ser>
          <c:idx val="1"/>
          <c:order val="0"/>
          <c:tx>
            <c:strRef>
              <c:f>'Academics - Gr. 3-8 - Legacy'!$C$84</c:f>
              <c:strCache>
                <c:ptCount val="1"/>
                <c:pt idx="0">
                  <c:v>Springfield*</c:v>
                </c:pt>
              </c:strCache>
            </c:strRef>
          </c:tx>
          <c:spPr>
            <a:ln w="31750">
              <a:solidFill>
                <a:schemeClr val="bg1">
                  <a:lumMod val="65000"/>
                </a:schemeClr>
              </a:solidFill>
            </a:ln>
          </c:spPr>
          <c:marker>
            <c:symbol val="none"/>
          </c:marker>
          <c:cat>
            <c:strRef>
              <c:f>'Academics - Gr. 3-8 - Legacy'!$K$79:$O$79</c:f>
              <c:strCache>
                <c:ptCount val="5"/>
                <c:pt idx="0">
                  <c:v>2012</c:v>
                </c:pt>
                <c:pt idx="1">
                  <c:v>2013</c:v>
                </c:pt>
                <c:pt idx="2">
                  <c:v>2014</c:v>
                </c:pt>
                <c:pt idx="3">
                  <c:v>2015†</c:v>
                </c:pt>
                <c:pt idx="4">
                  <c:v>2016†</c:v>
                </c:pt>
              </c:strCache>
            </c:strRef>
          </c:cat>
          <c:val>
            <c:numRef>
              <c:f>'Academics - Gr. 3-8 - Legacy'!$K$84:$O$84</c:f>
              <c:numCache>
                <c:formatCode>0</c:formatCode>
                <c:ptCount val="5"/>
                <c:pt idx="0">
                  <c:v>34</c:v>
                </c:pt>
                <c:pt idx="1">
                  <c:v>33</c:v>
                </c:pt>
                <c:pt idx="2">
                  <c:v>35</c:v>
                </c:pt>
                <c:pt idx="3">
                  <c:v>34</c:v>
                </c:pt>
                <c:pt idx="4">
                  <c:v>39</c:v>
                </c:pt>
              </c:numCache>
            </c:numRef>
          </c:val>
          <c:smooth val="1"/>
          <c:extLst>
            <c:ext xmlns:c16="http://schemas.microsoft.com/office/drawing/2014/chart" uri="{C3380CC4-5D6E-409C-BE32-E72D297353CC}">
              <c16:uniqueId val="{00000003-B34B-41E6-85D7-AB8AB45839C2}"/>
            </c:ext>
          </c:extLst>
        </c:ser>
        <c:ser>
          <c:idx val="2"/>
          <c:order val="1"/>
          <c:tx>
            <c:strRef>
              <c:f>'Academics - Gr. 3-8 - Legacy'!$C$83</c:f>
              <c:strCache>
                <c:ptCount val="1"/>
                <c:pt idx="0">
                  <c:v>Statewide*</c:v>
                </c:pt>
              </c:strCache>
            </c:strRef>
          </c:tx>
          <c:spPr>
            <a:ln w="31750">
              <a:solidFill>
                <a:srgbClr val="92D050"/>
              </a:solidFill>
            </a:ln>
          </c:spPr>
          <c:marker>
            <c:symbol val="none"/>
          </c:marker>
          <c:cat>
            <c:strRef>
              <c:f>'Academics - Gr. 3-8 - Legacy'!$K$79:$O$79</c:f>
              <c:strCache>
                <c:ptCount val="5"/>
                <c:pt idx="0">
                  <c:v>2012</c:v>
                </c:pt>
                <c:pt idx="1">
                  <c:v>2013</c:v>
                </c:pt>
                <c:pt idx="2">
                  <c:v>2014</c:v>
                </c:pt>
                <c:pt idx="3">
                  <c:v>2015†</c:v>
                </c:pt>
                <c:pt idx="4">
                  <c:v>2016†</c:v>
                </c:pt>
              </c:strCache>
            </c:strRef>
          </c:cat>
          <c:val>
            <c:numRef>
              <c:f>'Academics - Gr. 3-8 - Legacy'!$K$83:$O$83</c:f>
              <c:numCache>
                <c:formatCode>0</c:formatCode>
                <c:ptCount val="5"/>
                <c:pt idx="0">
                  <c:v>46</c:v>
                </c:pt>
                <c:pt idx="1">
                  <c:v>45</c:v>
                </c:pt>
                <c:pt idx="2">
                  <c:v>47</c:v>
                </c:pt>
                <c:pt idx="3">
                  <c:v>47</c:v>
                </c:pt>
                <c:pt idx="4">
                  <c:v>49</c:v>
                </c:pt>
              </c:numCache>
            </c:numRef>
          </c:val>
          <c:smooth val="1"/>
          <c:extLst>
            <c:ext xmlns:c16="http://schemas.microsoft.com/office/drawing/2014/chart" uri="{C3380CC4-5D6E-409C-BE32-E72D297353CC}">
              <c16:uniqueId val="{00000004-B34B-41E6-85D7-AB8AB45839C2}"/>
            </c:ext>
          </c:extLst>
        </c:ser>
        <c:ser>
          <c:idx val="0"/>
          <c:order val="2"/>
          <c:tx>
            <c:strRef>
              <c:f>'Academics - Gr. 3-8 - Legacy'!$C$82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Legacy'!$K$79:$O$79</c:f>
              <c:strCache>
                <c:ptCount val="5"/>
                <c:pt idx="0">
                  <c:v>2012</c:v>
                </c:pt>
                <c:pt idx="1">
                  <c:v>2013</c:v>
                </c:pt>
                <c:pt idx="2">
                  <c:v>2014</c:v>
                </c:pt>
                <c:pt idx="3">
                  <c:v>2015†</c:v>
                </c:pt>
                <c:pt idx="4">
                  <c:v>2016†</c:v>
                </c:pt>
              </c:strCache>
            </c:strRef>
          </c:cat>
          <c:val>
            <c:numRef>
              <c:f>'Academics - Gr. 3-8 - Legacy'!$K$82:$O$82</c:f>
              <c:numCache>
                <c:formatCode>0</c:formatCode>
                <c:ptCount val="5"/>
                <c:pt idx="0">
                  <c:v>69</c:v>
                </c:pt>
                <c:pt idx="1">
                  <c:v>70</c:v>
                </c:pt>
                <c:pt idx="2">
                  <c:v>75</c:v>
                </c:pt>
                <c:pt idx="3">
                  <c:v>87</c:v>
                </c:pt>
                <c:pt idx="4">
                  <c:v>67</c:v>
                </c:pt>
              </c:numCache>
            </c:numRef>
          </c:val>
          <c:smooth val="1"/>
          <c:extLst>
            <c:ext xmlns:c16="http://schemas.microsoft.com/office/drawing/2014/chart" uri="{C3380CC4-5D6E-409C-BE32-E72D297353CC}">
              <c16:uniqueId val="{00000005-B34B-41E6-85D7-AB8AB45839C2}"/>
            </c:ext>
          </c:extLst>
        </c:ser>
        <c:dLbls>
          <c:showLegendKey val="0"/>
          <c:showVal val="0"/>
          <c:showCatName val="0"/>
          <c:showSerName val="0"/>
          <c:showPercent val="0"/>
          <c:showBubbleSize val="0"/>
        </c:dLbls>
        <c:smooth val="0"/>
        <c:axId val="206741512"/>
        <c:axId val="206742088"/>
      </c:lineChart>
      <c:catAx>
        <c:axId val="206741512"/>
        <c:scaling>
          <c:orientation val="minMax"/>
        </c:scaling>
        <c:delete val="0"/>
        <c:axPos val="b"/>
        <c:numFmt formatCode="General" sourceLinked="1"/>
        <c:majorTickMark val="out"/>
        <c:minorTickMark val="none"/>
        <c:tickLblPos val="nextTo"/>
        <c:crossAx val="206742088"/>
        <c:crosses val="autoZero"/>
        <c:auto val="1"/>
        <c:lblAlgn val="ctr"/>
        <c:lblOffset val="100"/>
        <c:noMultiLvlLbl val="0"/>
      </c:catAx>
      <c:valAx>
        <c:axId val="20674208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0674151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8489065357348"/>
          <c:y val="5.1440251900434983E-2"/>
          <c:w val="0.86573331830289668"/>
          <c:h val="0.83249029671849728"/>
        </c:manualLayout>
      </c:layout>
      <c:lineChart>
        <c:grouping val="standard"/>
        <c:varyColors val="0"/>
        <c:ser>
          <c:idx val="1"/>
          <c:order val="0"/>
          <c:tx>
            <c:strRef>
              <c:f>'Academics - Gr. 10 - Legacy'!$C$52</c:f>
              <c:strCache>
                <c:ptCount val="1"/>
                <c:pt idx="0">
                  <c:v>Springfield*</c:v>
                </c:pt>
              </c:strCache>
            </c:strRef>
          </c:tx>
          <c:spPr>
            <a:ln w="31750">
              <a:solidFill>
                <a:schemeClr val="bg1">
                  <a:lumMod val="65000"/>
                </a:schemeClr>
              </a:solidFill>
            </a:ln>
          </c:spPr>
          <c:marker>
            <c:symbol val="none"/>
          </c:marker>
          <c:cat>
            <c:numRef>
              <c:f>'Academics - Gr. 10 - Legacy'!$K$47:$O$47</c:f>
              <c:numCache>
                <c:formatCode>General</c:formatCode>
                <c:ptCount val="5"/>
                <c:pt idx="0">
                  <c:v>2014</c:v>
                </c:pt>
                <c:pt idx="1">
                  <c:v>2015</c:v>
                </c:pt>
                <c:pt idx="2">
                  <c:v>2016</c:v>
                </c:pt>
                <c:pt idx="3">
                  <c:v>2017</c:v>
                </c:pt>
                <c:pt idx="4">
                  <c:v>2018</c:v>
                </c:pt>
              </c:numCache>
            </c:numRef>
          </c:cat>
          <c:val>
            <c:numRef>
              <c:f>'Academics - Gr. 10 - Legacy'!$K$52:$O$52</c:f>
              <c:numCache>
                <c:formatCode>0</c:formatCode>
                <c:ptCount val="5"/>
                <c:pt idx="0">
                  <c:v>43</c:v>
                </c:pt>
                <c:pt idx="1">
                  <c:v>46</c:v>
                </c:pt>
                <c:pt idx="2">
                  <c:v>43</c:v>
                </c:pt>
                <c:pt idx="3">
                  <c:v>45</c:v>
                </c:pt>
                <c:pt idx="4">
                  <c:v>47</c:v>
                </c:pt>
              </c:numCache>
            </c:numRef>
          </c:val>
          <c:smooth val="1"/>
          <c:extLst>
            <c:ext xmlns:c16="http://schemas.microsoft.com/office/drawing/2014/chart" uri="{C3380CC4-5D6E-409C-BE32-E72D297353CC}">
              <c16:uniqueId val="{00000000-728C-4DAD-91BA-7709683A13FF}"/>
            </c:ext>
          </c:extLst>
        </c:ser>
        <c:ser>
          <c:idx val="2"/>
          <c:order val="1"/>
          <c:tx>
            <c:strRef>
              <c:f>'Academics - Gr. 10 - Legacy'!$C$51</c:f>
              <c:strCache>
                <c:ptCount val="1"/>
                <c:pt idx="0">
                  <c:v>Statewide*</c:v>
                </c:pt>
              </c:strCache>
            </c:strRef>
          </c:tx>
          <c:spPr>
            <a:ln w="31750">
              <a:solidFill>
                <a:srgbClr val="92D050"/>
              </a:solidFill>
            </a:ln>
          </c:spPr>
          <c:marker>
            <c:symbol val="none"/>
          </c:marker>
          <c:cat>
            <c:numRef>
              <c:f>'Academics - Gr. 10 - Legacy'!$K$47:$O$47</c:f>
              <c:numCache>
                <c:formatCode>General</c:formatCode>
                <c:ptCount val="5"/>
                <c:pt idx="0">
                  <c:v>2014</c:v>
                </c:pt>
                <c:pt idx="1">
                  <c:v>2015</c:v>
                </c:pt>
                <c:pt idx="2">
                  <c:v>2016</c:v>
                </c:pt>
                <c:pt idx="3">
                  <c:v>2017</c:v>
                </c:pt>
                <c:pt idx="4">
                  <c:v>2018</c:v>
                </c:pt>
              </c:numCache>
            </c:numRef>
          </c:cat>
          <c:val>
            <c:numRef>
              <c:f>'Academics - Gr. 10 - Legacy'!$K$51:$O$51</c:f>
              <c:numCache>
                <c:formatCode>0</c:formatCode>
                <c:ptCount val="5"/>
                <c:pt idx="0">
                  <c:v>79</c:v>
                </c:pt>
                <c:pt idx="1">
                  <c:v>79</c:v>
                </c:pt>
                <c:pt idx="2">
                  <c:v>78</c:v>
                </c:pt>
                <c:pt idx="3">
                  <c:v>79</c:v>
                </c:pt>
                <c:pt idx="4">
                  <c:v>78</c:v>
                </c:pt>
              </c:numCache>
            </c:numRef>
          </c:val>
          <c:smooth val="1"/>
          <c:extLst>
            <c:ext xmlns:c16="http://schemas.microsoft.com/office/drawing/2014/chart" uri="{C3380CC4-5D6E-409C-BE32-E72D297353CC}">
              <c16:uniqueId val="{00000001-728C-4DAD-91BA-7709683A13FF}"/>
            </c:ext>
          </c:extLst>
        </c:ser>
        <c:ser>
          <c:idx val="0"/>
          <c:order val="2"/>
          <c:tx>
            <c:strRef>
              <c:f>'Academics - Gr. 10 -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Legacy'!$K$47:$O$47</c:f>
              <c:numCache>
                <c:formatCode>General</c:formatCode>
                <c:ptCount val="5"/>
                <c:pt idx="0">
                  <c:v>2014</c:v>
                </c:pt>
                <c:pt idx="1">
                  <c:v>2015</c:v>
                </c:pt>
                <c:pt idx="2">
                  <c:v>2016</c:v>
                </c:pt>
                <c:pt idx="3">
                  <c:v>2017</c:v>
                </c:pt>
                <c:pt idx="4">
                  <c:v>2018</c:v>
                </c:pt>
              </c:numCache>
            </c:numRef>
          </c:cat>
          <c:val>
            <c:numRef>
              <c:f>'Academics - Gr. 10 - Legacy'!$K$50:$O$50</c:f>
              <c:numCache>
                <c:formatCode>0</c:formatCode>
                <c:ptCount val="5"/>
                <c:pt idx="1">
                  <c:v>100</c:v>
                </c:pt>
                <c:pt idx="2">
                  <c:v>75</c:v>
                </c:pt>
                <c:pt idx="3">
                  <c:v>100</c:v>
                </c:pt>
              </c:numCache>
            </c:numRef>
          </c:val>
          <c:smooth val="1"/>
          <c:extLst>
            <c:ext xmlns:c16="http://schemas.microsoft.com/office/drawing/2014/chart" uri="{C3380CC4-5D6E-409C-BE32-E72D297353CC}">
              <c16:uniqueId val="{00000002-728C-4DAD-91BA-7709683A13FF}"/>
            </c:ext>
          </c:extLst>
        </c:ser>
        <c:dLbls>
          <c:showLegendKey val="0"/>
          <c:showVal val="0"/>
          <c:showCatName val="0"/>
          <c:showSerName val="0"/>
          <c:showPercent val="0"/>
          <c:showBubbleSize val="0"/>
        </c:dLbls>
        <c:smooth val="0"/>
        <c:axId val="312979976"/>
        <c:axId val="312980552"/>
      </c:lineChart>
      <c:catAx>
        <c:axId val="312979976"/>
        <c:scaling>
          <c:orientation val="minMax"/>
        </c:scaling>
        <c:delete val="0"/>
        <c:axPos val="b"/>
        <c:numFmt formatCode="General" sourceLinked="1"/>
        <c:majorTickMark val="out"/>
        <c:minorTickMark val="none"/>
        <c:tickLblPos val="nextTo"/>
        <c:crossAx val="312980552"/>
        <c:crosses val="autoZero"/>
        <c:auto val="1"/>
        <c:lblAlgn val="ctr"/>
        <c:lblOffset val="100"/>
        <c:noMultiLvlLbl val="0"/>
      </c:catAx>
      <c:valAx>
        <c:axId val="31298055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297997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2901885961007"/>
          <c:y val="5.1440251900434983E-2"/>
          <c:w val="0.86764623919884032"/>
          <c:h val="0.83249029671849772"/>
        </c:manualLayout>
      </c:layout>
      <c:lineChart>
        <c:grouping val="standard"/>
        <c:varyColors val="0"/>
        <c:ser>
          <c:idx val="1"/>
          <c:order val="0"/>
          <c:tx>
            <c:strRef>
              <c:f>'Academics - Gr. 10 - Legacy'!$C$52</c:f>
              <c:strCache>
                <c:ptCount val="1"/>
                <c:pt idx="0">
                  <c:v>Springfield*</c:v>
                </c:pt>
              </c:strCache>
            </c:strRef>
          </c:tx>
          <c:spPr>
            <a:ln w="31750">
              <a:solidFill>
                <a:schemeClr val="bg1">
                  <a:lumMod val="65000"/>
                </a:schemeClr>
              </a:solidFill>
            </a:ln>
          </c:spPr>
          <c:marker>
            <c:symbol val="none"/>
          </c:marker>
          <c:cat>
            <c:strRef>
              <c:f>'Academics - Gr. 10 - Legacy'!$R$47:$V$47</c:f>
              <c:strCache>
                <c:ptCount val="5"/>
                <c:pt idx="0">
                  <c:v>2014</c:v>
                </c:pt>
                <c:pt idx="1">
                  <c:v>2015</c:v>
                </c:pt>
                <c:pt idx="2">
                  <c:v>2016</c:v>
                </c:pt>
                <c:pt idx="3">
                  <c:v>2017</c:v>
                </c:pt>
                <c:pt idx="4">
                  <c:v>2018†</c:v>
                </c:pt>
              </c:strCache>
            </c:strRef>
          </c:cat>
          <c:val>
            <c:numRef>
              <c:f>'Academics - Gr. 10 - Legacy'!$R$52:$V$52</c:f>
              <c:numCache>
                <c:formatCode>0.0</c:formatCode>
                <c:ptCount val="5"/>
                <c:pt idx="0">
                  <c:v>40</c:v>
                </c:pt>
                <c:pt idx="1">
                  <c:v>51</c:v>
                </c:pt>
                <c:pt idx="2">
                  <c:v>43</c:v>
                </c:pt>
                <c:pt idx="3">
                  <c:v>44</c:v>
                </c:pt>
                <c:pt idx="4">
                  <c:v>44.728026533996683</c:v>
                </c:pt>
              </c:numCache>
            </c:numRef>
          </c:val>
          <c:smooth val="1"/>
          <c:extLst>
            <c:ext xmlns:c16="http://schemas.microsoft.com/office/drawing/2014/chart" uri="{C3380CC4-5D6E-409C-BE32-E72D297353CC}">
              <c16:uniqueId val="{00000000-C7C8-48DD-A47F-445D76BE4A25}"/>
            </c:ext>
          </c:extLst>
        </c:ser>
        <c:ser>
          <c:idx val="2"/>
          <c:order val="1"/>
          <c:tx>
            <c:strRef>
              <c:f>'Academics - Gr. 10 - Legacy'!$C$51</c:f>
              <c:strCache>
                <c:ptCount val="1"/>
                <c:pt idx="0">
                  <c:v>Statewide*</c:v>
                </c:pt>
              </c:strCache>
            </c:strRef>
          </c:tx>
          <c:spPr>
            <a:ln w="31750">
              <a:solidFill>
                <a:srgbClr val="92D050"/>
              </a:solidFill>
            </a:ln>
          </c:spPr>
          <c:marker>
            <c:symbol val="none"/>
          </c:marker>
          <c:cat>
            <c:strRef>
              <c:f>'Academics - Gr. 10 - Legacy'!$R$47:$V$47</c:f>
              <c:strCache>
                <c:ptCount val="5"/>
                <c:pt idx="0">
                  <c:v>2014</c:v>
                </c:pt>
                <c:pt idx="1">
                  <c:v>2015</c:v>
                </c:pt>
                <c:pt idx="2">
                  <c:v>2016</c:v>
                </c:pt>
                <c:pt idx="3">
                  <c:v>2017</c:v>
                </c:pt>
                <c:pt idx="4">
                  <c:v>2018†</c:v>
                </c:pt>
              </c:strCache>
            </c:strRef>
          </c:cat>
          <c:val>
            <c:numRef>
              <c:f>'Academics - Gr. 10 - Legacy'!$R$51:$V$51</c:f>
              <c:numCache>
                <c:formatCode>0.0</c:formatCode>
                <c:ptCount val="5"/>
                <c:pt idx="0">
                  <c:v>50</c:v>
                </c:pt>
                <c:pt idx="1">
                  <c:v>50</c:v>
                </c:pt>
                <c:pt idx="2">
                  <c:v>50</c:v>
                </c:pt>
                <c:pt idx="3">
                  <c:v>50</c:v>
                </c:pt>
                <c:pt idx="4">
                  <c:v>49.923195842378789</c:v>
                </c:pt>
              </c:numCache>
            </c:numRef>
          </c:val>
          <c:smooth val="1"/>
          <c:extLst>
            <c:ext xmlns:c16="http://schemas.microsoft.com/office/drawing/2014/chart" uri="{C3380CC4-5D6E-409C-BE32-E72D297353CC}">
              <c16:uniqueId val="{00000001-C7C8-48DD-A47F-445D76BE4A25}"/>
            </c:ext>
          </c:extLst>
        </c:ser>
        <c:ser>
          <c:idx val="0"/>
          <c:order val="2"/>
          <c:tx>
            <c:strRef>
              <c:f>'Academics - Gr. 10 -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Legacy'!$R$47:$V$47</c:f>
              <c:strCache>
                <c:ptCount val="5"/>
                <c:pt idx="0">
                  <c:v>2014</c:v>
                </c:pt>
                <c:pt idx="1">
                  <c:v>2015</c:v>
                </c:pt>
                <c:pt idx="2">
                  <c:v>2016</c:v>
                </c:pt>
                <c:pt idx="3">
                  <c:v>2017</c:v>
                </c:pt>
                <c:pt idx="4">
                  <c:v>2018†</c:v>
                </c:pt>
              </c:strCache>
            </c:strRef>
          </c:cat>
          <c:val>
            <c:numRef>
              <c:f>'Academics - Gr. 10 - Legacy'!$R$50:$V$50</c:f>
              <c:numCache>
                <c:formatCode>0.0</c:formatCode>
                <c:ptCount val="5"/>
              </c:numCache>
            </c:numRef>
          </c:val>
          <c:smooth val="1"/>
          <c:extLst>
            <c:ext xmlns:c16="http://schemas.microsoft.com/office/drawing/2014/chart" uri="{C3380CC4-5D6E-409C-BE32-E72D297353CC}">
              <c16:uniqueId val="{00000002-C7C8-48DD-A47F-445D76BE4A25}"/>
            </c:ext>
          </c:extLst>
        </c:ser>
        <c:dLbls>
          <c:showLegendKey val="0"/>
          <c:showVal val="0"/>
          <c:showCatName val="0"/>
          <c:showSerName val="0"/>
          <c:showPercent val="0"/>
          <c:showBubbleSize val="0"/>
        </c:dLbls>
        <c:smooth val="0"/>
        <c:axId val="313255048"/>
        <c:axId val="313255624"/>
      </c:lineChart>
      <c:catAx>
        <c:axId val="313255048"/>
        <c:scaling>
          <c:orientation val="minMax"/>
        </c:scaling>
        <c:delete val="0"/>
        <c:axPos val="b"/>
        <c:numFmt formatCode="General" sourceLinked="1"/>
        <c:majorTickMark val="out"/>
        <c:minorTickMark val="none"/>
        <c:tickLblPos val="nextTo"/>
        <c:crossAx val="313255624"/>
        <c:crosses val="autoZero"/>
        <c:auto val="1"/>
        <c:lblAlgn val="ctr"/>
        <c:lblOffset val="100"/>
        <c:noMultiLvlLbl val="0"/>
      </c:catAx>
      <c:valAx>
        <c:axId val="31325562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325504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userShapes r:id="rId1"/>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463432001017501"/>
          <c:h val="0.83249029671849728"/>
        </c:manualLayout>
      </c:layout>
      <c:lineChart>
        <c:grouping val="standard"/>
        <c:varyColors val="0"/>
        <c:ser>
          <c:idx val="1"/>
          <c:order val="0"/>
          <c:tx>
            <c:strRef>
              <c:f>'Academics - Gr. 10 - Legacy'!$C$85</c:f>
              <c:strCache>
                <c:ptCount val="1"/>
                <c:pt idx="0">
                  <c:v>Springfield*</c:v>
                </c:pt>
              </c:strCache>
            </c:strRef>
          </c:tx>
          <c:spPr>
            <a:ln w="31750">
              <a:solidFill>
                <a:schemeClr val="bg1">
                  <a:lumMod val="65000"/>
                </a:schemeClr>
              </a:solidFill>
            </a:ln>
          </c:spPr>
          <c:marker>
            <c:symbol val="none"/>
          </c:marker>
          <c:cat>
            <c:numRef>
              <c:f>'Academics - Gr. 10 - Legacy'!$D$80:$H$80</c:f>
              <c:numCache>
                <c:formatCode>General</c:formatCode>
                <c:ptCount val="5"/>
                <c:pt idx="0">
                  <c:v>2014</c:v>
                </c:pt>
                <c:pt idx="1">
                  <c:v>2015</c:v>
                </c:pt>
                <c:pt idx="2">
                  <c:v>2016</c:v>
                </c:pt>
                <c:pt idx="3">
                  <c:v>2017</c:v>
                </c:pt>
                <c:pt idx="4">
                  <c:v>2018</c:v>
                </c:pt>
              </c:numCache>
            </c:numRef>
          </c:cat>
          <c:val>
            <c:numRef>
              <c:f>'Academics - Gr. 10 - Legacy'!$D$85:$H$85</c:f>
              <c:numCache>
                <c:formatCode>0.0</c:formatCode>
                <c:ptCount val="5"/>
                <c:pt idx="0">
                  <c:v>86.3</c:v>
                </c:pt>
                <c:pt idx="1">
                  <c:v>88.8</c:v>
                </c:pt>
                <c:pt idx="2">
                  <c:v>89.8</c:v>
                </c:pt>
                <c:pt idx="3">
                  <c:v>88.6</c:v>
                </c:pt>
                <c:pt idx="4">
                  <c:v>87.316775244299677</c:v>
                </c:pt>
              </c:numCache>
            </c:numRef>
          </c:val>
          <c:smooth val="1"/>
          <c:extLst>
            <c:ext xmlns:c16="http://schemas.microsoft.com/office/drawing/2014/chart" uri="{C3380CC4-5D6E-409C-BE32-E72D297353CC}">
              <c16:uniqueId val="{00000000-D159-4783-989A-50BF54EBC31C}"/>
            </c:ext>
          </c:extLst>
        </c:ser>
        <c:ser>
          <c:idx val="2"/>
          <c:order val="1"/>
          <c:tx>
            <c:strRef>
              <c:f>'Academics - Gr. 10 - Legacy'!$C$84</c:f>
              <c:strCache>
                <c:ptCount val="1"/>
                <c:pt idx="0">
                  <c:v>Statewide*</c:v>
                </c:pt>
              </c:strCache>
            </c:strRef>
          </c:tx>
          <c:spPr>
            <a:ln w="31750">
              <a:solidFill>
                <a:srgbClr val="92D050"/>
              </a:solidFill>
            </a:ln>
          </c:spPr>
          <c:marker>
            <c:symbol val="none"/>
          </c:marker>
          <c:cat>
            <c:numRef>
              <c:f>'Academics - Gr. 10 - Legacy'!$D$80:$H$80</c:f>
              <c:numCache>
                <c:formatCode>General</c:formatCode>
                <c:ptCount val="5"/>
                <c:pt idx="0">
                  <c:v>2014</c:v>
                </c:pt>
                <c:pt idx="1">
                  <c:v>2015</c:v>
                </c:pt>
                <c:pt idx="2">
                  <c:v>2016</c:v>
                </c:pt>
                <c:pt idx="3">
                  <c:v>2017</c:v>
                </c:pt>
                <c:pt idx="4">
                  <c:v>2018</c:v>
                </c:pt>
              </c:numCache>
            </c:numRef>
          </c:cat>
          <c:val>
            <c:numRef>
              <c:f>'Academics - Gr. 10 - Legacy'!$D$84:$H$84</c:f>
              <c:numCache>
                <c:formatCode>0.0</c:formatCode>
                <c:ptCount val="5"/>
                <c:pt idx="0">
                  <c:v>91.8</c:v>
                </c:pt>
                <c:pt idx="1">
                  <c:v>93.4</c:v>
                </c:pt>
                <c:pt idx="2">
                  <c:v>93.4</c:v>
                </c:pt>
                <c:pt idx="3">
                  <c:v>92.4</c:v>
                </c:pt>
                <c:pt idx="4">
                  <c:v>91.9213059857681</c:v>
                </c:pt>
              </c:numCache>
            </c:numRef>
          </c:val>
          <c:smooth val="1"/>
          <c:extLst>
            <c:ext xmlns:c16="http://schemas.microsoft.com/office/drawing/2014/chart" uri="{C3380CC4-5D6E-409C-BE32-E72D297353CC}">
              <c16:uniqueId val="{00000001-D159-4783-989A-50BF54EBC31C}"/>
            </c:ext>
          </c:extLst>
        </c:ser>
        <c:ser>
          <c:idx val="0"/>
          <c:order val="2"/>
          <c:tx>
            <c:strRef>
              <c:f>'Academics - Gr. 10 - Legacy'!$C$83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Legacy'!$D$80:$H$80</c:f>
              <c:numCache>
                <c:formatCode>General</c:formatCode>
                <c:ptCount val="5"/>
                <c:pt idx="0">
                  <c:v>2014</c:v>
                </c:pt>
                <c:pt idx="1">
                  <c:v>2015</c:v>
                </c:pt>
                <c:pt idx="2">
                  <c:v>2016</c:v>
                </c:pt>
                <c:pt idx="3">
                  <c:v>2017</c:v>
                </c:pt>
                <c:pt idx="4">
                  <c:v>2018</c:v>
                </c:pt>
              </c:numCache>
            </c:numRef>
          </c:cat>
          <c:val>
            <c:numRef>
              <c:f>'Academics - Gr. 10 - Legacy'!$D$83:$H$83</c:f>
              <c:numCache>
                <c:formatCode>0.0</c:formatCode>
                <c:ptCount val="5"/>
              </c:numCache>
            </c:numRef>
          </c:val>
          <c:smooth val="1"/>
          <c:extLst>
            <c:ext xmlns:c16="http://schemas.microsoft.com/office/drawing/2014/chart" uri="{C3380CC4-5D6E-409C-BE32-E72D297353CC}">
              <c16:uniqueId val="{00000002-D159-4783-989A-50BF54EBC31C}"/>
            </c:ext>
          </c:extLst>
        </c:ser>
        <c:dLbls>
          <c:showLegendKey val="0"/>
          <c:showVal val="0"/>
          <c:showCatName val="0"/>
          <c:showSerName val="0"/>
          <c:showPercent val="0"/>
          <c:showBubbleSize val="0"/>
        </c:dLbls>
        <c:smooth val="0"/>
        <c:axId val="313259656"/>
        <c:axId val="313260232"/>
      </c:lineChart>
      <c:catAx>
        <c:axId val="313259656"/>
        <c:scaling>
          <c:orientation val="minMax"/>
        </c:scaling>
        <c:delete val="0"/>
        <c:axPos val="b"/>
        <c:numFmt formatCode="General" sourceLinked="1"/>
        <c:majorTickMark val="out"/>
        <c:minorTickMark val="none"/>
        <c:tickLblPos val="nextTo"/>
        <c:spPr>
          <a:noFill/>
        </c:spPr>
        <c:crossAx val="313260232"/>
        <c:crosses val="autoZero"/>
        <c:auto val="1"/>
        <c:lblAlgn val="ctr"/>
        <c:lblOffset val="100"/>
        <c:noMultiLvlLbl val="0"/>
      </c:catAx>
      <c:valAx>
        <c:axId val="31326023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325965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userShapes r:id="rId1"/>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70308697031677"/>
          <c:y val="5.1440251900434983E-2"/>
          <c:w val="0.86429691302968337"/>
          <c:h val="0.83249029671849772"/>
        </c:manualLayout>
      </c:layout>
      <c:lineChart>
        <c:grouping val="standard"/>
        <c:varyColors val="0"/>
        <c:ser>
          <c:idx val="1"/>
          <c:order val="0"/>
          <c:tx>
            <c:strRef>
              <c:f>'Academics - Gr. 10 - Legacy'!$C$85</c:f>
              <c:strCache>
                <c:ptCount val="1"/>
                <c:pt idx="0">
                  <c:v>Springfield*</c:v>
                </c:pt>
              </c:strCache>
            </c:strRef>
          </c:tx>
          <c:spPr>
            <a:ln w="31750">
              <a:solidFill>
                <a:schemeClr val="bg1">
                  <a:lumMod val="65000"/>
                </a:schemeClr>
              </a:solidFill>
            </a:ln>
          </c:spPr>
          <c:marker>
            <c:symbol val="none"/>
          </c:marker>
          <c:cat>
            <c:numRef>
              <c:f>'Academics - Gr. 10 - Legacy'!$K$80:$O$80</c:f>
              <c:numCache>
                <c:formatCode>General</c:formatCode>
                <c:ptCount val="5"/>
                <c:pt idx="0">
                  <c:v>2014</c:v>
                </c:pt>
                <c:pt idx="1">
                  <c:v>2015</c:v>
                </c:pt>
                <c:pt idx="2">
                  <c:v>2016</c:v>
                </c:pt>
                <c:pt idx="3">
                  <c:v>2017</c:v>
                </c:pt>
                <c:pt idx="4">
                  <c:v>2018</c:v>
                </c:pt>
              </c:numCache>
            </c:numRef>
          </c:cat>
          <c:val>
            <c:numRef>
              <c:f>'Academics - Gr. 10 - Legacy'!$K$85:$O$85</c:f>
              <c:numCache>
                <c:formatCode>0</c:formatCode>
                <c:ptCount val="5"/>
                <c:pt idx="0">
                  <c:v>69</c:v>
                </c:pt>
                <c:pt idx="1">
                  <c:v>74</c:v>
                </c:pt>
                <c:pt idx="2">
                  <c:v>74</c:v>
                </c:pt>
                <c:pt idx="3">
                  <c:v>71</c:v>
                </c:pt>
                <c:pt idx="4">
                  <c:v>71</c:v>
                </c:pt>
              </c:numCache>
            </c:numRef>
          </c:val>
          <c:smooth val="1"/>
          <c:extLst>
            <c:ext xmlns:c16="http://schemas.microsoft.com/office/drawing/2014/chart" uri="{C3380CC4-5D6E-409C-BE32-E72D297353CC}">
              <c16:uniqueId val="{00000000-1C10-4FD2-A4E3-39D9B0D6C652}"/>
            </c:ext>
          </c:extLst>
        </c:ser>
        <c:ser>
          <c:idx val="2"/>
          <c:order val="1"/>
          <c:tx>
            <c:strRef>
              <c:f>'Academics - Gr. 10 - Legacy'!$C$84</c:f>
              <c:strCache>
                <c:ptCount val="1"/>
                <c:pt idx="0">
                  <c:v>Statewide*</c:v>
                </c:pt>
              </c:strCache>
            </c:strRef>
          </c:tx>
          <c:spPr>
            <a:ln w="31750">
              <a:solidFill>
                <a:srgbClr val="92D050"/>
              </a:solidFill>
            </a:ln>
          </c:spPr>
          <c:marker>
            <c:symbol val="none"/>
          </c:marker>
          <c:cat>
            <c:numRef>
              <c:f>'Academics - Gr. 10 - Legacy'!$K$80:$O$80</c:f>
              <c:numCache>
                <c:formatCode>General</c:formatCode>
                <c:ptCount val="5"/>
                <c:pt idx="0">
                  <c:v>2014</c:v>
                </c:pt>
                <c:pt idx="1">
                  <c:v>2015</c:v>
                </c:pt>
                <c:pt idx="2">
                  <c:v>2016</c:v>
                </c:pt>
                <c:pt idx="3">
                  <c:v>2017</c:v>
                </c:pt>
                <c:pt idx="4">
                  <c:v>2018</c:v>
                </c:pt>
              </c:numCache>
            </c:numRef>
          </c:cat>
          <c:val>
            <c:numRef>
              <c:f>'Academics - Gr. 10 - Legacy'!$K$84:$O$84</c:f>
              <c:numCache>
                <c:formatCode>0</c:formatCode>
                <c:ptCount val="5"/>
                <c:pt idx="0">
                  <c:v>80</c:v>
                </c:pt>
                <c:pt idx="1">
                  <c:v>83</c:v>
                </c:pt>
                <c:pt idx="2">
                  <c:v>83</c:v>
                </c:pt>
                <c:pt idx="3">
                  <c:v>81</c:v>
                </c:pt>
                <c:pt idx="4">
                  <c:v>81</c:v>
                </c:pt>
              </c:numCache>
            </c:numRef>
          </c:val>
          <c:smooth val="1"/>
          <c:extLst>
            <c:ext xmlns:c16="http://schemas.microsoft.com/office/drawing/2014/chart" uri="{C3380CC4-5D6E-409C-BE32-E72D297353CC}">
              <c16:uniqueId val="{00000001-1C10-4FD2-A4E3-39D9B0D6C652}"/>
            </c:ext>
          </c:extLst>
        </c:ser>
        <c:ser>
          <c:idx val="0"/>
          <c:order val="2"/>
          <c:tx>
            <c:strRef>
              <c:f>'Academics - Gr. 10 - Legacy'!$C$83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Legacy'!$K$80:$O$80</c:f>
              <c:numCache>
                <c:formatCode>General</c:formatCode>
                <c:ptCount val="5"/>
                <c:pt idx="0">
                  <c:v>2014</c:v>
                </c:pt>
                <c:pt idx="1">
                  <c:v>2015</c:v>
                </c:pt>
                <c:pt idx="2">
                  <c:v>2016</c:v>
                </c:pt>
                <c:pt idx="3">
                  <c:v>2017</c:v>
                </c:pt>
                <c:pt idx="4">
                  <c:v>2018</c:v>
                </c:pt>
              </c:numCache>
            </c:numRef>
          </c:cat>
          <c:val>
            <c:numRef>
              <c:f>'Academics - Gr. 10 - Legacy'!$K$83:$O$83</c:f>
              <c:numCache>
                <c:formatCode>0</c:formatCode>
                <c:ptCount val="5"/>
              </c:numCache>
            </c:numRef>
          </c:val>
          <c:smooth val="1"/>
          <c:extLst>
            <c:ext xmlns:c16="http://schemas.microsoft.com/office/drawing/2014/chart" uri="{C3380CC4-5D6E-409C-BE32-E72D297353CC}">
              <c16:uniqueId val="{00000002-1C10-4FD2-A4E3-39D9B0D6C652}"/>
            </c:ext>
          </c:extLst>
        </c:ser>
        <c:dLbls>
          <c:showLegendKey val="0"/>
          <c:showVal val="0"/>
          <c:showCatName val="0"/>
          <c:showSerName val="0"/>
          <c:showPercent val="0"/>
          <c:showBubbleSize val="0"/>
        </c:dLbls>
        <c:smooth val="0"/>
        <c:axId val="313379080"/>
        <c:axId val="313379656"/>
      </c:lineChart>
      <c:catAx>
        <c:axId val="313379080"/>
        <c:scaling>
          <c:orientation val="minMax"/>
        </c:scaling>
        <c:delete val="0"/>
        <c:axPos val="b"/>
        <c:numFmt formatCode="General" sourceLinked="1"/>
        <c:majorTickMark val="out"/>
        <c:minorTickMark val="none"/>
        <c:tickLblPos val="nextTo"/>
        <c:crossAx val="313379656"/>
        <c:crosses val="autoZero"/>
        <c:auto val="1"/>
        <c:lblAlgn val="ctr"/>
        <c:lblOffset val="100"/>
        <c:noMultiLvlLbl val="0"/>
      </c:catAx>
      <c:valAx>
        <c:axId val="3133796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337908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userShapes r:id="rId1"/>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578914444785"/>
          <c:y val="5.1440251900434983E-2"/>
          <c:w val="0.86139421085555223"/>
          <c:h val="0.83249029671849795"/>
        </c:manualLayout>
      </c:layout>
      <c:lineChart>
        <c:grouping val="standard"/>
        <c:varyColors val="0"/>
        <c:ser>
          <c:idx val="1"/>
          <c:order val="0"/>
          <c:tx>
            <c:strRef>
              <c:f>'Academics - Gr. 10 - Legacy'!$C$85</c:f>
              <c:strCache>
                <c:ptCount val="1"/>
                <c:pt idx="0">
                  <c:v>Springfield*</c:v>
                </c:pt>
              </c:strCache>
            </c:strRef>
          </c:tx>
          <c:spPr>
            <a:ln w="31750">
              <a:solidFill>
                <a:schemeClr val="bg1">
                  <a:lumMod val="65000"/>
                </a:schemeClr>
              </a:solidFill>
            </a:ln>
          </c:spPr>
          <c:marker>
            <c:symbol val="none"/>
          </c:marker>
          <c:cat>
            <c:strRef>
              <c:f>'Academics - Gr. 10 - Legacy'!$R$80:$V$80</c:f>
              <c:strCache>
                <c:ptCount val="5"/>
                <c:pt idx="0">
                  <c:v>2014</c:v>
                </c:pt>
                <c:pt idx="1">
                  <c:v>2015</c:v>
                </c:pt>
                <c:pt idx="2">
                  <c:v>2016</c:v>
                </c:pt>
                <c:pt idx="3">
                  <c:v>2017</c:v>
                </c:pt>
                <c:pt idx="4">
                  <c:v>2018†</c:v>
                </c:pt>
              </c:strCache>
            </c:strRef>
          </c:cat>
          <c:val>
            <c:numRef>
              <c:f>'Academics - Gr. 10 - Legacy'!$R$85:$V$85</c:f>
              <c:numCache>
                <c:formatCode>0.0</c:formatCode>
                <c:ptCount val="5"/>
                <c:pt idx="0">
                  <c:v>41</c:v>
                </c:pt>
                <c:pt idx="1">
                  <c:v>47</c:v>
                </c:pt>
                <c:pt idx="2">
                  <c:v>48</c:v>
                </c:pt>
                <c:pt idx="3">
                  <c:v>39.5</c:v>
                </c:pt>
                <c:pt idx="4">
                  <c:v>44.801324503311257</c:v>
                </c:pt>
              </c:numCache>
            </c:numRef>
          </c:val>
          <c:smooth val="1"/>
          <c:extLst>
            <c:ext xmlns:c16="http://schemas.microsoft.com/office/drawing/2014/chart" uri="{C3380CC4-5D6E-409C-BE32-E72D297353CC}">
              <c16:uniqueId val="{00000000-CD1B-42F7-A769-8B4EA515F56B}"/>
            </c:ext>
          </c:extLst>
        </c:ser>
        <c:ser>
          <c:idx val="2"/>
          <c:order val="1"/>
          <c:tx>
            <c:strRef>
              <c:f>'Academics - Gr. 10 - Legacy'!$C$84</c:f>
              <c:strCache>
                <c:ptCount val="1"/>
                <c:pt idx="0">
                  <c:v>Statewide*</c:v>
                </c:pt>
              </c:strCache>
            </c:strRef>
          </c:tx>
          <c:spPr>
            <a:ln w="31750">
              <a:solidFill>
                <a:srgbClr val="92D050"/>
              </a:solidFill>
            </a:ln>
          </c:spPr>
          <c:marker>
            <c:symbol val="none"/>
          </c:marker>
          <c:cat>
            <c:strRef>
              <c:f>'Academics - Gr. 10 - Legacy'!$R$80:$V$80</c:f>
              <c:strCache>
                <c:ptCount val="5"/>
                <c:pt idx="0">
                  <c:v>2014</c:v>
                </c:pt>
                <c:pt idx="1">
                  <c:v>2015</c:v>
                </c:pt>
                <c:pt idx="2">
                  <c:v>2016</c:v>
                </c:pt>
                <c:pt idx="3">
                  <c:v>2017</c:v>
                </c:pt>
                <c:pt idx="4">
                  <c:v>2018†</c:v>
                </c:pt>
              </c:strCache>
            </c:strRef>
          </c:cat>
          <c:val>
            <c:numRef>
              <c:f>'Academics - Gr. 10 - Legacy'!$R$84:$V$84</c:f>
              <c:numCache>
                <c:formatCode>0.0</c:formatCode>
                <c:ptCount val="5"/>
                <c:pt idx="0">
                  <c:v>45</c:v>
                </c:pt>
                <c:pt idx="1">
                  <c:v>47</c:v>
                </c:pt>
                <c:pt idx="2">
                  <c:v>48</c:v>
                </c:pt>
                <c:pt idx="3">
                  <c:v>44</c:v>
                </c:pt>
                <c:pt idx="4">
                  <c:v>46.603582645108759</c:v>
                </c:pt>
              </c:numCache>
            </c:numRef>
          </c:val>
          <c:smooth val="1"/>
          <c:extLst>
            <c:ext xmlns:c16="http://schemas.microsoft.com/office/drawing/2014/chart" uri="{C3380CC4-5D6E-409C-BE32-E72D297353CC}">
              <c16:uniqueId val="{00000001-CD1B-42F7-A769-8B4EA515F56B}"/>
            </c:ext>
          </c:extLst>
        </c:ser>
        <c:ser>
          <c:idx val="0"/>
          <c:order val="2"/>
          <c:tx>
            <c:strRef>
              <c:f>'Academics - Gr. 10 - Legacy'!$C$83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Legacy'!$R$80:$V$80</c:f>
              <c:strCache>
                <c:ptCount val="5"/>
                <c:pt idx="0">
                  <c:v>2014</c:v>
                </c:pt>
                <c:pt idx="1">
                  <c:v>2015</c:v>
                </c:pt>
                <c:pt idx="2">
                  <c:v>2016</c:v>
                </c:pt>
                <c:pt idx="3">
                  <c:v>2017</c:v>
                </c:pt>
                <c:pt idx="4">
                  <c:v>2018†</c:v>
                </c:pt>
              </c:strCache>
            </c:strRef>
          </c:cat>
          <c:val>
            <c:numRef>
              <c:f>'Academics - Gr. 10 - Legacy'!$R$83:$V$83</c:f>
              <c:numCache>
                <c:formatCode>0.0</c:formatCode>
                <c:ptCount val="5"/>
              </c:numCache>
            </c:numRef>
          </c:val>
          <c:smooth val="1"/>
          <c:extLst>
            <c:ext xmlns:c16="http://schemas.microsoft.com/office/drawing/2014/chart" uri="{C3380CC4-5D6E-409C-BE32-E72D297353CC}">
              <c16:uniqueId val="{00000002-CD1B-42F7-A769-8B4EA515F56B}"/>
            </c:ext>
          </c:extLst>
        </c:ser>
        <c:dLbls>
          <c:showLegendKey val="0"/>
          <c:showVal val="0"/>
          <c:showCatName val="0"/>
          <c:showSerName val="0"/>
          <c:showPercent val="0"/>
          <c:showBubbleSize val="0"/>
        </c:dLbls>
        <c:smooth val="0"/>
        <c:axId val="313383688"/>
        <c:axId val="313384264"/>
      </c:lineChart>
      <c:catAx>
        <c:axId val="313383688"/>
        <c:scaling>
          <c:orientation val="minMax"/>
        </c:scaling>
        <c:delete val="0"/>
        <c:axPos val="b"/>
        <c:numFmt formatCode="General" sourceLinked="1"/>
        <c:majorTickMark val="out"/>
        <c:minorTickMark val="none"/>
        <c:tickLblPos val="nextTo"/>
        <c:crossAx val="313384264"/>
        <c:crosses val="autoZero"/>
        <c:auto val="1"/>
        <c:lblAlgn val="ctr"/>
        <c:lblOffset val="100"/>
        <c:noMultiLvlLbl val="0"/>
      </c:catAx>
      <c:valAx>
        <c:axId val="31338426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338368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userShapes r:id="rId1"/>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463432001017501"/>
          <c:h val="0.83249029671849772"/>
        </c:manualLayout>
      </c:layout>
      <c:lineChart>
        <c:grouping val="standard"/>
        <c:varyColors val="0"/>
        <c:ser>
          <c:idx val="1"/>
          <c:order val="0"/>
          <c:tx>
            <c:strRef>
              <c:f>'Academics - Gr. 10 - Legacy'!$C$112</c:f>
              <c:strCache>
                <c:ptCount val="1"/>
                <c:pt idx="0">
                  <c:v>Springfield*</c:v>
                </c:pt>
              </c:strCache>
            </c:strRef>
          </c:tx>
          <c:spPr>
            <a:ln w="31750">
              <a:solidFill>
                <a:schemeClr val="bg1">
                  <a:lumMod val="65000"/>
                </a:schemeClr>
              </a:solidFill>
            </a:ln>
          </c:spPr>
          <c:marker>
            <c:symbol val="none"/>
          </c:marker>
          <c:cat>
            <c:numRef>
              <c:f>'Academics - Gr. 10 - Legacy'!$D$107:$H$107</c:f>
              <c:numCache>
                <c:formatCode>General</c:formatCode>
                <c:ptCount val="5"/>
                <c:pt idx="0">
                  <c:v>2014</c:v>
                </c:pt>
                <c:pt idx="1">
                  <c:v>2015</c:v>
                </c:pt>
                <c:pt idx="2">
                  <c:v>2016</c:v>
                </c:pt>
                <c:pt idx="3">
                  <c:v>2017</c:v>
                </c:pt>
                <c:pt idx="4">
                  <c:v>2018</c:v>
                </c:pt>
              </c:numCache>
            </c:numRef>
          </c:cat>
          <c:val>
            <c:numRef>
              <c:f>'Academics - Gr. 10 - Legacy'!$D$112:$H$112</c:f>
              <c:numCache>
                <c:formatCode>0.0</c:formatCode>
                <c:ptCount val="5"/>
                <c:pt idx="0">
                  <c:v>67.5</c:v>
                </c:pt>
                <c:pt idx="1">
                  <c:v>68.5</c:v>
                </c:pt>
                <c:pt idx="2">
                  <c:v>67.5</c:v>
                </c:pt>
                <c:pt idx="3">
                  <c:v>67.900000000000006</c:v>
                </c:pt>
                <c:pt idx="4">
                  <c:v>68.77584780810588</c:v>
                </c:pt>
              </c:numCache>
            </c:numRef>
          </c:val>
          <c:smooth val="1"/>
          <c:extLst>
            <c:ext xmlns:c16="http://schemas.microsoft.com/office/drawing/2014/chart" uri="{C3380CC4-5D6E-409C-BE32-E72D297353CC}">
              <c16:uniqueId val="{00000000-ABE9-4EB2-9B9C-42BDA6DC78EF}"/>
            </c:ext>
          </c:extLst>
        </c:ser>
        <c:ser>
          <c:idx val="2"/>
          <c:order val="1"/>
          <c:tx>
            <c:strRef>
              <c:f>'Academics - Gr. 10 - Legacy'!$C$111</c:f>
              <c:strCache>
                <c:ptCount val="1"/>
                <c:pt idx="0">
                  <c:v>Statewide*</c:v>
                </c:pt>
              </c:strCache>
            </c:strRef>
          </c:tx>
          <c:spPr>
            <a:ln w="31750">
              <a:solidFill>
                <a:srgbClr val="92D050"/>
              </a:solidFill>
            </a:ln>
          </c:spPr>
          <c:marker>
            <c:symbol val="none"/>
          </c:marker>
          <c:cat>
            <c:numRef>
              <c:f>'Academics - Gr. 10 - Legacy'!$D$107:$H$107</c:f>
              <c:numCache>
                <c:formatCode>General</c:formatCode>
                <c:ptCount val="5"/>
                <c:pt idx="0">
                  <c:v>2014</c:v>
                </c:pt>
                <c:pt idx="1">
                  <c:v>2015</c:v>
                </c:pt>
                <c:pt idx="2">
                  <c:v>2016</c:v>
                </c:pt>
                <c:pt idx="3">
                  <c:v>2017</c:v>
                </c:pt>
                <c:pt idx="4">
                  <c:v>2018</c:v>
                </c:pt>
              </c:numCache>
            </c:numRef>
          </c:cat>
          <c:val>
            <c:numRef>
              <c:f>'Academics - Gr. 10 - Legacy'!$D$111:$H$111</c:f>
              <c:numCache>
                <c:formatCode>0.0</c:formatCode>
                <c:ptCount val="5"/>
                <c:pt idx="0">
                  <c:v>81.099999999999994</c:v>
                </c:pt>
                <c:pt idx="1">
                  <c:v>81.2</c:v>
                </c:pt>
                <c:pt idx="2">
                  <c:v>80.599999999999994</c:v>
                </c:pt>
                <c:pt idx="3">
                  <c:v>80</c:v>
                </c:pt>
                <c:pt idx="4">
                  <c:v>79.657508468197221</c:v>
                </c:pt>
              </c:numCache>
            </c:numRef>
          </c:val>
          <c:smooth val="1"/>
          <c:extLst>
            <c:ext xmlns:c16="http://schemas.microsoft.com/office/drawing/2014/chart" uri="{C3380CC4-5D6E-409C-BE32-E72D297353CC}">
              <c16:uniqueId val="{00000001-ABE9-4EB2-9B9C-42BDA6DC78EF}"/>
            </c:ext>
          </c:extLst>
        </c:ser>
        <c:ser>
          <c:idx val="0"/>
          <c:order val="2"/>
          <c:tx>
            <c:strRef>
              <c:f>'Academics - Gr. 10 - Legacy'!$C$110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Legacy'!$D$107:$H$107</c:f>
              <c:numCache>
                <c:formatCode>General</c:formatCode>
                <c:ptCount val="5"/>
                <c:pt idx="0">
                  <c:v>2014</c:v>
                </c:pt>
                <c:pt idx="1">
                  <c:v>2015</c:v>
                </c:pt>
                <c:pt idx="2">
                  <c:v>2016</c:v>
                </c:pt>
                <c:pt idx="3">
                  <c:v>2017</c:v>
                </c:pt>
                <c:pt idx="4">
                  <c:v>2018</c:v>
                </c:pt>
              </c:numCache>
            </c:numRef>
          </c:cat>
          <c:val>
            <c:numRef>
              <c:f>'Academics - Gr. 10 - Legacy'!$D$110:$H$110</c:f>
              <c:numCache>
                <c:formatCode>0.0</c:formatCode>
                <c:ptCount val="5"/>
              </c:numCache>
            </c:numRef>
          </c:val>
          <c:smooth val="1"/>
          <c:extLst>
            <c:ext xmlns:c16="http://schemas.microsoft.com/office/drawing/2014/chart" uri="{C3380CC4-5D6E-409C-BE32-E72D297353CC}">
              <c16:uniqueId val="{00000002-ABE9-4EB2-9B9C-42BDA6DC78EF}"/>
            </c:ext>
          </c:extLst>
        </c:ser>
        <c:dLbls>
          <c:showLegendKey val="0"/>
          <c:showVal val="0"/>
          <c:showCatName val="0"/>
          <c:showSerName val="0"/>
          <c:showPercent val="0"/>
          <c:showBubbleSize val="0"/>
        </c:dLbls>
        <c:smooth val="0"/>
        <c:axId val="313511304"/>
        <c:axId val="313511880"/>
      </c:lineChart>
      <c:catAx>
        <c:axId val="313511304"/>
        <c:scaling>
          <c:orientation val="minMax"/>
        </c:scaling>
        <c:delete val="0"/>
        <c:axPos val="b"/>
        <c:numFmt formatCode="General" sourceLinked="1"/>
        <c:majorTickMark val="out"/>
        <c:minorTickMark val="none"/>
        <c:tickLblPos val="nextTo"/>
        <c:spPr>
          <a:noFill/>
        </c:spPr>
        <c:crossAx val="313511880"/>
        <c:crosses val="autoZero"/>
        <c:auto val="1"/>
        <c:lblAlgn val="ctr"/>
        <c:lblOffset val="100"/>
        <c:noMultiLvlLbl val="0"/>
      </c:catAx>
      <c:valAx>
        <c:axId val="31351188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351130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userShapes r:id="rId1"/>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64945380148755"/>
          <c:y val="5.1440251900434983E-2"/>
          <c:w val="0.85769154954437288"/>
          <c:h val="0.83249029671849795"/>
        </c:manualLayout>
      </c:layout>
      <c:lineChart>
        <c:grouping val="standard"/>
        <c:varyColors val="0"/>
        <c:ser>
          <c:idx val="1"/>
          <c:order val="0"/>
          <c:tx>
            <c:strRef>
              <c:f>'Academics - Gr. 10 - Legacy'!$C$112</c:f>
              <c:strCache>
                <c:ptCount val="1"/>
                <c:pt idx="0">
                  <c:v>Springfield*</c:v>
                </c:pt>
              </c:strCache>
            </c:strRef>
          </c:tx>
          <c:spPr>
            <a:ln w="31750">
              <a:solidFill>
                <a:schemeClr val="bg1">
                  <a:lumMod val="65000"/>
                </a:schemeClr>
              </a:solidFill>
            </a:ln>
          </c:spPr>
          <c:marker>
            <c:symbol val="none"/>
          </c:marker>
          <c:cat>
            <c:numRef>
              <c:f>'Academics - Gr. 10 - Legacy'!$K$107:$O$107</c:f>
              <c:numCache>
                <c:formatCode>General</c:formatCode>
                <c:ptCount val="5"/>
                <c:pt idx="0">
                  <c:v>2014</c:v>
                </c:pt>
                <c:pt idx="1">
                  <c:v>2015</c:v>
                </c:pt>
                <c:pt idx="2">
                  <c:v>2016</c:v>
                </c:pt>
                <c:pt idx="3">
                  <c:v>2017</c:v>
                </c:pt>
                <c:pt idx="4">
                  <c:v>2018</c:v>
                </c:pt>
              </c:numCache>
            </c:numRef>
          </c:cat>
          <c:val>
            <c:numRef>
              <c:f>'Academics - Gr. 10 - Legacy'!$K$112:$O$112</c:f>
              <c:numCache>
                <c:formatCode>0</c:formatCode>
                <c:ptCount val="5"/>
                <c:pt idx="0">
                  <c:v>40</c:v>
                </c:pt>
                <c:pt idx="1">
                  <c:v>42</c:v>
                </c:pt>
                <c:pt idx="2">
                  <c:v>39</c:v>
                </c:pt>
                <c:pt idx="3">
                  <c:v>40</c:v>
                </c:pt>
                <c:pt idx="4">
                  <c:v>42</c:v>
                </c:pt>
              </c:numCache>
            </c:numRef>
          </c:val>
          <c:smooth val="1"/>
          <c:extLst>
            <c:ext xmlns:c16="http://schemas.microsoft.com/office/drawing/2014/chart" uri="{C3380CC4-5D6E-409C-BE32-E72D297353CC}">
              <c16:uniqueId val="{00000000-49BF-43E9-B6EE-4FDE872AFD7A}"/>
            </c:ext>
          </c:extLst>
        </c:ser>
        <c:ser>
          <c:idx val="2"/>
          <c:order val="1"/>
          <c:tx>
            <c:strRef>
              <c:f>'Academics - Gr. 10 - Legacy'!$C$111</c:f>
              <c:strCache>
                <c:ptCount val="1"/>
                <c:pt idx="0">
                  <c:v>Statewide*</c:v>
                </c:pt>
              </c:strCache>
            </c:strRef>
          </c:tx>
          <c:spPr>
            <a:ln w="31750">
              <a:solidFill>
                <a:srgbClr val="92D050"/>
              </a:solidFill>
            </a:ln>
          </c:spPr>
          <c:marker>
            <c:symbol val="none"/>
          </c:marker>
          <c:cat>
            <c:numRef>
              <c:f>'Academics - Gr. 10 - Legacy'!$K$107:$O$107</c:f>
              <c:numCache>
                <c:formatCode>General</c:formatCode>
                <c:ptCount val="5"/>
                <c:pt idx="0">
                  <c:v>2014</c:v>
                </c:pt>
                <c:pt idx="1">
                  <c:v>2015</c:v>
                </c:pt>
                <c:pt idx="2">
                  <c:v>2016</c:v>
                </c:pt>
                <c:pt idx="3">
                  <c:v>2017</c:v>
                </c:pt>
                <c:pt idx="4">
                  <c:v>2018</c:v>
                </c:pt>
              </c:numCache>
            </c:numRef>
          </c:cat>
          <c:val>
            <c:numRef>
              <c:f>'Academics - Gr. 10 - Legacy'!$K$111:$O$111</c:f>
              <c:numCache>
                <c:formatCode>0</c:formatCode>
                <c:ptCount val="5"/>
                <c:pt idx="0">
                  <c:v>61</c:v>
                </c:pt>
                <c:pt idx="1">
                  <c:v>62</c:v>
                </c:pt>
                <c:pt idx="2">
                  <c:v>60</c:v>
                </c:pt>
                <c:pt idx="3">
                  <c:v>60</c:v>
                </c:pt>
                <c:pt idx="4">
                  <c:v>59</c:v>
                </c:pt>
              </c:numCache>
            </c:numRef>
          </c:val>
          <c:smooth val="1"/>
          <c:extLst>
            <c:ext xmlns:c16="http://schemas.microsoft.com/office/drawing/2014/chart" uri="{C3380CC4-5D6E-409C-BE32-E72D297353CC}">
              <c16:uniqueId val="{00000001-49BF-43E9-B6EE-4FDE872AFD7A}"/>
            </c:ext>
          </c:extLst>
        </c:ser>
        <c:ser>
          <c:idx val="0"/>
          <c:order val="2"/>
          <c:tx>
            <c:strRef>
              <c:f>'Academics - Gr. 10 - Legacy'!$C$110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Legacy'!$K$107:$O$107</c:f>
              <c:numCache>
                <c:formatCode>General</c:formatCode>
                <c:ptCount val="5"/>
                <c:pt idx="0">
                  <c:v>2014</c:v>
                </c:pt>
                <c:pt idx="1">
                  <c:v>2015</c:v>
                </c:pt>
                <c:pt idx="2">
                  <c:v>2016</c:v>
                </c:pt>
                <c:pt idx="3">
                  <c:v>2017</c:v>
                </c:pt>
                <c:pt idx="4">
                  <c:v>2018</c:v>
                </c:pt>
              </c:numCache>
            </c:numRef>
          </c:cat>
          <c:val>
            <c:numRef>
              <c:f>'Academics - Gr. 10 - Legacy'!$K$110:$O$110</c:f>
              <c:numCache>
                <c:formatCode>0</c:formatCode>
                <c:ptCount val="5"/>
              </c:numCache>
            </c:numRef>
          </c:val>
          <c:smooth val="1"/>
          <c:extLst>
            <c:ext xmlns:c16="http://schemas.microsoft.com/office/drawing/2014/chart" uri="{C3380CC4-5D6E-409C-BE32-E72D297353CC}">
              <c16:uniqueId val="{00000002-49BF-43E9-B6EE-4FDE872AFD7A}"/>
            </c:ext>
          </c:extLst>
        </c:ser>
        <c:dLbls>
          <c:showLegendKey val="0"/>
          <c:showVal val="0"/>
          <c:showCatName val="0"/>
          <c:showSerName val="0"/>
          <c:showPercent val="0"/>
          <c:showBubbleSize val="0"/>
        </c:dLbls>
        <c:smooth val="0"/>
        <c:axId val="313655304"/>
        <c:axId val="313655880"/>
      </c:lineChart>
      <c:catAx>
        <c:axId val="313655304"/>
        <c:scaling>
          <c:orientation val="minMax"/>
        </c:scaling>
        <c:delete val="0"/>
        <c:axPos val="b"/>
        <c:numFmt formatCode="General" sourceLinked="1"/>
        <c:majorTickMark val="out"/>
        <c:minorTickMark val="none"/>
        <c:tickLblPos val="nextTo"/>
        <c:crossAx val="313655880"/>
        <c:crosses val="autoZero"/>
        <c:auto val="1"/>
        <c:lblAlgn val="ctr"/>
        <c:lblOffset val="100"/>
        <c:noMultiLvlLbl val="0"/>
      </c:catAx>
      <c:valAx>
        <c:axId val="31365588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365530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userShapes r:id="rId1"/>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7108855054903"/>
          <c:y val="5.1440251900434983E-2"/>
          <c:w val="0.85675028661358354"/>
          <c:h val="0.83249029671849828"/>
        </c:manualLayout>
      </c:layout>
      <c:lineChart>
        <c:grouping val="standard"/>
        <c:varyColors val="0"/>
        <c:ser>
          <c:idx val="1"/>
          <c:order val="0"/>
          <c:tx>
            <c:strRef>
              <c:f>'Academics - Gr. 10 - Legacy'!$C$112</c:f>
              <c:strCache>
                <c:ptCount val="1"/>
                <c:pt idx="0">
                  <c:v>Springfield*</c:v>
                </c:pt>
              </c:strCache>
            </c:strRef>
          </c:tx>
          <c:spPr>
            <a:ln w="31750">
              <a:solidFill>
                <a:schemeClr val="bg1">
                  <a:lumMod val="65000"/>
                </a:schemeClr>
              </a:solidFill>
            </a:ln>
          </c:spPr>
          <c:marker>
            <c:symbol val="none"/>
          </c:marker>
          <c:cat>
            <c:strRef>
              <c:f>'Academics - Gr. 10 - Legacy'!$R$107:$V$107</c:f>
              <c:strCache>
                <c:ptCount val="5"/>
                <c:pt idx="0">
                  <c:v>2014</c:v>
                </c:pt>
                <c:pt idx="1">
                  <c:v>2015</c:v>
                </c:pt>
                <c:pt idx="2">
                  <c:v>2016</c:v>
                </c:pt>
                <c:pt idx="3">
                  <c:v>2017</c:v>
                </c:pt>
                <c:pt idx="4">
                  <c:v>2018†</c:v>
                </c:pt>
              </c:strCache>
            </c:strRef>
          </c:cat>
          <c:val>
            <c:numRef>
              <c:f>'Academics - Gr. 10 - Legacy'!$R$112:$V$112</c:f>
              <c:numCache>
                <c:formatCode>0.0</c:formatCode>
                <c:ptCount val="5"/>
                <c:pt idx="0">
                  <c:v>39</c:v>
                </c:pt>
                <c:pt idx="1">
                  <c:v>50</c:v>
                </c:pt>
                <c:pt idx="2">
                  <c:v>39</c:v>
                </c:pt>
                <c:pt idx="3">
                  <c:v>43</c:v>
                </c:pt>
                <c:pt idx="4">
                  <c:v>43.941704035874437</c:v>
                </c:pt>
              </c:numCache>
            </c:numRef>
          </c:val>
          <c:smooth val="1"/>
          <c:extLst>
            <c:ext xmlns:c16="http://schemas.microsoft.com/office/drawing/2014/chart" uri="{C3380CC4-5D6E-409C-BE32-E72D297353CC}">
              <c16:uniqueId val="{00000000-471A-41C7-BC1E-17EFAA0BC3E5}"/>
            </c:ext>
          </c:extLst>
        </c:ser>
        <c:ser>
          <c:idx val="2"/>
          <c:order val="1"/>
          <c:tx>
            <c:strRef>
              <c:f>'Academics - Gr. 10 - Legacy'!$C$111</c:f>
              <c:strCache>
                <c:ptCount val="1"/>
                <c:pt idx="0">
                  <c:v>Statewide*</c:v>
                </c:pt>
              </c:strCache>
            </c:strRef>
          </c:tx>
          <c:spPr>
            <a:ln w="31750">
              <a:solidFill>
                <a:srgbClr val="92D050"/>
              </a:solidFill>
            </a:ln>
          </c:spPr>
          <c:marker>
            <c:symbol val="none"/>
          </c:marker>
          <c:cat>
            <c:strRef>
              <c:f>'Academics - Gr. 10 - Legacy'!$R$107:$V$107</c:f>
              <c:strCache>
                <c:ptCount val="5"/>
                <c:pt idx="0">
                  <c:v>2014</c:v>
                </c:pt>
                <c:pt idx="1">
                  <c:v>2015</c:v>
                </c:pt>
                <c:pt idx="2">
                  <c:v>2016</c:v>
                </c:pt>
                <c:pt idx="3">
                  <c:v>2017</c:v>
                </c:pt>
                <c:pt idx="4">
                  <c:v>2018†</c:v>
                </c:pt>
              </c:strCache>
            </c:strRef>
          </c:cat>
          <c:val>
            <c:numRef>
              <c:f>'Academics - Gr. 10 - Legacy'!$R$111:$V$111</c:f>
              <c:numCache>
                <c:formatCode>0.0</c:formatCode>
                <c:ptCount val="5"/>
                <c:pt idx="0">
                  <c:v>46</c:v>
                </c:pt>
                <c:pt idx="1">
                  <c:v>46</c:v>
                </c:pt>
                <c:pt idx="2">
                  <c:v>46</c:v>
                </c:pt>
                <c:pt idx="3">
                  <c:v>43</c:v>
                </c:pt>
                <c:pt idx="4">
                  <c:v>45.966314553990607</c:v>
                </c:pt>
              </c:numCache>
            </c:numRef>
          </c:val>
          <c:smooth val="1"/>
          <c:extLst>
            <c:ext xmlns:c16="http://schemas.microsoft.com/office/drawing/2014/chart" uri="{C3380CC4-5D6E-409C-BE32-E72D297353CC}">
              <c16:uniqueId val="{00000001-471A-41C7-BC1E-17EFAA0BC3E5}"/>
            </c:ext>
          </c:extLst>
        </c:ser>
        <c:ser>
          <c:idx val="0"/>
          <c:order val="2"/>
          <c:tx>
            <c:strRef>
              <c:f>'Academics - Gr. 10 - Legacy'!$C$110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Legacy'!$R$107:$V$107</c:f>
              <c:strCache>
                <c:ptCount val="5"/>
                <c:pt idx="0">
                  <c:v>2014</c:v>
                </c:pt>
                <c:pt idx="1">
                  <c:v>2015</c:v>
                </c:pt>
                <c:pt idx="2">
                  <c:v>2016</c:v>
                </c:pt>
                <c:pt idx="3">
                  <c:v>2017</c:v>
                </c:pt>
                <c:pt idx="4">
                  <c:v>2018†</c:v>
                </c:pt>
              </c:strCache>
            </c:strRef>
          </c:cat>
          <c:val>
            <c:numRef>
              <c:f>'Academics - Gr. 10 - Legacy'!$R$110:$V$110</c:f>
              <c:numCache>
                <c:formatCode>0.0</c:formatCode>
                <c:ptCount val="5"/>
              </c:numCache>
            </c:numRef>
          </c:val>
          <c:smooth val="1"/>
          <c:extLst>
            <c:ext xmlns:c16="http://schemas.microsoft.com/office/drawing/2014/chart" uri="{C3380CC4-5D6E-409C-BE32-E72D297353CC}">
              <c16:uniqueId val="{00000002-471A-41C7-BC1E-17EFAA0BC3E5}"/>
            </c:ext>
          </c:extLst>
        </c:ser>
        <c:dLbls>
          <c:showLegendKey val="0"/>
          <c:showVal val="0"/>
          <c:showCatName val="0"/>
          <c:showSerName val="0"/>
          <c:showPercent val="0"/>
          <c:showBubbleSize val="0"/>
        </c:dLbls>
        <c:smooth val="0"/>
        <c:axId val="313659912"/>
        <c:axId val="313660488"/>
      </c:lineChart>
      <c:catAx>
        <c:axId val="313659912"/>
        <c:scaling>
          <c:orientation val="minMax"/>
        </c:scaling>
        <c:delete val="0"/>
        <c:axPos val="b"/>
        <c:numFmt formatCode="General" sourceLinked="1"/>
        <c:majorTickMark val="out"/>
        <c:minorTickMark val="none"/>
        <c:tickLblPos val="nextTo"/>
        <c:crossAx val="313660488"/>
        <c:crosses val="autoZero"/>
        <c:auto val="1"/>
        <c:lblAlgn val="ctr"/>
        <c:lblOffset val="100"/>
        <c:noMultiLvlLbl val="0"/>
      </c:catAx>
      <c:valAx>
        <c:axId val="31366048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365991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userShapes r:id="rId1"/>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302070929770256"/>
          <c:h val="0.83249029671849795"/>
        </c:manualLayout>
      </c:layout>
      <c:lineChart>
        <c:grouping val="standard"/>
        <c:varyColors val="0"/>
        <c:ser>
          <c:idx val="1"/>
          <c:order val="0"/>
          <c:tx>
            <c:strRef>
              <c:f>'Academics - Gr. 10 - Legacy'!$C$145</c:f>
              <c:strCache>
                <c:ptCount val="1"/>
                <c:pt idx="0">
                  <c:v>Springfield*</c:v>
                </c:pt>
              </c:strCache>
            </c:strRef>
          </c:tx>
          <c:spPr>
            <a:ln w="31750">
              <a:solidFill>
                <a:schemeClr val="bg1">
                  <a:lumMod val="65000"/>
                </a:schemeClr>
              </a:solidFill>
            </a:ln>
          </c:spPr>
          <c:marker>
            <c:symbol val="none"/>
          </c:marker>
          <c:cat>
            <c:numRef>
              <c:f>'Academics - Gr. 10 - Legacy'!$D$140:$H$140</c:f>
              <c:numCache>
                <c:formatCode>General</c:formatCode>
                <c:ptCount val="5"/>
                <c:pt idx="0">
                  <c:v>2014</c:v>
                </c:pt>
                <c:pt idx="1">
                  <c:v>2015</c:v>
                </c:pt>
                <c:pt idx="2">
                  <c:v>2016</c:v>
                </c:pt>
                <c:pt idx="3">
                  <c:v>2017</c:v>
                </c:pt>
                <c:pt idx="4">
                  <c:v>2018</c:v>
                </c:pt>
              </c:numCache>
            </c:numRef>
          </c:cat>
          <c:val>
            <c:numRef>
              <c:f>'Academics - Gr. 10 - Legacy'!$D$145:$H$145</c:f>
              <c:numCache>
                <c:formatCode>0.0</c:formatCode>
                <c:ptCount val="5"/>
                <c:pt idx="0">
                  <c:v>68.599999999999994</c:v>
                </c:pt>
                <c:pt idx="1">
                  <c:v>71.2</c:v>
                </c:pt>
                <c:pt idx="2">
                  <c:v>75.900000000000006</c:v>
                </c:pt>
                <c:pt idx="3">
                  <c:v>75.900000000000006</c:v>
                </c:pt>
                <c:pt idx="4">
                  <c:v>75.476190476190482</c:v>
                </c:pt>
              </c:numCache>
            </c:numRef>
          </c:val>
          <c:smooth val="1"/>
          <c:extLst>
            <c:ext xmlns:c16="http://schemas.microsoft.com/office/drawing/2014/chart" uri="{C3380CC4-5D6E-409C-BE32-E72D297353CC}">
              <c16:uniqueId val="{00000000-A386-48FD-8263-9B51D4E84E82}"/>
            </c:ext>
          </c:extLst>
        </c:ser>
        <c:ser>
          <c:idx val="2"/>
          <c:order val="1"/>
          <c:tx>
            <c:strRef>
              <c:f>'Academics - Gr. 10 - Legacy'!$C$144</c:f>
              <c:strCache>
                <c:ptCount val="1"/>
                <c:pt idx="0">
                  <c:v>Statewide*</c:v>
                </c:pt>
              </c:strCache>
            </c:strRef>
          </c:tx>
          <c:spPr>
            <a:ln w="31750">
              <a:solidFill>
                <a:srgbClr val="92D050"/>
              </a:solidFill>
            </a:ln>
          </c:spPr>
          <c:marker>
            <c:symbol val="none"/>
          </c:marker>
          <c:cat>
            <c:numRef>
              <c:f>'Academics - Gr. 10 - Legacy'!$D$140:$H$140</c:f>
              <c:numCache>
                <c:formatCode>General</c:formatCode>
                <c:ptCount val="5"/>
                <c:pt idx="0">
                  <c:v>2014</c:v>
                </c:pt>
                <c:pt idx="1">
                  <c:v>2015</c:v>
                </c:pt>
                <c:pt idx="2">
                  <c:v>2016</c:v>
                </c:pt>
                <c:pt idx="3">
                  <c:v>2017</c:v>
                </c:pt>
                <c:pt idx="4">
                  <c:v>2018</c:v>
                </c:pt>
              </c:numCache>
            </c:numRef>
          </c:cat>
          <c:val>
            <c:numRef>
              <c:f>'Academics - Gr. 10 - Legacy'!$D$144:$H$144</c:f>
              <c:numCache>
                <c:formatCode>0.0</c:formatCode>
                <c:ptCount val="5"/>
                <c:pt idx="0">
                  <c:v>86</c:v>
                </c:pt>
                <c:pt idx="1">
                  <c:v>88.1</c:v>
                </c:pt>
                <c:pt idx="2">
                  <c:v>88.7</c:v>
                </c:pt>
                <c:pt idx="3">
                  <c:v>88.8</c:v>
                </c:pt>
                <c:pt idx="4">
                  <c:v>88.597839634399662</c:v>
                </c:pt>
              </c:numCache>
            </c:numRef>
          </c:val>
          <c:smooth val="1"/>
          <c:extLst>
            <c:ext xmlns:c16="http://schemas.microsoft.com/office/drawing/2014/chart" uri="{C3380CC4-5D6E-409C-BE32-E72D297353CC}">
              <c16:uniqueId val="{00000001-A386-48FD-8263-9B51D4E84E82}"/>
            </c:ext>
          </c:extLst>
        </c:ser>
        <c:ser>
          <c:idx val="0"/>
          <c:order val="2"/>
          <c:tx>
            <c:strRef>
              <c:f>'Academics - Gr. 10 - Legacy'!$C$143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Legacy'!$D$140:$H$140</c:f>
              <c:numCache>
                <c:formatCode>General</c:formatCode>
                <c:ptCount val="5"/>
                <c:pt idx="0">
                  <c:v>2014</c:v>
                </c:pt>
                <c:pt idx="1">
                  <c:v>2015</c:v>
                </c:pt>
                <c:pt idx="2">
                  <c:v>2016</c:v>
                </c:pt>
                <c:pt idx="3">
                  <c:v>2017</c:v>
                </c:pt>
                <c:pt idx="4">
                  <c:v>2018</c:v>
                </c:pt>
              </c:numCache>
            </c:numRef>
          </c:cat>
          <c:val>
            <c:numRef>
              <c:f>'Academics - Gr. 10 - Legacy'!$D$143:$H$143</c:f>
              <c:numCache>
                <c:formatCode>0.0</c:formatCode>
                <c:ptCount val="5"/>
              </c:numCache>
            </c:numRef>
          </c:val>
          <c:smooth val="1"/>
          <c:extLst>
            <c:ext xmlns:c16="http://schemas.microsoft.com/office/drawing/2014/chart" uri="{C3380CC4-5D6E-409C-BE32-E72D297353CC}">
              <c16:uniqueId val="{00000002-A386-48FD-8263-9B51D4E84E82}"/>
            </c:ext>
          </c:extLst>
        </c:ser>
        <c:dLbls>
          <c:showLegendKey val="0"/>
          <c:showVal val="0"/>
          <c:showCatName val="0"/>
          <c:showSerName val="0"/>
          <c:showPercent val="0"/>
          <c:showBubbleSize val="0"/>
        </c:dLbls>
        <c:smooth val="0"/>
        <c:axId val="314049672"/>
        <c:axId val="314050248"/>
      </c:lineChart>
      <c:catAx>
        <c:axId val="314049672"/>
        <c:scaling>
          <c:orientation val="minMax"/>
        </c:scaling>
        <c:delete val="0"/>
        <c:axPos val="b"/>
        <c:numFmt formatCode="General" sourceLinked="1"/>
        <c:majorTickMark val="out"/>
        <c:minorTickMark val="none"/>
        <c:tickLblPos val="nextTo"/>
        <c:spPr>
          <a:noFill/>
        </c:spPr>
        <c:crossAx val="314050248"/>
        <c:crosses val="autoZero"/>
        <c:auto val="1"/>
        <c:lblAlgn val="ctr"/>
        <c:lblOffset val="100"/>
        <c:noMultiLvlLbl val="0"/>
      </c:catAx>
      <c:valAx>
        <c:axId val="31405024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404967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userShapes r:id="rId1"/>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75701425144487"/>
          <c:y val="5.1440251900434983E-2"/>
          <c:w val="0.86424298574855518"/>
          <c:h val="0.83249029671849828"/>
        </c:manualLayout>
      </c:layout>
      <c:lineChart>
        <c:grouping val="standard"/>
        <c:varyColors val="0"/>
        <c:ser>
          <c:idx val="1"/>
          <c:order val="0"/>
          <c:tx>
            <c:strRef>
              <c:f>'Academics - Gr. 10 - Legacy'!$C$145</c:f>
              <c:strCache>
                <c:ptCount val="1"/>
                <c:pt idx="0">
                  <c:v>Springfield*</c:v>
                </c:pt>
              </c:strCache>
            </c:strRef>
          </c:tx>
          <c:spPr>
            <a:ln w="31750">
              <a:solidFill>
                <a:schemeClr val="bg1">
                  <a:lumMod val="65000"/>
                </a:schemeClr>
              </a:solidFill>
            </a:ln>
          </c:spPr>
          <c:marker>
            <c:symbol val="none"/>
          </c:marker>
          <c:cat>
            <c:numRef>
              <c:f>'Academics - Gr. 10 - Legacy'!$K$140:$O$140</c:f>
              <c:numCache>
                <c:formatCode>General</c:formatCode>
                <c:ptCount val="5"/>
                <c:pt idx="0">
                  <c:v>2014</c:v>
                </c:pt>
                <c:pt idx="1">
                  <c:v>2015</c:v>
                </c:pt>
                <c:pt idx="2">
                  <c:v>2016</c:v>
                </c:pt>
                <c:pt idx="3">
                  <c:v>2017</c:v>
                </c:pt>
                <c:pt idx="4">
                  <c:v>2018</c:v>
                </c:pt>
              </c:numCache>
            </c:numRef>
          </c:cat>
          <c:val>
            <c:numRef>
              <c:f>'Academics - Gr. 10 - Legacy'!$K$145:$O$145</c:f>
              <c:numCache>
                <c:formatCode>0</c:formatCode>
                <c:ptCount val="5"/>
                <c:pt idx="0">
                  <c:v>31</c:v>
                </c:pt>
                <c:pt idx="1">
                  <c:v>33</c:v>
                </c:pt>
                <c:pt idx="2">
                  <c:v>37</c:v>
                </c:pt>
                <c:pt idx="3">
                  <c:v>33</c:v>
                </c:pt>
                <c:pt idx="4">
                  <c:v>41</c:v>
                </c:pt>
              </c:numCache>
            </c:numRef>
          </c:val>
          <c:smooth val="1"/>
          <c:extLst>
            <c:ext xmlns:c16="http://schemas.microsoft.com/office/drawing/2014/chart" uri="{C3380CC4-5D6E-409C-BE32-E72D297353CC}">
              <c16:uniqueId val="{00000000-59B6-4AF3-81A2-6C2AF164A38E}"/>
            </c:ext>
          </c:extLst>
        </c:ser>
        <c:ser>
          <c:idx val="2"/>
          <c:order val="1"/>
          <c:tx>
            <c:strRef>
              <c:f>'Academics - Gr. 10 - Legacy'!$C$144</c:f>
              <c:strCache>
                <c:ptCount val="1"/>
                <c:pt idx="0">
                  <c:v>Statewide*</c:v>
                </c:pt>
              </c:strCache>
            </c:strRef>
          </c:tx>
          <c:spPr>
            <a:ln w="31750">
              <a:solidFill>
                <a:srgbClr val="92D050"/>
              </a:solidFill>
            </a:ln>
          </c:spPr>
          <c:marker>
            <c:symbol val="none"/>
          </c:marker>
          <c:cat>
            <c:numRef>
              <c:f>'Academics - Gr. 10 - Legacy'!$K$140:$O$140</c:f>
              <c:numCache>
                <c:formatCode>General</c:formatCode>
                <c:ptCount val="5"/>
                <c:pt idx="0">
                  <c:v>2014</c:v>
                </c:pt>
                <c:pt idx="1">
                  <c:v>2015</c:v>
                </c:pt>
                <c:pt idx="2">
                  <c:v>2016</c:v>
                </c:pt>
                <c:pt idx="3">
                  <c:v>2017</c:v>
                </c:pt>
                <c:pt idx="4">
                  <c:v>2018</c:v>
                </c:pt>
              </c:numCache>
            </c:numRef>
          </c:cat>
          <c:val>
            <c:numRef>
              <c:f>'Academics - Gr. 10 - Legacy'!$K$144:$O$144</c:f>
              <c:numCache>
                <c:formatCode>0</c:formatCode>
                <c:ptCount val="5"/>
                <c:pt idx="0">
                  <c:v>63</c:v>
                </c:pt>
                <c:pt idx="1">
                  <c:v>68</c:v>
                </c:pt>
                <c:pt idx="2">
                  <c:v>69</c:v>
                </c:pt>
                <c:pt idx="3">
                  <c:v>68</c:v>
                </c:pt>
                <c:pt idx="4">
                  <c:v>69</c:v>
                </c:pt>
              </c:numCache>
            </c:numRef>
          </c:val>
          <c:smooth val="1"/>
          <c:extLst>
            <c:ext xmlns:c16="http://schemas.microsoft.com/office/drawing/2014/chart" uri="{C3380CC4-5D6E-409C-BE32-E72D297353CC}">
              <c16:uniqueId val="{00000001-59B6-4AF3-81A2-6C2AF164A38E}"/>
            </c:ext>
          </c:extLst>
        </c:ser>
        <c:ser>
          <c:idx val="0"/>
          <c:order val="2"/>
          <c:tx>
            <c:strRef>
              <c:f>'Academics - Gr. 10 - Legacy'!$C$143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Legacy'!$K$140:$O$140</c:f>
              <c:numCache>
                <c:formatCode>General</c:formatCode>
                <c:ptCount val="5"/>
                <c:pt idx="0">
                  <c:v>2014</c:v>
                </c:pt>
                <c:pt idx="1">
                  <c:v>2015</c:v>
                </c:pt>
                <c:pt idx="2">
                  <c:v>2016</c:v>
                </c:pt>
                <c:pt idx="3">
                  <c:v>2017</c:v>
                </c:pt>
                <c:pt idx="4">
                  <c:v>2018</c:v>
                </c:pt>
              </c:numCache>
            </c:numRef>
          </c:cat>
          <c:val>
            <c:numRef>
              <c:f>'Academics - Gr. 10 - Legacy'!$K$143:$O$143</c:f>
              <c:numCache>
                <c:formatCode>0</c:formatCode>
                <c:ptCount val="5"/>
              </c:numCache>
            </c:numRef>
          </c:val>
          <c:smooth val="1"/>
          <c:extLst>
            <c:ext xmlns:c16="http://schemas.microsoft.com/office/drawing/2014/chart" uri="{C3380CC4-5D6E-409C-BE32-E72D297353CC}">
              <c16:uniqueId val="{00000002-59B6-4AF3-81A2-6C2AF164A38E}"/>
            </c:ext>
          </c:extLst>
        </c:ser>
        <c:dLbls>
          <c:showLegendKey val="0"/>
          <c:showVal val="0"/>
          <c:showCatName val="0"/>
          <c:showSerName val="0"/>
          <c:showPercent val="0"/>
          <c:showBubbleSize val="0"/>
        </c:dLbls>
        <c:smooth val="0"/>
        <c:axId val="314054280"/>
        <c:axId val="314054856"/>
      </c:lineChart>
      <c:catAx>
        <c:axId val="314054280"/>
        <c:scaling>
          <c:orientation val="minMax"/>
        </c:scaling>
        <c:delete val="0"/>
        <c:axPos val="b"/>
        <c:numFmt formatCode="General" sourceLinked="1"/>
        <c:majorTickMark val="out"/>
        <c:minorTickMark val="none"/>
        <c:tickLblPos val="nextTo"/>
        <c:crossAx val="314054856"/>
        <c:crosses val="autoZero"/>
        <c:auto val="1"/>
        <c:lblAlgn val="ctr"/>
        <c:lblOffset val="100"/>
        <c:noMultiLvlLbl val="0"/>
      </c:catAx>
      <c:valAx>
        <c:axId val="3140548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405428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578914444785"/>
          <c:y val="5.1440251900434983E-2"/>
          <c:w val="0.86139421085555223"/>
          <c:h val="0.83249029671849795"/>
        </c:manualLayout>
      </c:layout>
      <c:lineChart>
        <c:grouping val="standard"/>
        <c:varyColors val="0"/>
        <c:ser>
          <c:idx val="1"/>
          <c:order val="0"/>
          <c:tx>
            <c:strRef>
              <c:f>'Academics - Gr. 3-8 - Legacy'!$C$84</c:f>
              <c:strCache>
                <c:ptCount val="1"/>
                <c:pt idx="0">
                  <c:v>Springfield*</c:v>
                </c:pt>
              </c:strCache>
            </c:strRef>
          </c:tx>
          <c:spPr>
            <a:ln w="31750">
              <a:solidFill>
                <a:schemeClr val="bg1">
                  <a:lumMod val="65000"/>
                </a:schemeClr>
              </a:solidFill>
            </a:ln>
          </c:spPr>
          <c:marker>
            <c:symbol val="none"/>
          </c:marker>
          <c:cat>
            <c:strRef>
              <c:f>'Academics - Gr. 3-8 - Legacy'!$R$79:$V$79</c:f>
              <c:strCache>
                <c:ptCount val="5"/>
                <c:pt idx="0">
                  <c:v>2012</c:v>
                </c:pt>
                <c:pt idx="1">
                  <c:v>2013</c:v>
                </c:pt>
                <c:pt idx="2">
                  <c:v>2014</c:v>
                </c:pt>
                <c:pt idx="3">
                  <c:v>2015†</c:v>
                </c:pt>
                <c:pt idx="4">
                  <c:v>2016†</c:v>
                </c:pt>
              </c:strCache>
            </c:strRef>
          </c:cat>
          <c:val>
            <c:numRef>
              <c:f>'Academics - Gr. 3-8 - Legacy'!$R$84:$V$84</c:f>
              <c:numCache>
                <c:formatCode>0.0</c:formatCode>
                <c:ptCount val="5"/>
                <c:pt idx="0">
                  <c:v>37</c:v>
                </c:pt>
                <c:pt idx="1">
                  <c:v>38</c:v>
                </c:pt>
                <c:pt idx="2">
                  <c:v>40</c:v>
                </c:pt>
                <c:pt idx="3">
                  <c:v>37</c:v>
                </c:pt>
                <c:pt idx="4">
                  <c:v>43</c:v>
                </c:pt>
              </c:numCache>
            </c:numRef>
          </c:val>
          <c:smooth val="1"/>
          <c:extLst>
            <c:ext xmlns:c16="http://schemas.microsoft.com/office/drawing/2014/chart" uri="{C3380CC4-5D6E-409C-BE32-E72D297353CC}">
              <c16:uniqueId val="{00000003-17D0-429C-8987-624C958AA49E}"/>
            </c:ext>
          </c:extLst>
        </c:ser>
        <c:ser>
          <c:idx val="2"/>
          <c:order val="1"/>
          <c:tx>
            <c:strRef>
              <c:f>'Academics - Gr. 3-8 - Legacy'!$C$83</c:f>
              <c:strCache>
                <c:ptCount val="1"/>
                <c:pt idx="0">
                  <c:v>Statewide*</c:v>
                </c:pt>
              </c:strCache>
            </c:strRef>
          </c:tx>
          <c:spPr>
            <a:ln w="31750">
              <a:solidFill>
                <a:srgbClr val="92D050"/>
              </a:solidFill>
            </a:ln>
          </c:spPr>
          <c:marker>
            <c:symbol val="none"/>
          </c:marker>
          <c:cat>
            <c:strRef>
              <c:f>'Academics - Gr. 3-8 - Legacy'!$R$79:$V$79</c:f>
              <c:strCache>
                <c:ptCount val="5"/>
                <c:pt idx="0">
                  <c:v>2012</c:v>
                </c:pt>
                <c:pt idx="1">
                  <c:v>2013</c:v>
                </c:pt>
                <c:pt idx="2">
                  <c:v>2014</c:v>
                </c:pt>
                <c:pt idx="3">
                  <c:v>2015†</c:v>
                </c:pt>
                <c:pt idx="4">
                  <c:v>2016†</c:v>
                </c:pt>
              </c:strCache>
            </c:strRef>
          </c:cat>
          <c:val>
            <c:numRef>
              <c:f>'Academics - Gr. 3-8 - Legacy'!$R$83:$V$83</c:f>
              <c:numCache>
                <c:formatCode>0.0</c:formatCode>
                <c:ptCount val="5"/>
                <c:pt idx="0">
                  <c:v>45</c:v>
                </c:pt>
                <c:pt idx="1">
                  <c:v>46</c:v>
                </c:pt>
                <c:pt idx="2">
                  <c:v>48</c:v>
                </c:pt>
                <c:pt idx="3">
                  <c:v>46</c:v>
                </c:pt>
                <c:pt idx="4">
                  <c:v>46</c:v>
                </c:pt>
              </c:numCache>
            </c:numRef>
          </c:val>
          <c:smooth val="1"/>
          <c:extLst>
            <c:ext xmlns:c16="http://schemas.microsoft.com/office/drawing/2014/chart" uri="{C3380CC4-5D6E-409C-BE32-E72D297353CC}">
              <c16:uniqueId val="{00000004-17D0-429C-8987-624C958AA49E}"/>
            </c:ext>
          </c:extLst>
        </c:ser>
        <c:ser>
          <c:idx val="0"/>
          <c:order val="2"/>
          <c:tx>
            <c:strRef>
              <c:f>'Academics - Gr. 3-8 - Legacy'!$C$82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Legacy'!$R$79:$V$79</c:f>
              <c:strCache>
                <c:ptCount val="5"/>
                <c:pt idx="0">
                  <c:v>2012</c:v>
                </c:pt>
                <c:pt idx="1">
                  <c:v>2013</c:v>
                </c:pt>
                <c:pt idx="2">
                  <c:v>2014</c:v>
                </c:pt>
                <c:pt idx="3">
                  <c:v>2015†</c:v>
                </c:pt>
                <c:pt idx="4">
                  <c:v>2016†</c:v>
                </c:pt>
              </c:strCache>
            </c:strRef>
          </c:cat>
          <c:val>
            <c:numRef>
              <c:f>'Academics - Gr. 3-8 - Legacy'!$R$82:$V$82</c:f>
              <c:numCache>
                <c:formatCode>0.0</c:formatCode>
                <c:ptCount val="5"/>
                <c:pt idx="2">
                  <c:v>52</c:v>
                </c:pt>
                <c:pt idx="3">
                  <c:v>54</c:v>
                </c:pt>
                <c:pt idx="4">
                  <c:v>50</c:v>
                </c:pt>
              </c:numCache>
            </c:numRef>
          </c:val>
          <c:smooth val="1"/>
          <c:extLst>
            <c:ext xmlns:c16="http://schemas.microsoft.com/office/drawing/2014/chart" uri="{C3380CC4-5D6E-409C-BE32-E72D297353CC}">
              <c16:uniqueId val="{00000005-17D0-429C-8987-624C958AA49E}"/>
            </c:ext>
          </c:extLst>
        </c:ser>
        <c:dLbls>
          <c:showLegendKey val="0"/>
          <c:showVal val="0"/>
          <c:showCatName val="0"/>
          <c:showSerName val="0"/>
          <c:showPercent val="0"/>
          <c:showBubbleSize val="0"/>
        </c:dLbls>
        <c:smooth val="0"/>
        <c:axId val="206746120"/>
        <c:axId val="206746696"/>
      </c:lineChart>
      <c:catAx>
        <c:axId val="206746120"/>
        <c:scaling>
          <c:orientation val="minMax"/>
        </c:scaling>
        <c:delete val="0"/>
        <c:axPos val="b"/>
        <c:numFmt formatCode="General" sourceLinked="1"/>
        <c:majorTickMark val="out"/>
        <c:minorTickMark val="none"/>
        <c:tickLblPos val="nextTo"/>
        <c:crossAx val="206746696"/>
        <c:crosses val="autoZero"/>
        <c:auto val="1"/>
        <c:lblAlgn val="ctr"/>
        <c:lblOffset val="100"/>
        <c:noMultiLvlLbl val="0"/>
      </c:catAx>
      <c:valAx>
        <c:axId val="20674669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0674612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34048973834667"/>
          <c:y val="5.1440251900434983E-2"/>
          <c:w val="0.86328088542578607"/>
          <c:h val="0.83249029671849872"/>
        </c:manualLayout>
      </c:layout>
      <c:lineChart>
        <c:grouping val="standard"/>
        <c:varyColors val="0"/>
        <c:ser>
          <c:idx val="1"/>
          <c:order val="0"/>
          <c:tx>
            <c:strRef>
              <c:f>'Academics - Gr. 10 - Legacy'!$C$145</c:f>
              <c:strCache>
                <c:ptCount val="1"/>
                <c:pt idx="0">
                  <c:v>Springfield*</c:v>
                </c:pt>
              </c:strCache>
            </c:strRef>
          </c:tx>
          <c:spPr>
            <a:ln w="31750">
              <a:solidFill>
                <a:schemeClr val="bg1">
                  <a:lumMod val="65000"/>
                </a:schemeClr>
              </a:solidFill>
            </a:ln>
          </c:spPr>
          <c:marker>
            <c:symbol val="none"/>
          </c:marker>
          <c:cat>
            <c:strRef>
              <c:f>'Academics - Gr. 10 - Legacy'!$R$140:$V$140</c:f>
              <c:strCache>
                <c:ptCount val="5"/>
                <c:pt idx="0">
                  <c:v>2014</c:v>
                </c:pt>
                <c:pt idx="1">
                  <c:v>2015</c:v>
                </c:pt>
                <c:pt idx="2">
                  <c:v>2016</c:v>
                </c:pt>
                <c:pt idx="3">
                  <c:v>2017</c:v>
                </c:pt>
                <c:pt idx="4">
                  <c:v>2018†</c:v>
                </c:pt>
              </c:strCache>
            </c:strRef>
          </c:cat>
          <c:val>
            <c:numRef>
              <c:f>'Academics - Gr. 10 - Legacy'!$R$145:$V$145</c:f>
              <c:numCache>
                <c:formatCode>0.0</c:formatCode>
                <c:ptCount val="5"/>
                <c:pt idx="0">
                  <c:v>38</c:v>
                </c:pt>
                <c:pt idx="1">
                  <c:v>45</c:v>
                </c:pt>
                <c:pt idx="2">
                  <c:v>33</c:v>
                </c:pt>
                <c:pt idx="3">
                  <c:v>32</c:v>
                </c:pt>
                <c:pt idx="4">
                  <c:v>38.902173913043477</c:v>
                </c:pt>
              </c:numCache>
            </c:numRef>
          </c:val>
          <c:smooth val="1"/>
          <c:extLst>
            <c:ext xmlns:c16="http://schemas.microsoft.com/office/drawing/2014/chart" uri="{C3380CC4-5D6E-409C-BE32-E72D297353CC}">
              <c16:uniqueId val="{00000000-F448-4EB5-BE23-6463758FE3B2}"/>
            </c:ext>
          </c:extLst>
        </c:ser>
        <c:ser>
          <c:idx val="2"/>
          <c:order val="1"/>
          <c:tx>
            <c:strRef>
              <c:f>'Academics - Gr. 10 - Legacy'!$C$144</c:f>
              <c:strCache>
                <c:ptCount val="1"/>
                <c:pt idx="0">
                  <c:v>Statewide*</c:v>
                </c:pt>
              </c:strCache>
            </c:strRef>
          </c:tx>
          <c:spPr>
            <a:ln w="31750">
              <a:solidFill>
                <a:srgbClr val="92D050"/>
              </a:solidFill>
            </a:ln>
          </c:spPr>
          <c:marker>
            <c:symbol val="none"/>
          </c:marker>
          <c:cat>
            <c:strRef>
              <c:f>'Academics - Gr. 10 - Legacy'!$R$140:$V$140</c:f>
              <c:strCache>
                <c:ptCount val="5"/>
                <c:pt idx="0">
                  <c:v>2014</c:v>
                </c:pt>
                <c:pt idx="1">
                  <c:v>2015</c:v>
                </c:pt>
                <c:pt idx="2">
                  <c:v>2016</c:v>
                </c:pt>
                <c:pt idx="3">
                  <c:v>2017</c:v>
                </c:pt>
                <c:pt idx="4">
                  <c:v>2018†</c:v>
                </c:pt>
              </c:strCache>
            </c:strRef>
          </c:cat>
          <c:val>
            <c:numRef>
              <c:f>'Academics - Gr. 10 - Legacy'!$R$144:$V$144</c:f>
              <c:numCache>
                <c:formatCode>0.0</c:formatCode>
                <c:ptCount val="5"/>
                <c:pt idx="0">
                  <c:v>44</c:v>
                </c:pt>
                <c:pt idx="1">
                  <c:v>43</c:v>
                </c:pt>
                <c:pt idx="2">
                  <c:v>43</c:v>
                </c:pt>
                <c:pt idx="3">
                  <c:v>42</c:v>
                </c:pt>
                <c:pt idx="4">
                  <c:v>43.668643362463584</c:v>
                </c:pt>
              </c:numCache>
            </c:numRef>
          </c:val>
          <c:smooth val="1"/>
          <c:extLst>
            <c:ext xmlns:c16="http://schemas.microsoft.com/office/drawing/2014/chart" uri="{C3380CC4-5D6E-409C-BE32-E72D297353CC}">
              <c16:uniqueId val="{00000001-F448-4EB5-BE23-6463758FE3B2}"/>
            </c:ext>
          </c:extLst>
        </c:ser>
        <c:ser>
          <c:idx val="0"/>
          <c:order val="2"/>
          <c:tx>
            <c:strRef>
              <c:f>'Academics - Gr. 10 - Legacy'!$C$143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Legacy'!$R$140:$V$140</c:f>
              <c:strCache>
                <c:ptCount val="5"/>
                <c:pt idx="0">
                  <c:v>2014</c:v>
                </c:pt>
                <c:pt idx="1">
                  <c:v>2015</c:v>
                </c:pt>
                <c:pt idx="2">
                  <c:v>2016</c:v>
                </c:pt>
                <c:pt idx="3">
                  <c:v>2017</c:v>
                </c:pt>
                <c:pt idx="4">
                  <c:v>2018†</c:v>
                </c:pt>
              </c:strCache>
            </c:strRef>
          </c:cat>
          <c:val>
            <c:numRef>
              <c:f>'Academics - Gr. 10 - Legacy'!$R$143:$V$143</c:f>
              <c:numCache>
                <c:formatCode>0.0</c:formatCode>
                <c:ptCount val="5"/>
              </c:numCache>
            </c:numRef>
          </c:val>
          <c:smooth val="1"/>
          <c:extLst>
            <c:ext xmlns:c16="http://schemas.microsoft.com/office/drawing/2014/chart" uri="{C3380CC4-5D6E-409C-BE32-E72D297353CC}">
              <c16:uniqueId val="{00000002-F448-4EB5-BE23-6463758FE3B2}"/>
            </c:ext>
          </c:extLst>
        </c:ser>
        <c:dLbls>
          <c:showLegendKey val="0"/>
          <c:showVal val="0"/>
          <c:showCatName val="0"/>
          <c:showSerName val="0"/>
          <c:showPercent val="0"/>
          <c:showBubbleSize val="0"/>
        </c:dLbls>
        <c:smooth val="0"/>
        <c:axId val="313133320"/>
        <c:axId val="313133896"/>
      </c:lineChart>
      <c:catAx>
        <c:axId val="313133320"/>
        <c:scaling>
          <c:orientation val="minMax"/>
        </c:scaling>
        <c:delete val="0"/>
        <c:axPos val="b"/>
        <c:numFmt formatCode="General" sourceLinked="1"/>
        <c:majorTickMark val="out"/>
        <c:minorTickMark val="none"/>
        <c:tickLblPos val="nextTo"/>
        <c:crossAx val="313133896"/>
        <c:crosses val="autoZero"/>
        <c:auto val="1"/>
        <c:lblAlgn val="ctr"/>
        <c:lblOffset val="100"/>
        <c:noMultiLvlLbl val="0"/>
      </c:catAx>
      <c:valAx>
        <c:axId val="31313389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313332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userShapes r:id="rId1"/>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302070929770256"/>
          <c:h val="0.83249029671849828"/>
        </c:manualLayout>
      </c:layout>
      <c:lineChart>
        <c:grouping val="standard"/>
        <c:varyColors val="0"/>
        <c:ser>
          <c:idx val="1"/>
          <c:order val="0"/>
          <c:tx>
            <c:strRef>
              <c:f>'Academics - Gr. 10 - Legacy'!$C$172</c:f>
              <c:strCache>
                <c:ptCount val="1"/>
                <c:pt idx="0">
                  <c:v>Springfield*</c:v>
                </c:pt>
              </c:strCache>
            </c:strRef>
          </c:tx>
          <c:spPr>
            <a:ln w="31750">
              <a:solidFill>
                <a:schemeClr val="bg1">
                  <a:lumMod val="65000"/>
                </a:schemeClr>
              </a:solidFill>
            </a:ln>
          </c:spPr>
          <c:marker>
            <c:symbol val="none"/>
          </c:marker>
          <c:cat>
            <c:numRef>
              <c:f>'Academics - Gr. 10 - Legacy'!$D$167:$H$167</c:f>
              <c:numCache>
                <c:formatCode>General</c:formatCode>
                <c:ptCount val="5"/>
                <c:pt idx="0">
                  <c:v>2014</c:v>
                </c:pt>
                <c:pt idx="1">
                  <c:v>2015</c:v>
                </c:pt>
                <c:pt idx="2">
                  <c:v>2016</c:v>
                </c:pt>
                <c:pt idx="3">
                  <c:v>2017</c:v>
                </c:pt>
                <c:pt idx="4">
                  <c:v>2018</c:v>
                </c:pt>
              </c:numCache>
            </c:numRef>
          </c:cat>
          <c:val>
            <c:numRef>
              <c:f>'Academics - Gr. 10 - Legacy'!$D$172:$H$172</c:f>
              <c:numCache>
                <c:formatCode>0.0</c:formatCode>
                <c:ptCount val="5"/>
                <c:pt idx="0">
                  <c:v>47.3</c:v>
                </c:pt>
                <c:pt idx="1">
                  <c:v>48.9</c:v>
                </c:pt>
                <c:pt idx="2">
                  <c:v>51.7</c:v>
                </c:pt>
                <c:pt idx="3">
                  <c:v>49.4</c:v>
                </c:pt>
                <c:pt idx="4">
                  <c:v>55.30546623794212</c:v>
                </c:pt>
              </c:numCache>
            </c:numRef>
          </c:val>
          <c:smooth val="1"/>
          <c:extLst>
            <c:ext xmlns:c16="http://schemas.microsoft.com/office/drawing/2014/chart" uri="{C3380CC4-5D6E-409C-BE32-E72D297353CC}">
              <c16:uniqueId val="{00000000-5C47-49D0-8A08-941F0DDCF210}"/>
            </c:ext>
          </c:extLst>
        </c:ser>
        <c:ser>
          <c:idx val="2"/>
          <c:order val="1"/>
          <c:tx>
            <c:strRef>
              <c:f>'Academics - Gr. 10 - Legacy'!$C$171</c:f>
              <c:strCache>
                <c:ptCount val="1"/>
                <c:pt idx="0">
                  <c:v>Statewide*</c:v>
                </c:pt>
              </c:strCache>
            </c:strRef>
          </c:tx>
          <c:spPr>
            <a:ln w="31750">
              <a:solidFill>
                <a:srgbClr val="92D050"/>
              </a:solidFill>
            </a:ln>
          </c:spPr>
          <c:marker>
            <c:symbol val="none"/>
          </c:marker>
          <c:cat>
            <c:numRef>
              <c:f>'Academics - Gr. 10 - Legacy'!$D$167:$H$167</c:f>
              <c:numCache>
                <c:formatCode>General</c:formatCode>
                <c:ptCount val="5"/>
                <c:pt idx="0">
                  <c:v>2014</c:v>
                </c:pt>
                <c:pt idx="1">
                  <c:v>2015</c:v>
                </c:pt>
                <c:pt idx="2">
                  <c:v>2016</c:v>
                </c:pt>
                <c:pt idx="3">
                  <c:v>2017</c:v>
                </c:pt>
                <c:pt idx="4">
                  <c:v>2018</c:v>
                </c:pt>
              </c:numCache>
            </c:numRef>
          </c:cat>
          <c:val>
            <c:numRef>
              <c:f>'Academics - Gr. 10 - Legacy'!$D$171:$H$171</c:f>
              <c:numCache>
                <c:formatCode>0.0</c:formatCode>
                <c:ptCount val="5"/>
                <c:pt idx="0">
                  <c:v>70.8</c:v>
                </c:pt>
                <c:pt idx="1">
                  <c:v>69.7</c:v>
                </c:pt>
                <c:pt idx="2">
                  <c:v>70.599999999999994</c:v>
                </c:pt>
                <c:pt idx="3">
                  <c:v>71.099999999999994</c:v>
                </c:pt>
                <c:pt idx="4">
                  <c:v>70.48538403551386</c:v>
                </c:pt>
              </c:numCache>
            </c:numRef>
          </c:val>
          <c:smooth val="1"/>
          <c:extLst>
            <c:ext xmlns:c16="http://schemas.microsoft.com/office/drawing/2014/chart" uri="{C3380CC4-5D6E-409C-BE32-E72D297353CC}">
              <c16:uniqueId val="{00000001-5C47-49D0-8A08-941F0DDCF210}"/>
            </c:ext>
          </c:extLst>
        </c:ser>
        <c:ser>
          <c:idx val="0"/>
          <c:order val="2"/>
          <c:tx>
            <c:strRef>
              <c:f>'Academics - Gr. 10 - Legacy'!$C$170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Legacy'!$D$167:$H$167</c:f>
              <c:numCache>
                <c:formatCode>General</c:formatCode>
                <c:ptCount val="5"/>
                <c:pt idx="0">
                  <c:v>2014</c:v>
                </c:pt>
                <c:pt idx="1">
                  <c:v>2015</c:v>
                </c:pt>
                <c:pt idx="2">
                  <c:v>2016</c:v>
                </c:pt>
                <c:pt idx="3">
                  <c:v>2017</c:v>
                </c:pt>
                <c:pt idx="4">
                  <c:v>2018</c:v>
                </c:pt>
              </c:numCache>
            </c:numRef>
          </c:cat>
          <c:val>
            <c:numRef>
              <c:f>'Academics - Gr. 10 - Legacy'!$D$170:$H$170</c:f>
              <c:numCache>
                <c:formatCode>0.0</c:formatCode>
                <c:ptCount val="5"/>
              </c:numCache>
            </c:numRef>
          </c:val>
          <c:smooth val="1"/>
          <c:extLst>
            <c:ext xmlns:c16="http://schemas.microsoft.com/office/drawing/2014/chart" uri="{C3380CC4-5D6E-409C-BE32-E72D297353CC}">
              <c16:uniqueId val="{00000002-5C47-49D0-8A08-941F0DDCF210}"/>
            </c:ext>
          </c:extLst>
        </c:ser>
        <c:dLbls>
          <c:showLegendKey val="0"/>
          <c:showVal val="0"/>
          <c:showCatName val="0"/>
          <c:showSerName val="0"/>
          <c:showPercent val="0"/>
          <c:showBubbleSize val="0"/>
        </c:dLbls>
        <c:smooth val="0"/>
        <c:axId val="313137928"/>
        <c:axId val="313138504"/>
      </c:lineChart>
      <c:catAx>
        <c:axId val="313137928"/>
        <c:scaling>
          <c:orientation val="minMax"/>
        </c:scaling>
        <c:delete val="0"/>
        <c:axPos val="b"/>
        <c:numFmt formatCode="General" sourceLinked="1"/>
        <c:majorTickMark val="out"/>
        <c:minorTickMark val="none"/>
        <c:tickLblPos val="nextTo"/>
        <c:spPr>
          <a:noFill/>
        </c:spPr>
        <c:crossAx val="313138504"/>
        <c:crosses val="autoZero"/>
        <c:auto val="1"/>
        <c:lblAlgn val="ctr"/>
        <c:lblOffset val="100"/>
        <c:noMultiLvlLbl val="0"/>
      </c:catAx>
      <c:valAx>
        <c:axId val="31313850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313792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userShapes r:id="rId1"/>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3255359952553"/>
          <c:y val="5.1440251900434983E-2"/>
          <c:w val="0.86075340119578603"/>
          <c:h val="0.83249029671849872"/>
        </c:manualLayout>
      </c:layout>
      <c:lineChart>
        <c:grouping val="standard"/>
        <c:varyColors val="0"/>
        <c:ser>
          <c:idx val="1"/>
          <c:order val="0"/>
          <c:tx>
            <c:strRef>
              <c:f>'Academics - Gr. 10 - Legacy'!$C$172</c:f>
              <c:strCache>
                <c:ptCount val="1"/>
                <c:pt idx="0">
                  <c:v>Springfield*</c:v>
                </c:pt>
              </c:strCache>
            </c:strRef>
          </c:tx>
          <c:spPr>
            <a:ln w="31750">
              <a:solidFill>
                <a:schemeClr val="bg1">
                  <a:lumMod val="65000"/>
                </a:schemeClr>
              </a:solidFill>
            </a:ln>
          </c:spPr>
          <c:marker>
            <c:symbol val="none"/>
          </c:marker>
          <c:cat>
            <c:numRef>
              <c:f>'Academics - Gr. 10 - Legacy'!$K$167:$O$167</c:f>
              <c:numCache>
                <c:formatCode>General</c:formatCode>
                <c:ptCount val="5"/>
                <c:pt idx="0">
                  <c:v>2014</c:v>
                </c:pt>
                <c:pt idx="1">
                  <c:v>2015</c:v>
                </c:pt>
                <c:pt idx="2">
                  <c:v>2016</c:v>
                </c:pt>
                <c:pt idx="3">
                  <c:v>2017</c:v>
                </c:pt>
                <c:pt idx="4">
                  <c:v>2018</c:v>
                </c:pt>
              </c:numCache>
            </c:numRef>
          </c:cat>
          <c:val>
            <c:numRef>
              <c:f>'Academics - Gr. 10 - Legacy'!$K$172:$O$172</c:f>
              <c:numCache>
                <c:formatCode>0</c:formatCode>
                <c:ptCount val="5"/>
                <c:pt idx="0">
                  <c:v>13</c:v>
                </c:pt>
                <c:pt idx="1">
                  <c:v>12</c:v>
                </c:pt>
                <c:pt idx="2">
                  <c:v>10</c:v>
                </c:pt>
                <c:pt idx="3">
                  <c:v>12</c:v>
                </c:pt>
                <c:pt idx="4">
                  <c:v>20</c:v>
                </c:pt>
              </c:numCache>
            </c:numRef>
          </c:val>
          <c:smooth val="1"/>
          <c:extLst>
            <c:ext xmlns:c16="http://schemas.microsoft.com/office/drawing/2014/chart" uri="{C3380CC4-5D6E-409C-BE32-E72D297353CC}">
              <c16:uniqueId val="{00000000-0B49-4F64-8F3B-0E56DA4AF1CA}"/>
            </c:ext>
          </c:extLst>
        </c:ser>
        <c:ser>
          <c:idx val="2"/>
          <c:order val="1"/>
          <c:tx>
            <c:strRef>
              <c:f>'Academics - Gr. 10 - Legacy'!$C$171</c:f>
              <c:strCache>
                <c:ptCount val="1"/>
                <c:pt idx="0">
                  <c:v>Statewide*</c:v>
                </c:pt>
              </c:strCache>
            </c:strRef>
          </c:tx>
          <c:spPr>
            <a:ln w="31750">
              <a:solidFill>
                <a:srgbClr val="92D050"/>
              </a:solidFill>
            </a:ln>
          </c:spPr>
          <c:marker>
            <c:symbol val="none"/>
          </c:marker>
          <c:cat>
            <c:numRef>
              <c:f>'Academics - Gr. 10 - Legacy'!$K$167:$O$167</c:f>
              <c:numCache>
                <c:formatCode>General</c:formatCode>
                <c:ptCount val="5"/>
                <c:pt idx="0">
                  <c:v>2014</c:v>
                </c:pt>
                <c:pt idx="1">
                  <c:v>2015</c:v>
                </c:pt>
                <c:pt idx="2">
                  <c:v>2016</c:v>
                </c:pt>
                <c:pt idx="3">
                  <c:v>2017</c:v>
                </c:pt>
                <c:pt idx="4">
                  <c:v>2018</c:v>
                </c:pt>
              </c:numCache>
            </c:numRef>
          </c:cat>
          <c:val>
            <c:numRef>
              <c:f>'Academics - Gr. 10 - Legacy'!$K$171:$O$171</c:f>
              <c:numCache>
                <c:formatCode>0</c:formatCode>
                <c:ptCount val="5"/>
                <c:pt idx="0">
                  <c:v>41</c:v>
                </c:pt>
                <c:pt idx="1">
                  <c:v>40</c:v>
                </c:pt>
                <c:pt idx="2">
                  <c:v>39</c:v>
                </c:pt>
                <c:pt idx="3">
                  <c:v>42</c:v>
                </c:pt>
                <c:pt idx="4">
                  <c:v>40</c:v>
                </c:pt>
              </c:numCache>
            </c:numRef>
          </c:val>
          <c:smooth val="1"/>
          <c:extLst>
            <c:ext xmlns:c16="http://schemas.microsoft.com/office/drawing/2014/chart" uri="{C3380CC4-5D6E-409C-BE32-E72D297353CC}">
              <c16:uniqueId val="{00000001-0B49-4F64-8F3B-0E56DA4AF1CA}"/>
            </c:ext>
          </c:extLst>
        </c:ser>
        <c:ser>
          <c:idx val="0"/>
          <c:order val="2"/>
          <c:tx>
            <c:strRef>
              <c:f>'Academics - Gr. 10 - Legacy'!$C$170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Legacy'!$K$167:$O$167</c:f>
              <c:numCache>
                <c:formatCode>General</c:formatCode>
                <c:ptCount val="5"/>
                <c:pt idx="0">
                  <c:v>2014</c:v>
                </c:pt>
                <c:pt idx="1">
                  <c:v>2015</c:v>
                </c:pt>
                <c:pt idx="2">
                  <c:v>2016</c:v>
                </c:pt>
                <c:pt idx="3">
                  <c:v>2017</c:v>
                </c:pt>
                <c:pt idx="4">
                  <c:v>2018</c:v>
                </c:pt>
              </c:numCache>
            </c:numRef>
          </c:cat>
          <c:val>
            <c:numRef>
              <c:f>'Academics - Gr. 10 - Legacy'!$K$170:$O$170</c:f>
              <c:numCache>
                <c:formatCode>0</c:formatCode>
                <c:ptCount val="5"/>
              </c:numCache>
            </c:numRef>
          </c:val>
          <c:smooth val="1"/>
          <c:extLst>
            <c:ext xmlns:c16="http://schemas.microsoft.com/office/drawing/2014/chart" uri="{C3380CC4-5D6E-409C-BE32-E72D297353CC}">
              <c16:uniqueId val="{00000002-0B49-4F64-8F3B-0E56DA4AF1CA}"/>
            </c:ext>
          </c:extLst>
        </c:ser>
        <c:dLbls>
          <c:showLegendKey val="0"/>
          <c:showVal val="0"/>
          <c:showCatName val="0"/>
          <c:showSerName val="0"/>
          <c:showPercent val="0"/>
          <c:showBubbleSize val="0"/>
        </c:dLbls>
        <c:smooth val="0"/>
        <c:axId val="314322312"/>
        <c:axId val="314322888"/>
      </c:lineChart>
      <c:catAx>
        <c:axId val="314322312"/>
        <c:scaling>
          <c:orientation val="minMax"/>
        </c:scaling>
        <c:delete val="0"/>
        <c:axPos val="b"/>
        <c:numFmt formatCode="General" sourceLinked="1"/>
        <c:majorTickMark val="out"/>
        <c:minorTickMark val="none"/>
        <c:tickLblPos val="nextTo"/>
        <c:crossAx val="314322888"/>
        <c:crosses val="autoZero"/>
        <c:auto val="1"/>
        <c:lblAlgn val="ctr"/>
        <c:lblOffset val="100"/>
        <c:noMultiLvlLbl val="0"/>
      </c:catAx>
      <c:valAx>
        <c:axId val="31432288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432231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userShapes r:id="rId1"/>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578914444785"/>
          <c:y val="5.1440251900434983E-2"/>
          <c:w val="0.86001558601968486"/>
          <c:h val="0.83249029671849895"/>
        </c:manualLayout>
      </c:layout>
      <c:lineChart>
        <c:grouping val="standard"/>
        <c:varyColors val="0"/>
        <c:ser>
          <c:idx val="1"/>
          <c:order val="0"/>
          <c:tx>
            <c:strRef>
              <c:f>'Academics - Gr. 10 - Legacy'!$C$172</c:f>
              <c:strCache>
                <c:ptCount val="1"/>
                <c:pt idx="0">
                  <c:v>Springfield*</c:v>
                </c:pt>
              </c:strCache>
            </c:strRef>
          </c:tx>
          <c:spPr>
            <a:ln w="31750">
              <a:solidFill>
                <a:schemeClr val="bg1">
                  <a:lumMod val="65000"/>
                </a:schemeClr>
              </a:solidFill>
            </a:ln>
          </c:spPr>
          <c:marker>
            <c:symbol val="none"/>
          </c:marker>
          <c:cat>
            <c:strRef>
              <c:f>'Academics - Gr. 10 - Legacy'!$R$167:$V$167</c:f>
              <c:strCache>
                <c:ptCount val="5"/>
                <c:pt idx="0">
                  <c:v>2014</c:v>
                </c:pt>
                <c:pt idx="1">
                  <c:v>2015</c:v>
                </c:pt>
                <c:pt idx="2">
                  <c:v>2016</c:v>
                </c:pt>
                <c:pt idx="3">
                  <c:v>2017</c:v>
                </c:pt>
                <c:pt idx="4">
                  <c:v>2018†</c:v>
                </c:pt>
              </c:strCache>
            </c:strRef>
          </c:cat>
          <c:val>
            <c:numRef>
              <c:f>'Academics - Gr. 10 - Legacy'!$R$172:$V$172</c:f>
              <c:numCache>
                <c:formatCode>0.0</c:formatCode>
                <c:ptCount val="5"/>
                <c:pt idx="0">
                  <c:v>39</c:v>
                </c:pt>
                <c:pt idx="1">
                  <c:v>39</c:v>
                </c:pt>
                <c:pt idx="2">
                  <c:v>35</c:v>
                </c:pt>
                <c:pt idx="3">
                  <c:v>27</c:v>
                </c:pt>
                <c:pt idx="4">
                  <c:v>43.668508287292816</c:v>
                </c:pt>
              </c:numCache>
            </c:numRef>
          </c:val>
          <c:smooth val="1"/>
          <c:extLst>
            <c:ext xmlns:c16="http://schemas.microsoft.com/office/drawing/2014/chart" uri="{C3380CC4-5D6E-409C-BE32-E72D297353CC}">
              <c16:uniqueId val="{00000000-99C5-4B82-B90D-34B05D2DBE9E}"/>
            </c:ext>
          </c:extLst>
        </c:ser>
        <c:ser>
          <c:idx val="2"/>
          <c:order val="1"/>
          <c:tx>
            <c:strRef>
              <c:f>'Academics - Gr. 10 - Legacy'!$C$171</c:f>
              <c:strCache>
                <c:ptCount val="1"/>
                <c:pt idx="0">
                  <c:v>Statewide*</c:v>
                </c:pt>
              </c:strCache>
            </c:strRef>
          </c:tx>
          <c:spPr>
            <a:ln w="31750">
              <a:solidFill>
                <a:srgbClr val="92D050"/>
              </a:solidFill>
            </a:ln>
          </c:spPr>
          <c:marker>
            <c:symbol val="none"/>
          </c:marker>
          <c:cat>
            <c:strRef>
              <c:f>'Academics - Gr. 10 - Legacy'!$R$167:$V$167</c:f>
              <c:strCache>
                <c:ptCount val="5"/>
                <c:pt idx="0">
                  <c:v>2014</c:v>
                </c:pt>
                <c:pt idx="1">
                  <c:v>2015</c:v>
                </c:pt>
                <c:pt idx="2">
                  <c:v>2016</c:v>
                </c:pt>
                <c:pt idx="3">
                  <c:v>2017</c:v>
                </c:pt>
                <c:pt idx="4">
                  <c:v>2018†</c:v>
                </c:pt>
              </c:strCache>
            </c:strRef>
          </c:cat>
          <c:val>
            <c:numRef>
              <c:f>'Academics - Gr. 10 - Legacy'!$R$171:$V$171</c:f>
              <c:numCache>
                <c:formatCode>0.0</c:formatCode>
                <c:ptCount val="5"/>
                <c:pt idx="0">
                  <c:v>45</c:v>
                </c:pt>
                <c:pt idx="1">
                  <c:v>46</c:v>
                </c:pt>
                <c:pt idx="2">
                  <c:v>47</c:v>
                </c:pt>
                <c:pt idx="3">
                  <c:v>45</c:v>
                </c:pt>
                <c:pt idx="4">
                  <c:v>46.239290214195719</c:v>
                </c:pt>
              </c:numCache>
            </c:numRef>
          </c:val>
          <c:smooth val="1"/>
          <c:extLst>
            <c:ext xmlns:c16="http://schemas.microsoft.com/office/drawing/2014/chart" uri="{C3380CC4-5D6E-409C-BE32-E72D297353CC}">
              <c16:uniqueId val="{00000001-99C5-4B82-B90D-34B05D2DBE9E}"/>
            </c:ext>
          </c:extLst>
        </c:ser>
        <c:ser>
          <c:idx val="0"/>
          <c:order val="2"/>
          <c:tx>
            <c:strRef>
              <c:f>'Academics - Gr. 10 - Legacy'!$C$170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Legacy'!$R$167:$V$167</c:f>
              <c:strCache>
                <c:ptCount val="5"/>
                <c:pt idx="0">
                  <c:v>2014</c:v>
                </c:pt>
                <c:pt idx="1">
                  <c:v>2015</c:v>
                </c:pt>
                <c:pt idx="2">
                  <c:v>2016</c:v>
                </c:pt>
                <c:pt idx="3">
                  <c:v>2017</c:v>
                </c:pt>
                <c:pt idx="4">
                  <c:v>2018†</c:v>
                </c:pt>
              </c:strCache>
            </c:strRef>
          </c:cat>
          <c:val>
            <c:numRef>
              <c:f>'Academics - Gr. 10 - Legacy'!$R$170:$V$170</c:f>
              <c:numCache>
                <c:formatCode>0.0</c:formatCode>
                <c:ptCount val="5"/>
              </c:numCache>
            </c:numRef>
          </c:val>
          <c:smooth val="1"/>
          <c:extLst>
            <c:ext xmlns:c16="http://schemas.microsoft.com/office/drawing/2014/chart" uri="{C3380CC4-5D6E-409C-BE32-E72D297353CC}">
              <c16:uniqueId val="{00000002-99C5-4B82-B90D-34B05D2DBE9E}"/>
            </c:ext>
          </c:extLst>
        </c:ser>
        <c:dLbls>
          <c:showLegendKey val="0"/>
          <c:showVal val="0"/>
          <c:showCatName val="0"/>
          <c:showSerName val="0"/>
          <c:showPercent val="0"/>
          <c:showBubbleSize val="0"/>
        </c:dLbls>
        <c:smooth val="0"/>
        <c:axId val="314531848"/>
        <c:axId val="314532424"/>
      </c:lineChart>
      <c:catAx>
        <c:axId val="314531848"/>
        <c:scaling>
          <c:orientation val="minMax"/>
        </c:scaling>
        <c:delete val="0"/>
        <c:axPos val="b"/>
        <c:numFmt formatCode="General" sourceLinked="1"/>
        <c:majorTickMark val="out"/>
        <c:minorTickMark val="none"/>
        <c:tickLblPos val="nextTo"/>
        <c:crossAx val="314532424"/>
        <c:crosses val="autoZero"/>
        <c:auto val="1"/>
        <c:lblAlgn val="ctr"/>
        <c:lblOffset val="100"/>
        <c:noMultiLvlLbl val="0"/>
      </c:catAx>
      <c:valAx>
        <c:axId val="31453242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453184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63793654017064"/>
          <c:y val="5.1440251900434983E-2"/>
          <c:w val="0.82922825804922828"/>
          <c:h val="0.83249029671849872"/>
        </c:manualLayout>
      </c:layout>
      <c:lineChart>
        <c:grouping val="standard"/>
        <c:varyColors val="0"/>
        <c:ser>
          <c:idx val="1"/>
          <c:order val="0"/>
          <c:tx>
            <c:strRef>
              <c:f>'Academics - Gr. 10 - Legacy'!$C$205</c:f>
              <c:strCache>
                <c:ptCount val="1"/>
                <c:pt idx="0">
                  <c:v>Springfield*</c:v>
                </c:pt>
              </c:strCache>
            </c:strRef>
          </c:tx>
          <c:spPr>
            <a:ln w="31750">
              <a:solidFill>
                <a:schemeClr val="bg1">
                  <a:lumMod val="65000"/>
                </a:schemeClr>
              </a:solidFill>
            </a:ln>
          </c:spPr>
          <c:marker>
            <c:symbol val="none"/>
          </c:marker>
          <c:cat>
            <c:numRef>
              <c:f>'Academics - Gr. 10 - Legacy'!$D$200:$H$200</c:f>
              <c:numCache>
                <c:formatCode>General</c:formatCode>
                <c:ptCount val="5"/>
                <c:pt idx="0">
                  <c:v>2014</c:v>
                </c:pt>
                <c:pt idx="1">
                  <c:v>2015</c:v>
                </c:pt>
                <c:pt idx="2">
                  <c:v>2016</c:v>
                </c:pt>
                <c:pt idx="3">
                  <c:v>2017</c:v>
                </c:pt>
                <c:pt idx="4">
                  <c:v>2018</c:v>
                </c:pt>
              </c:numCache>
            </c:numRef>
          </c:cat>
          <c:val>
            <c:numRef>
              <c:f>'Academics - Gr. 10 - Legacy'!$D$205:$H$205</c:f>
              <c:numCache>
                <c:formatCode>0.0</c:formatCode>
                <c:ptCount val="5"/>
                <c:pt idx="0">
                  <c:v>63.1</c:v>
                </c:pt>
                <c:pt idx="1">
                  <c:v>66.400000000000006</c:v>
                </c:pt>
                <c:pt idx="2">
                  <c:v>71.8</c:v>
                </c:pt>
                <c:pt idx="3">
                  <c:v>69.900000000000006</c:v>
                </c:pt>
                <c:pt idx="4">
                  <c:v>65.940766550522653</c:v>
                </c:pt>
              </c:numCache>
            </c:numRef>
          </c:val>
          <c:smooth val="1"/>
          <c:extLst>
            <c:ext xmlns:c16="http://schemas.microsoft.com/office/drawing/2014/chart" uri="{C3380CC4-5D6E-409C-BE32-E72D297353CC}">
              <c16:uniqueId val="{00000000-0A6A-49B7-B604-6753A6DDC35D}"/>
            </c:ext>
          </c:extLst>
        </c:ser>
        <c:ser>
          <c:idx val="2"/>
          <c:order val="1"/>
          <c:tx>
            <c:strRef>
              <c:f>'Academics - Gr. 10 - Legacy'!$C$204</c:f>
              <c:strCache>
                <c:ptCount val="1"/>
                <c:pt idx="0">
                  <c:v>Statewide*</c:v>
                </c:pt>
              </c:strCache>
            </c:strRef>
          </c:tx>
          <c:spPr>
            <a:ln w="31750">
              <a:solidFill>
                <a:srgbClr val="92D050"/>
              </a:solidFill>
            </a:ln>
          </c:spPr>
          <c:marker>
            <c:symbol val="none"/>
          </c:marker>
          <c:cat>
            <c:numRef>
              <c:f>'Academics - Gr. 10 - Legacy'!$D$200:$H$200</c:f>
              <c:numCache>
                <c:formatCode>General</c:formatCode>
                <c:ptCount val="5"/>
                <c:pt idx="0">
                  <c:v>2014</c:v>
                </c:pt>
                <c:pt idx="1">
                  <c:v>2015</c:v>
                </c:pt>
                <c:pt idx="2">
                  <c:v>2016</c:v>
                </c:pt>
                <c:pt idx="3">
                  <c:v>2017</c:v>
                </c:pt>
                <c:pt idx="4">
                  <c:v>2018</c:v>
                </c:pt>
              </c:numCache>
            </c:numRef>
          </c:cat>
          <c:val>
            <c:numRef>
              <c:f>'Academics - Gr. 10 - Legacy'!$D$204:$H$204</c:f>
              <c:numCache>
                <c:formatCode>0.0</c:formatCode>
                <c:ptCount val="5"/>
                <c:pt idx="0">
                  <c:v>69.2</c:v>
                </c:pt>
                <c:pt idx="1">
                  <c:v>73.599999999999994</c:v>
                </c:pt>
                <c:pt idx="2">
                  <c:v>74.8</c:v>
                </c:pt>
                <c:pt idx="3">
                  <c:v>72</c:v>
                </c:pt>
                <c:pt idx="4">
                  <c:v>72.86826208178438</c:v>
                </c:pt>
              </c:numCache>
            </c:numRef>
          </c:val>
          <c:smooth val="1"/>
          <c:extLst>
            <c:ext xmlns:c16="http://schemas.microsoft.com/office/drawing/2014/chart" uri="{C3380CC4-5D6E-409C-BE32-E72D297353CC}">
              <c16:uniqueId val="{00000001-0A6A-49B7-B604-6753A6DDC35D}"/>
            </c:ext>
          </c:extLst>
        </c:ser>
        <c:ser>
          <c:idx val="0"/>
          <c:order val="2"/>
          <c:tx>
            <c:strRef>
              <c:f>'Academics - Gr. 10 - Legacy'!$C$203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Legacy'!$D$200:$H$200</c:f>
              <c:numCache>
                <c:formatCode>General</c:formatCode>
                <c:ptCount val="5"/>
                <c:pt idx="0">
                  <c:v>2014</c:v>
                </c:pt>
                <c:pt idx="1">
                  <c:v>2015</c:v>
                </c:pt>
                <c:pt idx="2">
                  <c:v>2016</c:v>
                </c:pt>
                <c:pt idx="3">
                  <c:v>2017</c:v>
                </c:pt>
                <c:pt idx="4">
                  <c:v>2018</c:v>
                </c:pt>
              </c:numCache>
            </c:numRef>
          </c:cat>
          <c:val>
            <c:numRef>
              <c:f>'Academics - Gr. 10 - Legacy'!$D$203:$H$203</c:f>
              <c:numCache>
                <c:formatCode>0.0</c:formatCode>
                <c:ptCount val="5"/>
              </c:numCache>
            </c:numRef>
          </c:val>
          <c:smooth val="1"/>
          <c:extLst>
            <c:ext xmlns:c16="http://schemas.microsoft.com/office/drawing/2014/chart" uri="{C3380CC4-5D6E-409C-BE32-E72D297353CC}">
              <c16:uniqueId val="{00000002-0A6A-49B7-B604-6753A6DDC35D}"/>
            </c:ext>
          </c:extLst>
        </c:ser>
        <c:dLbls>
          <c:showLegendKey val="0"/>
          <c:showVal val="0"/>
          <c:showCatName val="0"/>
          <c:showSerName val="0"/>
          <c:showPercent val="0"/>
          <c:showBubbleSize val="0"/>
        </c:dLbls>
        <c:smooth val="0"/>
        <c:axId val="314536456"/>
        <c:axId val="314537032"/>
      </c:lineChart>
      <c:catAx>
        <c:axId val="314536456"/>
        <c:scaling>
          <c:orientation val="minMax"/>
        </c:scaling>
        <c:delete val="0"/>
        <c:axPos val="b"/>
        <c:numFmt formatCode="General" sourceLinked="1"/>
        <c:majorTickMark val="out"/>
        <c:minorTickMark val="none"/>
        <c:tickLblPos val="nextTo"/>
        <c:spPr>
          <a:noFill/>
        </c:spPr>
        <c:crossAx val="314537032"/>
        <c:crosses val="autoZero"/>
        <c:auto val="1"/>
        <c:lblAlgn val="ctr"/>
        <c:lblOffset val="100"/>
        <c:noMultiLvlLbl val="0"/>
      </c:catAx>
      <c:valAx>
        <c:axId val="31453703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453645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userShapes r:id="rId1"/>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85963708577007"/>
          <c:y val="5.1440251900434983E-2"/>
          <c:w val="0.86065263299634231"/>
          <c:h val="0.83249029671849895"/>
        </c:manualLayout>
      </c:layout>
      <c:lineChart>
        <c:grouping val="standard"/>
        <c:varyColors val="0"/>
        <c:ser>
          <c:idx val="1"/>
          <c:order val="0"/>
          <c:tx>
            <c:strRef>
              <c:f>'Academics - Gr. 10 - Legacy'!$C$205</c:f>
              <c:strCache>
                <c:ptCount val="1"/>
                <c:pt idx="0">
                  <c:v>Springfield*</c:v>
                </c:pt>
              </c:strCache>
            </c:strRef>
          </c:tx>
          <c:spPr>
            <a:ln w="31750">
              <a:solidFill>
                <a:schemeClr val="bg1">
                  <a:lumMod val="65000"/>
                </a:schemeClr>
              </a:solidFill>
            </a:ln>
          </c:spPr>
          <c:marker>
            <c:symbol val="none"/>
          </c:marker>
          <c:cat>
            <c:numRef>
              <c:f>'Academics - Gr. 10 - Legacy'!$K$200:$O$200</c:f>
              <c:numCache>
                <c:formatCode>General</c:formatCode>
                <c:ptCount val="5"/>
                <c:pt idx="0">
                  <c:v>2014</c:v>
                </c:pt>
                <c:pt idx="1">
                  <c:v>2015</c:v>
                </c:pt>
                <c:pt idx="2">
                  <c:v>2016</c:v>
                </c:pt>
                <c:pt idx="3">
                  <c:v>2017</c:v>
                </c:pt>
                <c:pt idx="4">
                  <c:v>2018</c:v>
                </c:pt>
              </c:numCache>
            </c:numRef>
          </c:cat>
          <c:val>
            <c:numRef>
              <c:f>'Academics - Gr. 10 - Legacy'!$K$205:$O$205</c:f>
              <c:numCache>
                <c:formatCode>0</c:formatCode>
                <c:ptCount val="5"/>
                <c:pt idx="0">
                  <c:v>28</c:v>
                </c:pt>
                <c:pt idx="1">
                  <c:v>31</c:v>
                </c:pt>
                <c:pt idx="2">
                  <c:v>37</c:v>
                </c:pt>
                <c:pt idx="3">
                  <c:v>36</c:v>
                </c:pt>
                <c:pt idx="4">
                  <c:v>35</c:v>
                </c:pt>
              </c:numCache>
            </c:numRef>
          </c:val>
          <c:smooth val="1"/>
          <c:extLst>
            <c:ext xmlns:c16="http://schemas.microsoft.com/office/drawing/2014/chart" uri="{C3380CC4-5D6E-409C-BE32-E72D297353CC}">
              <c16:uniqueId val="{00000000-2F4F-4013-A286-B532E0853230}"/>
            </c:ext>
          </c:extLst>
        </c:ser>
        <c:ser>
          <c:idx val="2"/>
          <c:order val="1"/>
          <c:tx>
            <c:strRef>
              <c:f>'Academics - Gr. 10 - Legacy'!$C$204</c:f>
              <c:strCache>
                <c:ptCount val="1"/>
                <c:pt idx="0">
                  <c:v>Statewide*</c:v>
                </c:pt>
              </c:strCache>
            </c:strRef>
          </c:tx>
          <c:spPr>
            <a:ln w="31750">
              <a:solidFill>
                <a:srgbClr val="92D050"/>
              </a:solidFill>
            </a:ln>
          </c:spPr>
          <c:marker>
            <c:symbol val="none"/>
          </c:marker>
          <c:cat>
            <c:numRef>
              <c:f>'Academics - Gr. 10 - Legacy'!$K$200:$O$200</c:f>
              <c:numCache>
                <c:formatCode>General</c:formatCode>
                <c:ptCount val="5"/>
                <c:pt idx="0">
                  <c:v>2014</c:v>
                </c:pt>
                <c:pt idx="1">
                  <c:v>2015</c:v>
                </c:pt>
                <c:pt idx="2">
                  <c:v>2016</c:v>
                </c:pt>
                <c:pt idx="3">
                  <c:v>2017</c:v>
                </c:pt>
                <c:pt idx="4">
                  <c:v>2018</c:v>
                </c:pt>
              </c:numCache>
            </c:numRef>
          </c:cat>
          <c:val>
            <c:numRef>
              <c:f>'Academics - Gr. 10 - Legacy'!$K$204:$O$204</c:f>
              <c:numCache>
                <c:formatCode>0</c:formatCode>
                <c:ptCount val="5"/>
                <c:pt idx="0">
                  <c:v>36</c:v>
                </c:pt>
                <c:pt idx="1">
                  <c:v>44</c:v>
                </c:pt>
                <c:pt idx="2">
                  <c:v>47</c:v>
                </c:pt>
                <c:pt idx="3">
                  <c:v>42</c:v>
                </c:pt>
                <c:pt idx="4">
                  <c:v>45</c:v>
                </c:pt>
              </c:numCache>
            </c:numRef>
          </c:val>
          <c:smooth val="1"/>
          <c:extLst>
            <c:ext xmlns:c16="http://schemas.microsoft.com/office/drawing/2014/chart" uri="{C3380CC4-5D6E-409C-BE32-E72D297353CC}">
              <c16:uniqueId val="{00000001-2F4F-4013-A286-B532E0853230}"/>
            </c:ext>
          </c:extLst>
        </c:ser>
        <c:ser>
          <c:idx val="0"/>
          <c:order val="2"/>
          <c:tx>
            <c:strRef>
              <c:f>'Academics - Gr. 10 - Legacy'!$C$203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Legacy'!$K$200:$O$200</c:f>
              <c:numCache>
                <c:formatCode>General</c:formatCode>
                <c:ptCount val="5"/>
                <c:pt idx="0">
                  <c:v>2014</c:v>
                </c:pt>
                <c:pt idx="1">
                  <c:v>2015</c:v>
                </c:pt>
                <c:pt idx="2">
                  <c:v>2016</c:v>
                </c:pt>
                <c:pt idx="3">
                  <c:v>2017</c:v>
                </c:pt>
                <c:pt idx="4">
                  <c:v>2018</c:v>
                </c:pt>
              </c:numCache>
            </c:numRef>
          </c:cat>
          <c:val>
            <c:numRef>
              <c:f>'Academics - Gr. 10 - Legacy'!$K$203:$O$203</c:f>
              <c:numCache>
                <c:formatCode>0.0</c:formatCode>
                <c:ptCount val="5"/>
              </c:numCache>
            </c:numRef>
          </c:val>
          <c:smooth val="1"/>
          <c:extLst>
            <c:ext xmlns:c16="http://schemas.microsoft.com/office/drawing/2014/chart" uri="{C3380CC4-5D6E-409C-BE32-E72D297353CC}">
              <c16:uniqueId val="{00000002-2F4F-4013-A286-B532E0853230}"/>
            </c:ext>
          </c:extLst>
        </c:ser>
        <c:dLbls>
          <c:showLegendKey val="0"/>
          <c:showVal val="0"/>
          <c:showCatName val="0"/>
          <c:showSerName val="0"/>
          <c:showPercent val="0"/>
          <c:showBubbleSize val="0"/>
        </c:dLbls>
        <c:smooth val="0"/>
        <c:axId val="314737800"/>
        <c:axId val="314738376"/>
      </c:lineChart>
      <c:catAx>
        <c:axId val="314737800"/>
        <c:scaling>
          <c:orientation val="minMax"/>
        </c:scaling>
        <c:delete val="0"/>
        <c:axPos val="b"/>
        <c:numFmt formatCode="General" sourceLinked="1"/>
        <c:majorTickMark val="out"/>
        <c:minorTickMark val="none"/>
        <c:tickLblPos val="nextTo"/>
        <c:crossAx val="314738376"/>
        <c:crosses val="autoZero"/>
        <c:auto val="1"/>
        <c:lblAlgn val="ctr"/>
        <c:lblOffset val="100"/>
        <c:noMultiLvlLbl val="0"/>
      </c:catAx>
      <c:valAx>
        <c:axId val="31473837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473780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7120716298402"/>
          <c:y val="5.1440251900434983E-2"/>
          <c:w val="0.85828792837015977"/>
          <c:h val="0.83249029671849928"/>
        </c:manualLayout>
      </c:layout>
      <c:lineChart>
        <c:grouping val="standard"/>
        <c:varyColors val="0"/>
        <c:ser>
          <c:idx val="1"/>
          <c:order val="0"/>
          <c:tx>
            <c:strRef>
              <c:f>'Academics - Gr. 10 - Legacy'!$C$205</c:f>
              <c:strCache>
                <c:ptCount val="1"/>
                <c:pt idx="0">
                  <c:v>Springfield*</c:v>
                </c:pt>
              </c:strCache>
            </c:strRef>
          </c:tx>
          <c:spPr>
            <a:ln w="31750">
              <a:solidFill>
                <a:schemeClr val="bg1">
                  <a:lumMod val="65000"/>
                </a:schemeClr>
              </a:solidFill>
            </a:ln>
          </c:spPr>
          <c:marker>
            <c:symbol val="none"/>
          </c:marker>
          <c:cat>
            <c:strRef>
              <c:f>'Academics - Gr. 10 - Legacy'!$R$200:$V$200</c:f>
              <c:strCache>
                <c:ptCount val="5"/>
                <c:pt idx="0">
                  <c:v>2014</c:v>
                </c:pt>
                <c:pt idx="1">
                  <c:v>2015</c:v>
                </c:pt>
                <c:pt idx="2">
                  <c:v>2016</c:v>
                </c:pt>
                <c:pt idx="3">
                  <c:v>2017</c:v>
                </c:pt>
                <c:pt idx="4">
                  <c:v>2018†</c:v>
                </c:pt>
              </c:strCache>
            </c:strRef>
          </c:cat>
          <c:val>
            <c:numRef>
              <c:f>'Academics - Gr. 10 - Legacy'!$R$205:$V$205</c:f>
              <c:numCache>
                <c:formatCode>0.0</c:formatCode>
                <c:ptCount val="5"/>
                <c:pt idx="0">
                  <c:v>42.5</c:v>
                </c:pt>
                <c:pt idx="1">
                  <c:v>52</c:v>
                </c:pt>
                <c:pt idx="2">
                  <c:v>55</c:v>
                </c:pt>
                <c:pt idx="3">
                  <c:v>37</c:v>
                </c:pt>
                <c:pt idx="4">
                  <c:v>43.602739726027394</c:v>
                </c:pt>
              </c:numCache>
            </c:numRef>
          </c:val>
          <c:smooth val="1"/>
          <c:extLst>
            <c:ext xmlns:c16="http://schemas.microsoft.com/office/drawing/2014/chart" uri="{C3380CC4-5D6E-409C-BE32-E72D297353CC}">
              <c16:uniqueId val="{00000000-A6D4-47C2-87BD-FC790E5AC46A}"/>
            </c:ext>
          </c:extLst>
        </c:ser>
        <c:ser>
          <c:idx val="2"/>
          <c:order val="1"/>
          <c:tx>
            <c:strRef>
              <c:f>'Academics - Gr. 10 - Legacy'!$C$204</c:f>
              <c:strCache>
                <c:ptCount val="1"/>
                <c:pt idx="0">
                  <c:v>Statewide*</c:v>
                </c:pt>
              </c:strCache>
            </c:strRef>
          </c:tx>
          <c:spPr>
            <a:ln w="31750">
              <a:solidFill>
                <a:srgbClr val="92D050"/>
              </a:solidFill>
            </a:ln>
          </c:spPr>
          <c:marker>
            <c:symbol val="none"/>
          </c:marker>
          <c:cat>
            <c:strRef>
              <c:f>'Academics - Gr. 10 - Legacy'!$R$200:$V$200</c:f>
              <c:strCache>
                <c:ptCount val="5"/>
                <c:pt idx="0">
                  <c:v>2014</c:v>
                </c:pt>
                <c:pt idx="1">
                  <c:v>2015</c:v>
                </c:pt>
                <c:pt idx="2">
                  <c:v>2016</c:v>
                </c:pt>
                <c:pt idx="3">
                  <c:v>2017</c:v>
                </c:pt>
                <c:pt idx="4">
                  <c:v>2018†</c:v>
                </c:pt>
              </c:strCache>
            </c:strRef>
          </c:cat>
          <c:val>
            <c:numRef>
              <c:f>'Academics - Gr. 10 - Legacy'!$R$204:$V$204</c:f>
              <c:numCache>
                <c:formatCode>0.0</c:formatCode>
                <c:ptCount val="5"/>
                <c:pt idx="0">
                  <c:v>46</c:v>
                </c:pt>
                <c:pt idx="1">
                  <c:v>55</c:v>
                </c:pt>
                <c:pt idx="2">
                  <c:v>55</c:v>
                </c:pt>
                <c:pt idx="3">
                  <c:v>43</c:v>
                </c:pt>
                <c:pt idx="4">
                  <c:v>47.272523782876327</c:v>
                </c:pt>
              </c:numCache>
            </c:numRef>
          </c:val>
          <c:smooth val="1"/>
          <c:extLst>
            <c:ext xmlns:c16="http://schemas.microsoft.com/office/drawing/2014/chart" uri="{C3380CC4-5D6E-409C-BE32-E72D297353CC}">
              <c16:uniqueId val="{00000001-A6D4-47C2-87BD-FC790E5AC46A}"/>
            </c:ext>
          </c:extLst>
        </c:ser>
        <c:ser>
          <c:idx val="0"/>
          <c:order val="2"/>
          <c:tx>
            <c:strRef>
              <c:f>'Academics - Gr. 10 - Legacy'!$C$203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Legacy'!$R$200:$V$200</c:f>
              <c:strCache>
                <c:ptCount val="5"/>
                <c:pt idx="0">
                  <c:v>2014</c:v>
                </c:pt>
                <c:pt idx="1">
                  <c:v>2015</c:v>
                </c:pt>
                <c:pt idx="2">
                  <c:v>2016</c:v>
                </c:pt>
                <c:pt idx="3">
                  <c:v>2017</c:v>
                </c:pt>
                <c:pt idx="4">
                  <c:v>2018†</c:v>
                </c:pt>
              </c:strCache>
            </c:strRef>
          </c:cat>
          <c:val>
            <c:numRef>
              <c:f>'Academics - Gr. 10 - Legacy'!$R$203:$V$203</c:f>
              <c:numCache>
                <c:formatCode>0.0</c:formatCode>
                <c:ptCount val="5"/>
              </c:numCache>
            </c:numRef>
          </c:val>
          <c:smooth val="1"/>
          <c:extLst>
            <c:ext xmlns:c16="http://schemas.microsoft.com/office/drawing/2014/chart" uri="{C3380CC4-5D6E-409C-BE32-E72D297353CC}">
              <c16:uniqueId val="{00000002-A6D4-47C2-87BD-FC790E5AC46A}"/>
            </c:ext>
          </c:extLst>
        </c:ser>
        <c:dLbls>
          <c:showLegendKey val="0"/>
          <c:showVal val="0"/>
          <c:showCatName val="0"/>
          <c:showSerName val="0"/>
          <c:showPercent val="0"/>
          <c:showBubbleSize val="0"/>
        </c:dLbls>
        <c:smooth val="0"/>
        <c:axId val="314742408"/>
        <c:axId val="314742984"/>
      </c:lineChart>
      <c:catAx>
        <c:axId val="314742408"/>
        <c:scaling>
          <c:orientation val="minMax"/>
        </c:scaling>
        <c:delete val="0"/>
        <c:axPos val="b"/>
        <c:numFmt formatCode="General" sourceLinked="1"/>
        <c:majorTickMark val="out"/>
        <c:minorTickMark val="none"/>
        <c:tickLblPos val="nextTo"/>
        <c:crossAx val="314742984"/>
        <c:crosses val="autoZero"/>
        <c:auto val="1"/>
        <c:lblAlgn val="ctr"/>
        <c:lblOffset val="100"/>
        <c:noMultiLvlLbl val="0"/>
      </c:catAx>
      <c:valAx>
        <c:axId val="31474298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474240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Legacy'!$C$232</c:f>
              <c:strCache>
                <c:ptCount val="1"/>
                <c:pt idx="0">
                  <c:v>Springfield*</c:v>
                </c:pt>
              </c:strCache>
            </c:strRef>
          </c:tx>
          <c:spPr>
            <a:ln w="31750">
              <a:solidFill>
                <a:schemeClr val="bg1">
                  <a:lumMod val="65000"/>
                </a:schemeClr>
              </a:solidFill>
            </a:ln>
          </c:spPr>
          <c:marker>
            <c:symbol val="none"/>
          </c:marker>
          <c:cat>
            <c:numRef>
              <c:f>'Academics - Gr. 10 - Legacy'!$D$227:$H$227</c:f>
              <c:numCache>
                <c:formatCode>General</c:formatCode>
                <c:ptCount val="5"/>
                <c:pt idx="0">
                  <c:v>2014</c:v>
                </c:pt>
                <c:pt idx="1">
                  <c:v>2015</c:v>
                </c:pt>
                <c:pt idx="2">
                  <c:v>2016</c:v>
                </c:pt>
                <c:pt idx="3">
                  <c:v>2017</c:v>
                </c:pt>
                <c:pt idx="4">
                  <c:v>2018</c:v>
                </c:pt>
              </c:numCache>
            </c:numRef>
          </c:cat>
          <c:val>
            <c:numRef>
              <c:f>'Academics - Gr. 10 - Legacy'!$D$232:$H$232</c:f>
              <c:numCache>
                <c:formatCode>0.0</c:formatCode>
                <c:ptCount val="5"/>
                <c:pt idx="0">
                  <c:v>45.9</c:v>
                </c:pt>
                <c:pt idx="1">
                  <c:v>48.7</c:v>
                </c:pt>
                <c:pt idx="2">
                  <c:v>47.5</c:v>
                </c:pt>
                <c:pt idx="3">
                  <c:v>46.7</c:v>
                </c:pt>
                <c:pt idx="4">
                  <c:v>49.555160142348754</c:v>
                </c:pt>
              </c:numCache>
            </c:numRef>
          </c:val>
          <c:smooth val="1"/>
          <c:extLst>
            <c:ext xmlns:c16="http://schemas.microsoft.com/office/drawing/2014/chart" uri="{C3380CC4-5D6E-409C-BE32-E72D297353CC}">
              <c16:uniqueId val="{00000000-6CD1-4D65-AF13-08948EA87277}"/>
            </c:ext>
          </c:extLst>
        </c:ser>
        <c:ser>
          <c:idx val="2"/>
          <c:order val="1"/>
          <c:tx>
            <c:strRef>
              <c:f>'Academics - Gr. 10 - Legacy'!$C$231</c:f>
              <c:strCache>
                <c:ptCount val="1"/>
                <c:pt idx="0">
                  <c:v>Statewide*</c:v>
                </c:pt>
              </c:strCache>
            </c:strRef>
          </c:tx>
          <c:spPr>
            <a:ln w="31750">
              <a:solidFill>
                <a:srgbClr val="92D050"/>
              </a:solidFill>
            </a:ln>
          </c:spPr>
          <c:marker>
            <c:symbol val="none"/>
          </c:marker>
          <c:cat>
            <c:numRef>
              <c:f>'Academics - Gr. 10 - Legacy'!$D$227:$H$227</c:f>
              <c:numCache>
                <c:formatCode>General</c:formatCode>
                <c:ptCount val="5"/>
                <c:pt idx="0">
                  <c:v>2014</c:v>
                </c:pt>
                <c:pt idx="1">
                  <c:v>2015</c:v>
                </c:pt>
                <c:pt idx="2">
                  <c:v>2016</c:v>
                </c:pt>
                <c:pt idx="3">
                  <c:v>2017</c:v>
                </c:pt>
                <c:pt idx="4">
                  <c:v>2018</c:v>
                </c:pt>
              </c:numCache>
            </c:numRef>
          </c:cat>
          <c:val>
            <c:numRef>
              <c:f>'Academics - Gr. 10 - Legacy'!$D$231:$H$231</c:f>
              <c:numCache>
                <c:formatCode>0.0</c:formatCode>
                <c:ptCount val="5"/>
                <c:pt idx="0">
                  <c:v>59.6</c:v>
                </c:pt>
                <c:pt idx="1">
                  <c:v>58</c:v>
                </c:pt>
                <c:pt idx="2">
                  <c:v>55.3</c:v>
                </c:pt>
                <c:pt idx="3">
                  <c:v>55.8</c:v>
                </c:pt>
                <c:pt idx="4">
                  <c:v>58.372641509433961</c:v>
                </c:pt>
              </c:numCache>
            </c:numRef>
          </c:val>
          <c:smooth val="1"/>
          <c:extLst>
            <c:ext xmlns:c16="http://schemas.microsoft.com/office/drawing/2014/chart" uri="{C3380CC4-5D6E-409C-BE32-E72D297353CC}">
              <c16:uniqueId val="{00000001-6CD1-4D65-AF13-08948EA87277}"/>
            </c:ext>
          </c:extLst>
        </c:ser>
        <c:ser>
          <c:idx val="0"/>
          <c:order val="2"/>
          <c:tx>
            <c:strRef>
              <c:f>'Academics - Gr. 10 - Legacy'!$C$230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Legacy'!$D$227:$H$227</c:f>
              <c:numCache>
                <c:formatCode>General</c:formatCode>
                <c:ptCount val="5"/>
                <c:pt idx="0">
                  <c:v>2014</c:v>
                </c:pt>
                <c:pt idx="1">
                  <c:v>2015</c:v>
                </c:pt>
                <c:pt idx="2">
                  <c:v>2016</c:v>
                </c:pt>
                <c:pt idx="3">
                  <c:v>2017</c:v>
                </c:pt>
                <c:pt idx="4">
                  <c:v>2018</c:v>
                </c:pt>
              </c:numCache>
            </c:numRef>
          </c:cat>
          <c:val>
            <c:numRef>
              <c:f>'Academics - Gr. 10 - Legacy'!$D$230:$H$230</c:f>
              <c:numCache>
                <c:formatCode>0.0</c:formatCode>
                <c:ptCount val="5"/>
              </c:numCache>
            </c:numRef>
          </c:val>
          <c:smooth val="1"/>
          <c:extLst>
            <c:ext xmlns:c16="http://schemas.microsoft.com/office/drawing/2014/chart" uri="{C3380CC4-5D6E-409C-BE32-E72D297353CC}">
              <c16:uniqueId val="{00000002-6CD1-4D65-AF13-08948EA87277}"/>
            </c:ext>
          </c:extLst>
        </c:ser>
        <c:dLbls>
          <c:showLegendKey val="0"/>
          <c:showVal val="0"/>
          <c:showCatName val="0"/>
          <c:showSerName val="0"/>
          <c:showPercent val="0"/>
          <c:showBubbleSize val="0"/>
        </c:dLbls>
        <c:smooth val="0"/>
        <c:axId val="314861832"/>
        <c:axId val="314862408"/>
      </c:lineChart>
      <c:catAx>
        <c:axId val="314861832"/>
        <c:scaling>
          <c:orientation val="minMax"/>
        </c:scaling>
        <c:delete val="0"/>
        <c:axPos val="b"/>
        <c:numFmt formatCode="General" sourceLinked="1"/>
        <c:majorTickMark val="out"/>
        <c:minorTickMark val="none"/>
        <c:tickLblPos val="nextTo"/>
        <c:spPr>
          <a:noFill/>
        </c:spPr>
        <c:crossAx val="314862408"/>
        <c:crosses val="autoZero"/>
        <c:auto val="1"/>
        <c:lblAlgn val="ctr"/>
        <c:lblOffset val="100"/>
        <c:noMultiLvlLbl val="0"/>
      </c:catAx>
      <c:valAx>
        <c:axId val="31486240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486183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Legacy'!$C$232</c:f>
              <c:strCache>
                <c:ptCount val="1"/>
                <c:pt idx="0">
                  <c:v>Springfield*</c:v>
                </c:pt>
              </c:strCache>
            </c:strRef>
          </c:tx>
          <c:spPr>
            <a:ln w="31750">
              <a:solidFill>
                <a:schemeClr val="bg1">
                  <a:lumMod val="65000"/>
                </a:schemeClr>
              </a:solidFill>
            </a:ln>
          </c:spPr>
          <c:marker>
            <c:symbol val="none"/>
          </c:marker>
          <c:cat>
            <c:numRef>
              <c:f>'Academics - Gr. 10 - Legacy'!$K$227:$O$227</c:f>
              <c:numCache>
                <c:formatCode>General</c:formatCode>
                <c:ptCount val="5"/>
                <c:pt idx="0">
                  <c:v>2014</c:v>
                </c:pt>
                <c:pt idx="1">
                  <c:v>2015</c:v>
                </c:pt>
                <c:pt idx="2">
                  <c:v>2016</c:v>
                </c:pt>
                <c:pt idx="3">
                  <c:v>2017</c:v>
                </c:pt>
                <c:pt idx="4">
                  <c:v>2018</c:v>
                </c:pt>
              </c:numCache>
            </c:numRef>
          </c:cat>
          <c:val>
            <c:numRef>
              <c:f>'Academics - Gr. 10 - Legacy'!$K$232:$O$232</c:f>
              <c:numCache>
                <c:formatCode>0</c:formatCode>
                <c:ptCount val="5"/>
                <c:pt idx="0">
                  <c:v>16</c:v>
                </c:pt>
                <c:pt idx="1">
                  <c:v>13</c:v>
                </c:pt>
                <c:pt idx="2">
                  <c:v>15</c:v>
                </c:pt>
                <c:pt idx="3">
                  <c:v>14</c:v>
                </c:pt>
                <c:pt idx="4">
                  <c:v>14</c:v>
                </c:pt>
              </c:numCache>
            </c:numRef>
          </c:val>
          <c:smooth val="1"/>
          <c:extLst>
            <c:ext xmlns:c16="http://schemas.microsoft.com/office/drawing/2014/chart" uri="{C3380CC4-5D6E-409C-BE32-E72D297353CC}">
              <c16:uniqueId val="{00000000-017A-4E70-8D6F-200E6F4164BD}"/>
            </c:ext>
          </c:extLst>
        </c:ser>
        <c:ser>
          <c:idx val="2"/>
          <c:order val="1"/>
          <c:tx>
            <c:strRef>
              <c:f>'Academics - Gr. 10 - Legacy'!$C$231</c:f>
              <c:strCache>
                <c:ptCount val="1"/>
                <c:pt idx="0">
                  <c:v>Statewide*</c:v>
                </c:pt>
              </c:strCache>
            </c:strRef>
          </c:tx>
          <c:spPr>
            <a:ln w="31750">
              <a:solidFill>
                <a:srgbClr val="92D050"/>
              </a:solidFill>
            </a:ln>
          </c:spPr>
          <c:marker>
            <c:symbol val="none"/>
          </c:marker>
          <c:cat>
            <c:numRef>
              <c:f>'Academics - Gr. 10 - Legacy'!$K$227:$O$227</c:f>
              <c:numCache>
                <c:formatCode>General</c:formatCode>
                <c:ptCount val="5"/>
                <c:pt idx="0">
                  <c:v>2014</c:v>
                </c:pt>
                <c:pt idx="1">
                  <c:v>2015</c:v>
                </c:pt>
                <c:pt idx="2">
                  <c:v>2016</c:v>
                </c:pt>
                <c:pt idx="3">
                  <c:v>2017</c:v>
                </c:pt>
                <c:pt idx="4">
                  <c:v>2018</c:v>
                </c:pt>
              </c:numCache>
            </c:numRef>
          </c:cat>
          <c:val>
            <c:numRef>
              <c:f>'Academics - Gr. 10 - Legacy'!$K$231:$O$231</c:f>
              <c:numCache>
                <c:formatCode>0</c:formatCode>
                <c:ptCount val="5"/>
                <c:pt idx="0">
                  <c:v>31</c:v>
                </c:pt>
                <c:pt idx="1">
                  <c:v>30</c:v>
                </c:pt>
                <c:pt idx="2">
                  <c:v>26</c:v>
                </c:pt>
                <c:pt idx="3">
                  <c:v>25</c:v>
                </c:pt>
                <c:pt idx="4">
                  <c:v>28</c:v>
                </c:pt>
              </c:numCache>
            </c:numRef>
          </c:val>
          <c:smooth val="1"/>
          <c:extLst>
            <c:ext xmlns:c16="http://schemas.microsoft.com/office/drawing/2014/chart" uri="{C3380CC4-5D6E-409C-BE32-E72D297353CC}">
              <c16:uniqueId val="{00000001-017A-4E70-8D6F-200E6F4164BD}"/>
            </c:ext>
          </c:extLst>
        </c:ser>
        <c:ser>
          <c:idx val="0"/>
          <c:order val="2"/>
          <c:tx>
            <c:strRef>
              <c:f>'Academics - Gr. 10 - Legacy'!$C$230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Legacy'!$K$227:$O$227</c:f>
              <c:numCache>
                <c:formatCode>General</c:formatCode>
                <c:ptCount val="5"/>
                <c:pt idx="0">
                  <c:v>2014</c:v>
                </c:pt>
                <c:pt idx="1">
                  <c:v>2015</c:v>
                </c:pt>
                <c:pt idx="2">
                  <c:v>2016</c:v>
                </c:pt>
                <c:pt idx="3">
                  <c:v>2017</c:v>
                </c:pt>
                <c:pt idx="4">
                  <c:v>2018</c:v>
                </c:pt>
              </c:numCache>
            </c:numRef>
          </c:cat>
          <c:val>
            <c:numRef>
              <c:f>'Academics - Gr. 10 - Legacy'!$K$230:$O$230</c:f>
              <c:numCache>
                <c:formatCode>0.0</c:formatCode>
                <c:ptCount val="5"/>
              </c:numCache>
            </c:numRef>
          </c:val>
          <c:smooth val="1"/>
          <c:extLst>
            <c:ext xmlns:c16="http://schemas.microsoft.com/office/drawing/2014/chart" uri="{C3380CC4-5D6E-409C-BE32-E72D297353CC}">
              <c16:uniqueId val="{00000002-017A-4E70-8D6F-200E6F4164BD}"/>
            </c:ext>
          </c:extLst>
        </c:ser>
        <c:dLbls>
          <c:showLegendKey val="0"/>
          <c:showVal val="0"/>
          <c:showCatName val="0"/>
          <c:showSerName val="0"/>
          <c:showPercent val="0"/>
          <c:showBubbleSize val="0"/>
        </c:dLbls>
        <c:smooth val="0"/>
        <c:axId val="314866440"/>
        <c:axId val="314867016"/>
      </c:lineChart>
      <c:catAx>
        <c:axId val="314866440"/>
        <c:scaling>
          <c:orientation val="minMax"/>
        </c:scaling>
        <c:delete val="0"/>
        <c:axPos val="b"/>
        <c:numFmt formatCode="General" sourceLinked="1"/>
        <c:majorTickMark val="out"/>
        <c:minorTickMark val="none"/>
        <c:tickLblPos val="nextTo"/>
        <c:crossAx val="314867016"/>
        <c:crosses val="autoZero"/>
        <c:auto val="1"/>
        <c:lblAlgn val="ctr"/>
        <c:lblOffset val="100"/>
        <c:noMultiLvlLbl val="0"/>
      </c:catAx>
      <c:valAx>
        <c:axId val="31486701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486644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Legacy'!$C$232</c:f>
              <c:strCache>
                <c:ptCount val="1"/>
                <c:pt idx="0">
                  <c:v>Springfield*</c:v>
                </c:pt>
              </c:strCache>
            </c:strRef>
          </c:tx>
          <c:spPr>
            <a:ln w="31750">
              <a:solidFill>
                <a:schemeClr val="bg1">
                  <a:lumMod val="65000"/>
                </a:schemeClr>
              </a:solidFill>
            </a:ln>
          </c:spPr>
          <c:marker>
            <c:symbol val="none"/>
          </c:marker>
          <c:cat>
            <c:strRef>
              <c:f>'Academics - Gr. 10 - Legacy'!$R$227:$V$227</c:f>
              <c:strCache>
                <c:ptCount val="5"/>
                <c:pt idx="0">
                  <c:v>2014</c:v>
                </c:pt>
                <c:pt idx="1">
                  <c:v>2015</c:v>
                </c:pt>
                <c:pt idx="2">
                  <c:v>2016</c:v>
                </c:pt>
                <c:pt idx="3">
                  <c:v>2017</c:v>
                </c:pt>
                <c:pt idx="4">
                  <c:v>2018†</c:v>
                </c:pt>
              </c:strCache>
            </c:strRef>
          </c:cat>
          <c:val>
            <c:numRef>
              <c:f>'Academics - Gr. 10 - Legacy'!$R$232:$V$232</c:f>
              <c:numCache>
                <c:formatCode>0.0</c:formatCode>
                <c:ptCount val="5"/>
                <c:pt idx="0">
                  <c:v>34</c:v>
                </c:pt>
                <c:pt idx="1">
                  <c:v>51.5</c:v>
                </c:pt>
                <c:pt idx="2">
                  <c:v>41.5</c:v>
                </c:pt>
                <c:pt idx="3">
                  <c:v>37.5</c:v>
                </c:pt>
                <c:pt idx="4">
                  <c:v>43.07586206896552</c:v>
                </c:pt>
              </c:numCache>
            </c:numRef>
          </c:val>
          <c:smooth val="1"/>
          <c:extLst>
            <c:ext xmlns:c16="http://schemas.microsoft.com/office/drawing/2014/chart" uri="{C3380CC4-5D6E-409C-BE32-E72D297353CC}">
              <c16:uniqueId val="{00000000-BDA8-4384-BA1A-5ACD45636FB0}"/>
            </c:ext>
          </c:extLst>
        </c:ser>
        <c:ser>
          <c:idx val="2"/>
          <c:order val="1"/>
          <c:tx>
            <c:strRef>
              <c:f>'Academics - Gr. 10 - Legacy'!$C$231</c:f>
              <c:strCache>
                <c:ptCount val="1"/>
                <c:pt idx="0">
                  <c:v>Statewide*</c:v>
                </c:pt>
              </c:strCache>
            </c:strRef>
          </c:tx>
          <c:spPr>
            <a:ln w="31750">
              <a:solidFill>
                <a:srgbClr val="92D050"/>
              </a:solidFill>
            </a:ln>
          </c:spPr>
          <c:marker>
            <c:symbol val="none"/>
          </c:marker>
          <c:cat>
            <c:strRef>
              <c:f>'Academics - Gr. 10 - Legacy'!$R$227:$V$227</c:f>
              <c:strCache>
                <c:ptCount val="5"/>
                <c:pt idx="0">
                  <c:v>2014</c:v>
                </c:pt>
                <c:pt idx="1">
                  <c:v>2015</c:v>
                </c:pt>
                <c:pt idx="2">
                  <c:v>2016</c:v>
                </c:pt>
                <c:pt idx="3">
                  <c:v>2017</c:v>
                </c:pt>
                <c:pt idx="4">
                  <c:v>2018†</c:v>
                </c:pt>
              </c:strCache>
            </c:strRef>
          </c:cat>
          <c:val>
            <c:numRef>
              <c:f>'Academics - Gr. 10 - Legacy'!$R$231:$V$231</c:f>
              <c:numCache>
                <c:formatCode>0.0</c:formatCode>
                <c:ptCount val="5"/>
                <c:pt idx="0">
                  <c:v>46</c:v>
                </c:pt>
                <c:pt idx="1">
                  <c:v>50</c:v>
                </c:pt>
                <c:pt idx="2">
                  <c:v>48</c:v>
                </c:pt>
                <c:pt idx="3">
                  <c:v>40</c:v>
                </c:pt>
                <c:pt idx="4">
                  <c:v>44.518292682926827</c:v>
                </c:pt>
              </c:numCache>
            </c:numRef>
          </c:val>
          <c:smooth val="1"/>
          <c:extLst>
            <c:ext xmlns:c16="http://schemas.microsoft.com/office/drawing/2014/chart" uri="{C3380CC4-5D6E-409C-BE32-E72D297353CC}">
              <c16:uniqueId val="{00000001-BDA8-4384-BA1A-5ACD45636FB0}"/>
            </c:ext>
          </c:extLst>
        </c:ser>
        <c:ser>
          <c:idx val="0"/>
          <c:order val="2"/>
          <c:tx>
            <c:strRef>
              <c:f>'Academics - Gr. 10 - Legacy'!$C$230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Legacy'!$R$227:$V$227</c:f>
              <c:strCache>
                <c:ptCount val="5"/>
                <c:pt idx="0">
                  <c:v>2014</c:v>
                </c:pt>
                <c:pt idx="1">
                  <c:v>2015</c:v>
                </c:pt>
                <c:pt idx="2">
                  <c:v>2016</c:v>
                </c:pt>
                <c:pt idx="3">
                  <c:v>2017</c:v>
                </c:pt>
                <c:pt idx="4">
                  <c:v>2018†</c:v>
                </c:pt>
              </c:strCache>
            </c:strRef>
          </c:cat>
          <c:val>
            <c:numRef>
              <c:f>'Academics - Gr. 10 - Legacy'!$R$230:$V$230</c:f>
              <c:numCache>
                <c:formatCode>0.0</c:formatCode>
                <c:ptCount val="5"/>
              </c:numCache>
            </c:numRef>
          </c:val>
          <c:smooth val="1"/>
          <c:extLst>
            <c:ext xmlns:c16="http://schemas.microsoft.com/office/drawing/2014/chart" uri="{C3380CC4-5D6E-409C-BE32-E72D297353CC}">
              <c16:uniqueId val="{00000002-BDA8-4384-BA1A-5ACD45636FB0}"/>
            </c:ext>
          </c:extLst>
        </c:ser>
        <c:dLbls>
          <c:showLegendKey val="0"/>
          <c:showVal val="0"/>
          <c:showCatName val="0"/>
          <c:showSerName val="0"/>
          <c:showPercent val="0"/>
          <c:showBubbleSize val="0"/>
        </c:dLbls>
        <c:smooth val="0"/>
        <c:axId val="315067784"/>
        <c:axId val="315068360"/>
      </c:lineChart>
      <c:catAx>
        <c:axId val="315067784"/>
        <c:scaling>
          <c:orientation val="minMax"/>
        </c:scaling>
        <c:delete val="0"/>
        <c:axPos val="b"/>
        <c:numFmt formatCode="General" sourceLinked="1"/>
        <c:majorTickMark val="out"/>
        <c:minorTickMark val="none"/>
        <c:tickLblPos val="nextTo"/>
        <c:crossAx val="315068360"/>
        <c:crosses val="autoZero"/>
        <c:auto val="1"/>
        <c:lblAlgn val="ctr"/>
        <c:lblOffset val="100"/>
        <c:noMultiLvlLbl val="0"/>
      </c:catAx>
      <c:valAx>
        <c:axId val="31506836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506778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463432001017501"/>
          <c:h val="0.83249029671849772"/>
        </c:manualLayout>
      </c:layout>
      <c:lineChart>
        <c:grouping val="standard"/>
        <c:varyColors val="0"/>
        <c:ser>
          <c:idx val="1"/>
          <c:order val="0"/>
          <c:tx>
            <c:strRef>
              <c:f>'Academics - Gr. 3-8 - Legacy'!$C$111</c:f>
              <c:strCache>
                <c:ptCount val="1"/>
                <c:pt idx="0">
                  <c:v>Springfield*</c:v>
                </c:pt>
              </c:strCache>
            </c:strRef>
          </c:tx>
          <c:spPr>
            <a:ln w="31750">
              <a:solidFill>
                <a:schemeClr val="bg1">
                  <a:lumMod val="65000"/>
                </a:schemeClr>
              </a:solidFill>
            </a:ln>
          </c:spPr>
          <c:marker>
            <c:symbol val="none"/>
          </c:marker>
          <c:cat>
            <c:strRef>
              <c:f>'Academics - Gr. 3-8 - Legacy'!$D$106:$H$106</c:f>
              <c:strCache>
                <c:ptCount val="5"/>
                <c:pt idx="0">
                  <c:v>2012</c:v>
                </c:pt>
                <c:pt idx="1">
                  <c:v>2013</c:v>
                </c:pt>
                <c:pt idx="2">
                  <c:v>2014</c:v>
                </c:pt>
                <c:pt idx="3">
                  <c:v>2015†</c:v>
                </c:pt>
                <c:pt idx="4">
                  <c:v>2016†</c:v>
                </c:pt>
              </c:strCache>
            </c:strRef>
          </c:cat>
          <c:val>
            <c:numRef>
              <c:f>'Academics - Gr. 3-8 - Legacy'!$D$111:$H$111</c:f>
              <c:numCache>
                <c:formatCode>0.0</c:formatCode>
                <c:ptCount val="5"/>
                <c:pt idx="0">
                  <c:v>55.2</c:v>
                </c:pt>
                <c:pt idx="1">
                  <c:v>57.5</c:v>
                </c:pt>
                <c:pt idx="2">
                  <c:v>59.7</c:v>
                </c:pt>
                <c:pt idx="3">
                  <c:v>61</c:v>
                </c:pt>
                <c:pt idx="4">
                  <c:v>63.4</c:v>
                </c:pt>
              </c:numCache>
            </c:numRef>
          </c:val>
          <c:smooth val="1"/>
          <c:extLst>
            <c:ext xmlns:c16="http://schemas.microsoft.com/office/drawing/2014/chart" uri="{C3380CC4-5D6E-409C-BE32-E72D297353CC}">
              <c16:uniqueId val="{00000003-CC5A-433C-A0D0-3F010A59F457}"/>
            </c:ext>
          </c:extLst>
        </c:ser>
        <c:ser>
          <c:idx val="2"/>
          <c:order val="1"/>
          <c:tx>
            <c:strRef>
              <c:f>'Academics - Gr. 3-8 - Legacy'!$C$110</c:f>
              <c:strCache>
                <c:ptCount val="1"/>
                <c:pt idx="0">
                  <c:v>Statewide*</c:v>
                </c:pt>
              </c:strCache>
            </c:strRef>
          </c:tx>
          <c:spPr>
            <a:ln w="31750">
              <a:solidFill>
                <a:srgbClr val="92D050"/>
              </a:solidFill>
            </a:ln>
          </c:spPr>
          <c:marker>
            <c:symbol val="none"/>
          </c:marker>
          <c:cat>
            <c:strRef>
              <c:f>'Academics - Gr. 3-8 - Legacy'!$D$106:$H$106</c:f>
              <c:strCache>
                <c:ptCount val="5"/>
                <c:pt idx="0">
                  <c:v>2012</c:v>
                </c:pt>
                <c:pt idx="1">
                  <c:v>2013</c:v>
                </c:pt>
                <c:pt idx="2">
                  <c:v>2014</c:v>
                </c:pt>
                <c:pt idx="3">
                  <c:v>2015†</c:v>
                </c:pt>
                <c:pt idx="4">
                  <c:v>2016†</c:v>
                </c:pt>
              </c:strCache>
            </c:strRef>
          </c:cat>
          <c:val>
            <c:numRef>
              <c:f>'Academics - Gr. 3-8 - Legacy'!$D$110:$H$110</c:f>
              <c:numCache>
                <c:formatCode>0.0</c:formatCode>
                <c:ptCount val="5"/>
                <c:pt idx="0">
                  <c:v>65.2</c:v>
                </c:pt>
                <c:pt idx="1">
                  <c:v>67.3</c:v>
                </c:pt>
                <c:pt idx="2">
                  <c:v>67</c:v>
                </c:pt>
                <c:pt idx="3">
                  <c:v>67.5</c:v>
                </c:pt>
                <c:pt idx="4">
                  <c:v>68.400000000000006</c:v>
                </c:pt>
              </c:numCache>
            </c:numRef>
          </c:val>
          <c:smooth val="1"/>
          <c:extLst>
            <c:ext xmlns:c16="http://schemas.microsoft.com/office/drawing/2014/chart" uri="{C3380CC4-5D6E-409C-BE32-E72D297353CC}">
              <c16:uniqueId val="{00000004-CC5A-433C-A0D0-3F010A59F457}"/>
            </c:ext>
          </c:extLst>
        </c:ser>
        <c:ser>
          <c:idx val="0"/>
          <c:order val="2"/>
          <c:tx>
            <c:strRef>
              <c:f>'Academics - Gr. 3-8 - Legacy'!$C$109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Legacy'!$D$106:$H$106</c:f>
              <c:strCache>
                <c:ptCount val="5"/>
                <c:pt idx="0">
                  <c:v>2012</c:v>
                </c:pt>
                <c:pt idx="1">
                  <c:v>2013</c:v>
                </c:pt>
                <c:pt idx="2">
                  <c:v>2014</c:v>
                </c:pt>
                <c:pt idx="3">
                  <c:v>2015†</c:v>
                </c:pt>
                <c:pt idx="4">
                  <c:v>2016†</c:v>
                </c:pt>
              </c:strCache>
            </c:strRef>
          </c:cat>
          <c:val>
            <c:numRef>
              <c:f>'Academics - Gr. 3-8 - Legacy'!$D$109:$H$109</c:f>
              <c:numCache>
                <c:formatCode>0.0</c:formatCode>
                <c:ptCount val="5"/>
                <c:pt idx="0">
                  <c:v>84.6</c:v>
                </c:pt>
                <c:pt idx="1">
                  <c:v>87.5</c:v>
                </c:pt>
                <c:pt idx="2">
                  <c:v>89.1</c:v>
                </c:pt>
                <c:pt idx="3">
                  <c:v>86.5</c:v>
                </c:pt>
                <c:pt idx="4">
                  <c:v>78.900000000000006</c:v>
                </c:pt>
              </c:numCache>
            </c:numRef>
          </c:val>
          <c:smooth val="1"/>
          <c:extLst>
            <c:ext xmlns:c16="http://schemas.microsoft.com/office/drawing/2014/chart" uri="{C3380CC4-5D6E-409C-BE32-E72D297353CC}">
              <c16:uniqueId val="{00000005-CC5A-433C-A0D0-3F010A59F457}"/>
            </c:ext>
          </c:extLst>
        </c:ser>
        <c:dLbls>
          <c:showLegendKey val="0"/>
          <c:showVal val="0"/>
          <c:showCatName val="0"/>
          <c:showSerName val="0"/>
          <c:showPercent val="0"/>
          <c:showBubbleSize val="0"/>
        </c:dLbls>
        <c:smooth val="0"/>
        <c:axId val="210879624"/>
        <c:axId val="210880200"/>
      </c:lineChart>
      <c:catAx>
        <c:axId val="210879624"/>
        <c:scaling>
          <c:orientation val="minMax"/>
        </c:scaling>
        <c:delete val="0"/>
        <c:axPos val="b"/>
        <c:numFmt formatCode="General" sourceLinked="1"/>
        <c:majorTickMark val="out"/>
        <c:minorTickMark val="none"/>
        <c:tickLblPos val="nextTo"/>
        <c:spPr>
          <a:noFill/>
        </c:spPr>
        <c:crossAx val="210880200"/>
        <c:crosses val="autoZero"/>
        <c:auto val="1"/>
        <c:lblAlgn val="ctr"/>
        <c:lblOffset val="100"/>
        <c:noMultiLvlLbl val="0"/>
      </c:catAx>
      <c:valAx>
        <c:axId val="21088020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10879624"/>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Legacy'!$C$265</c:f>
              <c:strCache>
                <c:ptCount val="1"/>
                <c:pt idx="0">
                  <c:v>Springfield*</c:v>
                </c:pt>
              </c:strCache>
            </c:strRef>
          </c:tx>
          <c:spPr>
            <a:ln w="31750">
              <a:solidFill>
                <a:schemeClr val="bg1">
                  <a:lumMod val="65000"/>
                </a:schemeClr>
              </a:solidFill>
            </a:ln>
          </c:spPr>
          <c:marker>
            <c:symbol val="none"/>
          </c:marker>
          <c:cat>
            <c:numRef>
              <c:f>'Academics - Gr. 10 - Legacy'!$D$260:$H$260</c:f>
              <c:numCache>
                <c:formatCode>General</c:formatCode>
                <c:ptCount val="5"/>
                <c:pt idx="0">
                  <c:v>2014</c:v>
                </c:pt>
                <c:pt idx="1">
                  <c:v>2015</c:v>
                </c:pt>
                <c:pt idx="2">
                  <c:v>2016</c:v>
                </c:pt>
                <c:pt idx="3">
                  <c:v>2017</c:v>
                </c:pt>
                <c:pt idx="4">
                  <c:v>2018</c:v>
                </c:pt>
              </c:numCache>
            </c:numRef>
          </c:cat>
          <c:val>
            <c:numRef>
              <c:f>'Academics - Gr. 10 - Legacy'!$D$265:$H$265</c:f>
              <c:numCache>
                <c:formatCode>0.0</c:formatCode>
                <c:ptCount val="5"/>
                <c:pt idx="0">
                  <c:v>89.4</c:v>
                </c:pt>
                <c:pt idx="1">
                  <c:v>91.7</c:v>
                </c:pt>
                <c:pt idx="2">
                  <c:v>91.9</c:v>
                </c:pt>
                <c:pt idx="3">
                  <c:v>93.6</c:v>
                </c:pt>
                <c:pt idx="4">
                  <c:v>90.785498489425976</c:v>
                </c:pt>
              </c:numCache>
            </c:numRef>
          </c:val>
          <c:smooth val="1"/>
          <c:extLst>
            <c:ext xmlns:c16="http://schemas.microsoft.com/office/drawing/2014/chart" uri="{C3380CC4-5D6E-409C-BE32-E72D297353CC}">
              <c16:uniqueId val="{00000000-7000-49E4-B6D6-6AF6BB612FD0}"/>
            </c:ext>
          </c:extLst>
        </c:ser>
        <c:ser>
          <c:idx val="2"/>
          <c:order val="1"/>
          <c:tx>
            <c:strRef>
              <c:f>'Academics - Gr. 10 - Legacy'!$C$264</c:f>
              <c:strCache>
                <c:ptCount val="1"/>
                <c:pt idx="0">
                  <c:v>Statewide*</c:v>
                </c:pt>
              </c:strCache>
            </c:strRef>
          </c:tx>
          <c:spPr>
            <a:ln w="31750">
              <a:solidFill>
                <a:srgbClr val="92D050"/>
              </a:solidFill>
            </a:ln>
          </c:spPr>
          <c:marker>
            <c:symbol val="none"/>
          </c:marker>
          <c:cat>
            <c:numRef>
              <c:f>'Academics - Gr. 10 - Legacy'!$D$260:$H$260</c:f>
              <c:numCache>
                <c:formatCode>General</c:formatCode>
                <c:ptCount val="5"/>
                <c:pt idx="0">
                  <c:v>2014</c:v>
                </c:pt>
                <c:pt idx="1">
                  <c:v>2015</c:v>
                </c:pt>
                <c:pt idx="2">
                  <c:v>2016</c:v>
                </c:pt>
                <c:pt idx="3">
                  <c:v>2017</c:v>
                </c:pt>
                <c:pt idx="4">
                  <c:v>2018</c:v>
                </c:pt>
              </c:numCache>
            </c:numRef>
          </c:cat>
          <c:val>
            <c:numRef>
              <c:f>'Academics - Gr. 10 - Legacy'!$D$264:$H$264</c:f>
              <c:numCache>
                <c:formatCode>0.0</c:formatCode>
                <c:ptCount val="5"/>
                <c:pt idx="0">
                  <c:v>92</c:v>
                </c:pt>
                <c:pt idx="1">
                  <c:v>94</c:v>
                </c:pt>
                <c:pt idx="2">
                  <c:v>94.3</c:v>
                </c:pt>
                <c:pt idx="3">
                  <c:v>94.3</c:v>
                </c:pt>
                <c:pt idx="4">
                  <c:v>93.928571428571431</c:v>
                </c:pt>
              </c:numCache>
            </c:numRef>
          </c:val>
          <c:smooth val="1"/>
          <c:extLst>
            <c:ext xmlns:c16="http://schemas.microsoft.com/office/drawing/2014/chart" uri="{C3380CC4-5D6E-409C-BE32-E72D297353CC}">
              <c16:uniqueId val="{00000001-7000-49E4-B6D6-6AF6BB612FD0}"/>
            </c:ext>
          </c:extLst>
        </c:ser>
        <c:ser>
          <c:idx val="0"/>
          <c:order val="2"/>
          <c:tx>
            <c:strRef>
              <c:f>'Academics - Gr. 10 - Legacy'!$C$263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Legacy'!$D$260:$H$260</c:f>
              <c:numCache>
                <c:formatCode>General</c:formatCode>
                <c:ptCount val="5"/>
                <c:pt idx="0">
                  <c:v>2014</c:v>
                </c:pt>
                <c:pt idx="1">
                  <c:v>2015</c:v>
                </c:pt>
                <c:pt idx="2">
                  <c:v>2016</c:v>
                </c:pt>
                <c:pt idx="3">
                  <c:v>2017</c:v>
                </c:pt>
                <c:pt idx="4">
                  <c:v>2018</c:v>
                </c:pt>
              </c:numCache>
            </c:numRef>
          </c:cat>
          <c:val>
            <c:numRef>
              <c:f>'Academics - Gr. 10 - Legacy'!$D$263:$H$263</c:f>
              <c:numCache>
                <c:formatCode>0.0</c:formatCode>
                <c:ptCount val="5"/>
              </c:numCache>
            </c:numRef>
          </c:val>
          <c:smooth val="1"/>
          <c:extLst>
            <c:ext xmlns:c16="http://schemas.microsoft.com/office/drawing/2014/chart" uri="{C3380CC4-5D6E-409C-BE32-E72D297353CC}">
              <c16:uniqueId val="{00000002-7000-49E4-B6D6-6AF6BB612FD0}"/>
            </c:ext>
          </c:extLst>
        </c:ser>
        <c:dLbls>
          <c:showLegendKey val="0"/>
          <c:showVal val="0"/>
          <c:showCatName val="0"/>
          <c:showSerName val="0"/>
          <c:showPercent val="0"/>
          <c:showBubbleSize val="0"/>
        </c:dLbls>
        <c:smooth val="0"/>
        <c:axId val="315342856"/>
        <c:axId val="315343432"/>
      </c:lineChart>
      <c:catAx>
        <c:axId val="315342856"/>
        <c:scaling>
          <c:orientation val="minMax"/>
        </c:scaling>
        <c:delete val="0"/>
        <c:axPos val="b"/>
        <c:numFmt formatCode="General" sourceLinked="1"/>
        <c:majorTickMark val="out"/>
        <c:minorTickMark val="none"/>
        <c:tickLblPos val="nextTo"/>
        <c:spPr>
          <a:noFill/>
        </c:spPr>
        <c:crossAx val="315343432"/>
        <c:crosses val="autoZero"/>
        <c:auto val="1"/>
        <c:lblAlgn val="ctr"/>
        <c:lblOffset val="100"/>
        <c:noMultiLvlLbl val="0"/>
      </c:catAx>
      <c:valAx>
        <c:axId val="31534343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534285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Legacy'!$C$265</c:f>
              <c:strCache>
                <c:ptCount val="1"/>
                <c:pt idx="0">
                  <c:v>Springfield*</c:v>
                </c:pt>
              </c:strCache>
            </c:strRef>
          </c:tx>
          <c:spPr>
            <a:ln w="31750">
              <a:solidFill>
                <a:schemeClr val="bg1">
                  <a:lumMod val="65000"/>
                </a:schemeClr>
              </a:solidFill>
            </a:ln>
          </c:spPr>
          <c:marker>
            <c:symbol val="none"/>
          </c:marker>
          <c:cat>
            <c:numRef>
              <c:f>'Academics - Gr. 10 - Legacy'!$K$260:$O$260</c:f>
              <c:numCache>
                <c:formatCode>General</c:formatCode>
                <c:ptCount val="5"/>
                <c:pt idx="0">
                  <c:v>2014</c:v>
                </c:pt>
                <c:pt idx="1">
                  <c:v>2015</c:v>
                </c:pt>
                <c:pt idx="2">
                  <c:v>2016</c:v>
                </c:pt>
                <c:pt idx="3">
                  <c:v>2017</c:v>
                </c:pt>
                <c:pt idx="4">
                  <c:v>2018</c:v>
                </c:pt>
              </c:numCache>
            </c:numRef>
          </c:cat>
          <c:val>
            <c:numRef>
              <c:f>'Academics - Gr. 10 - Legacy'!$K$265:$O$265</c:f>
              <c:numCache>
                <c:formatCode>0</c:formatCode>
                <c:ptCount val="5"/>
                <c:pt idx="0">
                  <c:v>74</c:v>
                </c:pt>
                <c:pt idx="1">
                  <c:v>80</c:v>
                </c:pt>
                <c:pt idx="2">
                  <c:v>79</c:v>
                </c:pt>
                <c:pt idx="3">
                  <c:v>80</c:v>
                </c:pt>
                <c:pt idx="4">
                  <c:v>78</c:v>
                </c:pt>
              </c:numCache>
            </c:numRef>
          </c:val>
          <c:smooth val="1"/>
          <c:extLst>
            <c:ext xmlns:c16="http://schemas.microsoft.com/office/drawing/2014/chart" uri="{C3380CC4-5D6E-409C-BE32-E72D297353CC}">
              <c16:uniqueId val="{00000000-EB2E-4F78-A8A3-77A4946DC248}"/>
            </c:ext>
          </c:extLst>
        </c:ser>
        <c:ser>
          <c:idx val="2"/>
          <c:order val="1"/>
          <c:tx>
            <c:strRef>
              <c:f>'Academics - Gr. 10 - Legacy'!$C$264</c:f>
              <c:strCache>
                <c:ptCount val="1"/>
                <c:pt idx="0">
                  <c:v>Statewide*</c:v>
                </c:pt>
              </c:strCache>
            </c:strRef>
          </c:tx>
          <c:spPr>
            <a:ln w="31750">
              <a:solidFill>
                <a:srgbClr val="92D050"/>
              </a:solidFill>
            </a:ln>
          </c:spPr>
          <c:marker>
            <c:symbol val="none"/>
          </c:marker>
          <c:cat>
            <c:numRef>
              <c:f>'Academics - Gr. 10 - Legacy'!$K$260:$O$260</c:f>
              <c:numCache>
                <c:formatCode>General</c:formatCode>
                <c:ptCount val="5"/>
                <c:pt idx="0">
                  <c:v>2014</c:v>
                </c:pt>
                <c:pt idx="1">
                  <c:v>2015</c:v>
                </c:pt>
                <c:pt idx="2">
                  <c:v>2016</c:v>
                </c:pt>
                <c:pt idx="3">
                  <c:v>2017</c:v>
                </c:pt>
                <c:pt idx="4">
                  <c:v>2018</c:v>
                </c:pt>
              </c:numCache>
            </c:numRef>
          </c:cat>
          <c:val>
            <c:numRef>
              <c:f>'Academics - Gr. 10 - Legacy'!$K$264:$O$264</c:f>
              <c:numCache>
                <c:formatCode>0</c:formatCode>
                <c:ptCount val="5"/>
                <c:pt idx="0">
                  <c:v>79</c:v>
                </c:pt>
                <c:pt idx="1">
                  <c:v>84</c:v>
                </c:pt>
                <c:pt idx="2">
                  <c:v>85</c:v>
                </c:pt>
                <c:pt idx="3">
                  <c:v>84</c:v>
                </c:pt>
                <c:pt idx="4">
                  <c:v>85</c:v>
                </c:pt>
              </c:numCache>
            </c:numRef>
          </c:val>
          <c:smooth val="1"/>
          <c:extLst>
            <c:ext xmlns:c16="http://schemas.microsoft.com/office/drawing/2014/chart" uri="{C3380CC4-5D6E-409C-BE32-E72D297353CC}">
              <c16:uniqueId val="{00000001-EB2E-4F78-A8A3-77A4946DC248}"/>
            </c:ext>
          </c:extLst>
        </c:ser>
        <c:ser>
          <c:idx val="0"/>
          <c:order val="2"/>
          <c:tx>
            <c:strRef>
              <c:f>'Academics - Gr. 10 - Legacy'!$C$263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Legacy'!$K$260:$O$260</c:f>
              <c:numCache>
                <c:formatCode>General</c:formatCode>
                <c:ptCount val="5"/>
                <c:pt idx="0">
                  <c:v>2014</c:v>
                </c:pt>
                <c:pt idx="1">
                  <c:v>2015</c:v>
                </c:pt>
                <c:pt idx="2">
                  <c:v>2016</c:v>
                </c:pt>
                <c:pt idx="3">
                  <c:v>2017</c:v>
                </c:pt>
                <c:pt idx="4">
                  <c:v>2018</c:v>
                </c:pt>
              </c:numCache>
            </c:numRef>
          </c:cat>
          <c:val>
            <c:numRef>
              <c:f>'Academics - Gr. 10 - Legacy'!$K$263:$O$263</c:f>
              <c:numCache>
                <c:formatCode>0</c:formatCode>
                <c:ptCount val="5"/>
              </c:numCache>
            </c:numRef>
          </c:val>
          <c:smooth val="1"/>
          <c:extLst>
            <c:ext xmlns:c16="http://schemas.microsoft.com/office/drawing/2014/chart" uri="{C3380CC4-5D6E-409C-BE32-E72D297353CC}">
              <c16:uniqueId val="{00000002-EB2E-4F78-A8A3-77A4946DC248}"/>
            </c:ext>
          </c:extLst>
        </c:ser>
        <c:dLbls>
          <c:showLegendKey val="0"/>
          <c:showVal val="0"/>
          <c:showCatName val="0"/>
          <c:showSerName val="0"/>
          <c:showPercent val="0"/>
          <c:showBubbleSize val="0"/>
        </c:dLbls>
        <c:smooth val="0"/>
        <c:axId val="315347464"/>
        <c:axId val="315348040"/>
      </c:lineChart>
      <c:catAx>
        <c:axId val="315347464"/>
        <c:scaling>
          <c:orientation val="minMax"/>
        </c:scaling>
        <c:delete val="0"/>
        <c:axPos val="b"/>
        <c:numFmt formatCode="General" sourceLinked="1"/>
        <c:majorTickMark val="out"/>
        <c:minorTickMark val="none"/>
        <c:tickLblPos val="nextTo"/>
        <c:crossAx val="315348040"/>
        <c:crosses val="autoZero"/>
        <c:auto val="1"/>
        <c:lblAlgn val="ctr"/>
        <c:lblOffset val="100"/>
        <c:noMultiLvlLbl val="0"/>
      </c:catAx>
      <c:valAx>
        <c:axId val="31534804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534746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Legacy'!$C$265</c:f>
              <c:strCache>
                <c:ptCount val="1"/>
                <c:pt idx="0">
                  <c:v>Springfield*</c:v>
                </c:pt>
              </c:strCache>
            </c:strRef>
          </c:tx>
          <c:spPr>
            <a:ln w="31750">
              <a:solidFill>
                <a:schemeClr val="bg1">
                  <a:lumMod val="65000"/>
                </a:schemeClr>
              </a:solidFill>
            </a:ln>
          </c:spPr>
          <c:marker>
            <c:symbol val="none"/>
          </c:marker>
          <c:cat>
            <c:strRef>
              <c:f>'Academics - Gr. 10 - Legacy'!$R$260:$V$260</c:f>
              <c:strCache>
                <c:ptCount val="5"/>
                <c:pt idx="0">
                  <c:v>2014</c:v>
                </c:pt>
                <c:pt idx="1">
                  <c:v>2015</c:v>
                </c:pt>
                <c:pt idx="2">
                  <c:v>2016</c:v>
                </c:pt>
                <c:pt idx="3">
                  <c:v>2017</c:v>
                </c:pt>
                <c:pt idx="4">
                  <c:v>2018†</c:v>
                </c:pt>
              </c:strCache>
            </c:strRef>
          </c:cat>
          <c:val>
            <c:numRef>
              <c:f>'Academics - Gr. 10 - Legacy'!$R$265:$V$265</c:f>
              <c:numCache>
                <c:formatCode>0.0</c:formatCode>
                <c:ptCount val="5"/>
                <c:pt idx="0">
                  <c:v>35</c:v>
                </c:pt>
                <c:pt idx="1">
                  <c:v>50</c:v>
                </c:pt>
                <c:pt idx="2">
                  <c:v>44.5</c:v>
                </c:pt>
                <c:pt idx="3">
                  <c:v>41</c:v>
                </c:pt>
                <c:pt idx="4">
                  <c:v>49.158102766798422</c:v>
                </c:pt>
              </c:numCache>
            </c:numRef>
          </c:val>
          <c:smooth val="1"/>
          <c:extLst>
            <c:ext xmlns:c16="http://schemas.microsoft.com/office/drawing/2014/chart" uri="{C3380CC4-5D6E-409C-BE32-E72D297353CC}">
              <c16:uniqueId val="{00000000-D30F-44D1-88FA-A33D10DB2CAA}"/>
            </c:ext>
          </c:extLst>
        </c:ser>
        <c:ser>
          <c:idx val="2"/>
          <c:order val="1"/>
          <c:tx>
            <c:strRef>
              <c:f>'Academics - Gr. 10 - Legacy'!$C$264</c:f>
              <c:strCache>
                <c:ptCount val="1"/>
                <c:pt idx="0">
                  <c:v>Statewide*</c:v>
                </c:pt>
              </c:strCache>
            </c:strRef>
          </c:tx>
          <c:spPr>
            <a:ln w="31750">
              <a:solidFill>
                <a:srgbClr val="92D050"/>
              </a:solidFill>
            </a:ln>
          </c:spPr>
          <c:marker>
            <c:symbol val="none"/>
          </c:marker>
          <c:cat>
            <c:strRef>
              <c:f>'Academics - Gr. 10 - Legacy'!$R$260:$V$260</c:f>
              <c:strCache>
                <c:ptCount val="5"/>
                <c:pt idx="0">
                  <c:v>2014</c:v>
                </c:pt>
                <c:pt idx="1">
                  <c:v>2015</c:v>
                </c:pt>
                <c:pt idx="2">
                  <c:v>2016</c:v>
                </c:pt>
                <c:pt idx="3">
                  <c:v>2017</c:v>
                </c:pt>
                <c:pt idx="4">
                  <c:v>2018†</c:v>
                </c:pt>
              </c:strCache>
            </c:strRef>
          </c:cat>
          <c:val>
            <c:numRef>
              <c:f>'Academics - Gr. 10 - Legacy'!$R$264:$V$264</c:f>
              <c:numCache>
                <c:formatCode>0.0</c:formatCode>
                <c:ptCount val="5"/>
                <c:pt idx="0">
                  <c:v>45</c:v>
                </c:pt>
                <c:pt idx="1">
                  <c:v>51</c:v>
                </c:pt>
                <c:pt idx="2">
                  <c:v>49</c:v>
                </c:pt>
                <c:pt idx="3">
                  <c:v>46</c:v>
                </c:pt>
                <c:pt idx="4">
                  <c:v>47.784412955465584</c:v>
                </c:pt>
              </c:numCache>
            </c:numRef>
          </c:val>
          <c:smooth val="1"/>
          <c:extLst>
            <c:ext xmlns:c16="http://schemas.microsoft.com/office/drawing/2014/chart" uri="{C3380CC4-5D6E-409C-BE32-E72D297353CC}">
              <c16:uniqueId val="{00000001-D30F-44D1-88FA-A33D10DB2CAA}"/>
            </c:ext>
          </c:extLst>
        </c:ser>
        <c:ser>
          <c:idx val="0"/>
          <c:order val="2"/>
          <c:tx>
            <c:strRef>
              <c:f>'Academics - Gr. 10 - Legacy'!$C$263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Legacy'!$R$260:$V$260</c:f>
              <c:strCache>
                <c:ptCount val="5"/>
                <c:pt idx="0">
                  <c:v>2014</c:v>
                </c:pt>
                <c:pt idx="1">
                  <c:v>2015</c:v>
                </c:pt>
                <c:pt idx="2">
                  <c:v>2016</c:v>
                </c:pt>
                <c:pt idx="3">
                  <c:v>2017</c:v>
                </c:pt>
                <c:pt idx="4">
                  <c:v>2018†</c:v>
                </c:pt>
              </c:strCache>
            </c:strRef>
          </c:cat>
          <c:val>
            <c:numRef>
              <c:f>'Academics - Gr. 10 - Legacy'!$R$263:$V$263</c:f>
              <c:numCache>
                <c:formatCode>0.0</c:formatCode>
                <c:ptCount val="5"/>
              </c:numCache>
            </c:numRef>
          </c:val>
          <c:smooth val="1"/>
          <c:extLst>
            <c:ext xmlns:c16="http://schemas.microsoft.com/office/drawing/2014/chart" uri="{C3380CC4-5D6E-409C-BE32-E72D297353CC}">
              <c16:uniqueId val="{00000002-D30F-44D1-88FA-A33D10DB2CAA}"/>
            </c:ext>
          </c:extLst>
        </c:ser>
        <c:dLbls>
          <c:showLegendKey val="0"/>
          <c:showVal val="0"/>
          <c:showCatName val="0"/>
          <c:showSerName val="0"/>
          <c:showPercent val="0"/>
          <c:showBubbleSize val="0"/>
        </c:dLbls>
        <c:smooth val="0"/>
        <c:axId val="315745416"/>
        <c:axId val="315745992"/>
      </c:lineChart>
      <c:catAx>
        <c:axId val="315745416"/>
        <c:scaling>
          <c:orientation val="minMax"/>
        </c:scaling>
        <c:delete val="0"/>
        <c:axPos val="b"/>
        <c:numFmt formatCode="General" sourceLinked="1"/>
        <c:majorTickMark val="out"/>
        <c:minorTickMark val="none"/>
        <c:tickLblPos val="nextTo"/>
        <c:crossAx val="315745992"/>
        <c:crosses val="autoZero"/>
        <c:auto val="1"/>
        <c:lblAlgn val="ctr"/>
        <c:lblOffset val="100"/>
        <c:noMultiLvlLbl val="0"/>
      </c:catAx>
      <c:valAx>
        <c:axId val="31574599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574541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Legacy'!$C$292</c:f>
              <c:strCache>
                <c:ptCount val="1"/>
                <c:pt idx="0">
                  <c:v>Springfield*</c:v>
                </c:pt>
              </c:strCache>
            </c:strRef>
          </c:tx>
          <c:spPr>
            <a:ln w="31750">
              <a:solidFill>
                <a:schemeClr val="bg1">
                  <a:lumMod val="65000"/>
                </a:schemeClr>
              </a:solidFill>
            </a:ln>
          </c:spPr>
          <c:marker>
            <c:symbol val="none"/>
          </c:marker>
          <c:cat>
            <c:numRef>
              <c:f>'Academics - Gr. 10 - Legacy'!$D$287:$H$287</c:f>
              <c:numCache>
                <c:formatCode>General</c:formatCode>
                <c:ptCount val="5"/>
                <c:pt idx="0">
                  <c:v>2014</c:v>
                </c:pt>
                <c:pt idx="1">
                  <c:v>2015</c:v>
                </c:pt>
                <c:pt idx="2">
                  <c:v>2016</c:v>
                </c:pt>
                <c:pt idx="3">
                  <c:v>2017</c:v>
                </c:pt>
                <c:pt idx="4">
                  <c:v>2018</c:v>
                </c:pt>
              </c:numCache>
            </c:numRef>
          </c:cat>
          <c:val>
            <c:numRef>
              <c:f>'Academics - Gr. 10 - Legacy'!$D$292:$H$292</c:f>
              <c:numCache>
                <c:formatCode>0.0</c:formatCode>
                <c:ptCount val="5"/>
                <c:pt idx="0">
                  <c:v>67</c:v>
                </c:pt>
                <c:pt idx="1">
                  <c:v>73.900000000000006</c:v>
                </c:pt>
                <c:pt idx="2">
                  <c:v>69</c:v>
                </c:pt>
                <c:pt idx="3">
                  <c:v>70.400000000000006</c:v>
                </c:pt>
                <c:pt idx="4">
                  <c:v>72.68656716417911</c:v>
                </c:pt>
              </c:numCache>
            </c:numRef>
          </c:val>
          <c:smooth val="1"/>
          <c:extLst>
            <c:ext xmlns:c16="http://schemas.microsoft.com/office/drawing/2014/chart" uri="{C3380CC4-5D6E-409C-BE32-E72D297353CC}">
              <c16:uniqueId val="{00000000-ED74-47CA-8A16-CACA570FAF99}"/>
            </c:ext>
          </c:extLst>
        </c:ser>
        <c:ser>
          <c:idx val="2"/>
          <c:order val="1"/>
          <c:tx>
            <c:strRef>
              <c:f>'Academics - Gr. 10 - Legacy'!$C$291</c:f>
              <c:strCache>
                <c:ptCount val="1"/>
                <c:pt idx="0">
                  <c:v>Statewide*</c:v>
                </c:pt>
              </c:strCache>
            </c:strRef>
          </c:tx>
          <c:spPr>
            <a:ln w="31750">
              <a:solidFill>
                <a:srgbClr val="92D050"/>
              </a:solidFill>
            </a:ln>
          </c:spPr>
          <c:marker>
            <c:symbol val="none"/>
          </c:marker>
          <c:cat>
            <c:numRef>
              <c:f>'Academics - Gr. 10 - Legacy'!$D$287:$H$287</c:f>
              <c:numCache>
                <c:formatCode>General</c:formatCode>
                <c:ptCount val="5"/>
                <c:pt idx="0">
                  <c:v>2014</c:v>
                </c:pt>
                <c:pt idx="1">
                  <c:v>2015</c:v>
                </c:pt>
                <c:pt idx="2">
                  <c:v>2016</c:v>
                </c:pt>
                <c:pt idx="3">
                  <c:v>2017</c:v>
                </c:pt>
                <c:pt idx="4">
                  <c:v>2018</c:v>
                </c:pt>
              </c:numCache>
            </c:numRef>
          </c:cat>
          <c:val>
            <c:numRef>
              <c:f>'Academics - Gr. 10 - Legacy'!$D$291:$H$291</c:f>
              <c:numCache>
                <c:formatCode>0.0</c:formatCode>
                <c:ptCount val="5"/>
                <c:pt idx="0">
                  <c:v>80.7</c:v>
                </c:pt>
                <c:pt idx="1">
                  <c:v>80.8</c:v>
                </c:pt>
                <c:pt idx="2">
                  <c:v>80.599999999999994</c:v>
                </c:pt>
                <c:pt idx="3">
                  <c:v>80.8</c:v>
                </c:pt>
                <c:pt idx="4">
                  <c:v>80.620967741935488</c:v>
                </c:pt>
              </c:numCache>
            </c:numRef>
          </c:val>
          <c:smooth val="1"/>
          <c:extLst>
            <c:ext xmlns:c16="http://schemas.microsoft.com/office/drawing/2014/chart" uri="{C3380CC4-5D6E-409C-BE32-E72D297353CC}">
              <c16:uniqueId val="{00000001-ED74-47CA-8A16-CACA570FAF99}"/>
            </c:ext>
          </c:extLst>
        </c:ser>
        <c:ser>
          <c:idx val="0"/>
          <c:order val="2"/>
          <c:tx>
            <c:strRef>
              <c:f>'Academics - Gr. 10 - Legacy'!$C$290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Legacy'!$D$287:$H$287</c:f>
              <c:numCache>
                <c:formatCode>General</c:formatCode>
                <c:ptCount val="5"/>
                <c:pt idx="0">
                  <c:v>2014</c:v>
                </c:pt>
                <c:pt idx="1">
                  <c:v>2015</c:v>
                </c:pt>
                <c:pt idx="2">
                  <c:v>2016</c:v>
                </c:pt>
                <c:pt idx="3">
                  <c:v>2017</c:v>
                </c:pt>
                <c:pt idx="4">
                  <c:v>2018</c:v>
                </c:pt>
              </c:numCache>
            </c:numRef>
          </c:cat>
          <c:val>
            <c:numRef>
              <c:f>'Academics - Gr. 10 - Legacy'!$D$290:$H$290</c:f>
              <c:numCache>
                <c:formatCode>0.0</c:formatCode>
                <c:ptCount val="5"/>
              </c:numCache>
            </c:numRef>
          </c:val>
          <c:smooth val="1"/>
          <c:extLst>
            <c:ext xmlns:c16="http://schemas.microsoft.com/office/drawing/2014/chart" uri="{C3380CC4-5D6E-409C-BE32-E72D297353CC}">
              <c16:uniqueId val="{00000002-ED74-47CA-8A16-CACA570FAF99}"/>
            </c:ext>
          </c:extLst>
        </c:ser>
        <c:dLbls>
          <c:showLegendKey val="0"/>
          <c:showVal val="0"/>
          <c:showCatName val="0"/>
          <c:showSerName val="0"/>
          <c:showPercent val="0"/>
          <c:showBubbleSize val="0"/>
        </c:dLbls>
        <c:smooth val="0"/>
        <c:axId val="315750024"/>
        <c:axId val="315750600"/>
      </c:lineChart>
      <c:catAx>
        <c:axId val="315750024"/>
        <c:scaling>
          <c:orientation val="minMax"/>
        </c:scaling>
        <c:delete val="0"/>
        <c:axPos val="b"/>
        <c:numFmt formatCode="General" sourceLinked="1"/>
        <c:majorTickMark val="out"/>
        <c:minorTickMark val="none"/>
        <c:tickLblPos val="nextTo"/>
        <c:spPr>
          <a:noFill/>
        </c:spPr>
        <c:crossAx val="315750600"/>
        <c:crosses val="autoZero"/>
        <c:auto val="1"/>
        <c:lblAlgn val="ctr"/>
        <c:lblOffset val="100"/>
        <c:noMultiLvlLbl val="0"/>
      </c:catAx>
      <c:valAx>
        <c:axId val="31575060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575002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Legacy'!$C$292</c:f>
              <c:strCache>
                <c:ptCount val="1"/>
                <c:pt idx="0">
                  <c:v>Springfield*</c:v>
                </c:pt>
              </c:strCache>
            </c:strRef>
          </c:tx>
          <c:spPr>
            <a:ln w="31750">
              <a:solidFill>
                <a:schemeClr val="bg1">
                  <a:lumMod val="65000"/>
                </a:schemeClr>
              </a:solidFill>
            </a:ln>
          </c:spPr>
          <c:marker>
            <c:symbol val="none"/>
          </c:marker>
          <c:cat>
            <c:numRef>
              <c:f>'Academics - Gr. 10 - Legacy'!$K$287:$O$287</c:f>
              <c:numCache>
                <c:formatCode>General</c:formatCode>
                <c:ptCount val="5"/>
                <c:pt idx="0">
                  <c:v>2014</c:v>
                </c:pt>
                <c:pt idx="1">
                  <c:v>2015</c:v>
                </c:pt>
                <c:pt idx="2">
                  <c:v>2016</c:v>
                </c:pt>
                <c:pt idx="3">
                  <c:v>2017</c:v>
                </c:pt>
                <c:pt idx="4">
                  <c:v>2018</c:v>
                </c:pt>
              </c:numCache>
            </c:numRef>
          </c:cat>
          <c:val>
            <c:numRef>
              <c:f>'Academics - Gr. 10 - Legacy'!$K$292:$O$292</c:f>
              <c:numCache>
                <c:formatCode>0</c:formatCode>
                <c:ptCount val="5"/>
                <c:pt idx="0">
                  <c:v>39</c:v>
                </c:pt>
                <c:pt idx="1">
                  <c:v>49</c:v>
                </c:pt>
                <c:pt idx="2">
                  <c:v>38</c:v>
                </c:pt>
                <c:pt idx="3">
                  <c:v>42</c:v>
                </c:pt>
                <c:pt idx="4">
                  <c:v>51</c:v>
                </c:pt>
              </c:numCache>
            </c:numRef>
          </c:val>
          <c:smooth val="1"/>
          <c:extLst>
            <c:ext xmlns:c16="http://schemas.microsoft.com/office/drawing/2014/chart" uri="{C3380CC4-5D6E-409C-BE32-E72D297353CC}">
              <c16:uniqueId val="{00000000-A884-409D-8471-EA2DEC6F2AB4}"/>
            </c:ext>
          </c:extLst>
        </c:ser>
        <c:ser>
          <c:idx val="2"/>
          <c:order val="1"/>
          <c:tx>
            <c:strRef>
              <c:f>'Academics - Gr. 10 - Legacy'!$C$291</c:f>
              <c:strCache>
                <c:ptCount val="1"/>
                <c:pt idx="0">
                  <c:v>Statewide*</c:v>
                </c:pt>
              </c:strCache>
            </c:strRef>
          </c:tx>
          <c:spPr>
            <a:ln w="31750">
              <a:solidFill>
                <a:srgbClr val="92D050"/>
              </a:solidFill>
            </a:ln>
          </c:spPr>
          <c:marker>
            <c:symbol val="none"/>
          </c:marker>
          <c:cat>
            <c:numRef>
              <c:f>'Academics - Gr. 10 - Legacy'!$K$287:$O$287</c:f>
              <c:numCache>
                <c:formatCode>General</c:formatCode>
                <c:ptCount val="5"/>
                <c:pt idx="0">
                  <c:v>2014</c:v>
                </c:pt>
                <c:pt idx="1">
                  <c:v>2015</c:v>
                </c:pt>
                <c:pt idx="2">
                  <c:v>2016</c:v>
                </c:pt>
                <c:pt idx="3">
                  <c:v>2017</c:v>
                </c:pt>
                <c:pt idx="4">
                  <c:v>2018</c:v>
                </c:pt>
              </c:numCache>
            </c:numRef>
          </c:cat>
          <c:val>
            <c:numRef>
              <c:f>'Academics - Gr. 10 - Legacy'!$K$291:$O$291</c:f>
              <c:numCache>
                <c:formatCode>0</c:formatCode>
                <c:ptCount val="5"/>
                <c:pt idx="0">
                  <c:v>60</c:v>
                </c:pt>
                <c:pt idx="1">
                  <c:v>62</c:v>
                </c:pt>
                <c:pt idx="2">
                  <c:v>59</c:v>
                </c:pt>
                <c:pt idx="3">
                  <c:v>61</c:v>
                </c:pt>
                <c:pt idx="4">
                  <c:v>60</c:v>
                </c:pt>
              </c:numCache>
            </c:numRef>
          </c:val>
          <c:smooth val="1"/>
          <c:extLst>
            <c:ext xmlns:c16="http://schemas.microsoft.com/office/drawing/2014/chart" uri="{C3380CC4-5D6E-409C-BE32-E72D297353CC}">
              <c16:uniqueId val="{00000001-A884-409D-8471-EA2DEC6F2AB4}"/>
            </c:ext>
          </c:extLst>
        </c:ser>
        <c:ser>
          <c:idx val="0"/>
          <c:order val="2"/>
          <c:tx>
            <c:strRef>
              <c:f>'Academics - Gr. 10 - Legacy'!$C$290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Legacy'!$K$287:$O$287</c:f>
              <c:numCache>
                <c:formatCode>General</c:formatCode>
                <c:ptCount val="5"/>
                <c:pt idx="0">
                  <c:v>2014</c:v>
                </c:pt>
                <c:pt idx="1">
                  <c:v>2015</c:v>
                </c:pt>
                <c:pt idx="2">
                  <c:v>2016</c:v>
                </c:pt>
                <c:pt idx="3">
                  <c:v>2017</c:v>
                </c:pt>
                <c:pt idx="4">
                  <c:v>2018</c:v>
                </c:pt>
              </c:numCache>
            </c:numRef>
          </c:cat>
          <c:val>
            <c:numRef>
              <c:f>'Academics - Gr. 10 - Legacy'!$K$290:$O$290</c:f>
              <c:numCache>
                <c:formatCode>0</c:formatCode>
                <c:ptCount val="5"/>
              </c:numCache>
            </c:numRef>
          </c:val>
          <c:smooth val="1"/>
          <c:extLst>
            <c:ext xmlns:c16="http://schemas.microsoft.com/office/drawing/2014/chart" uri="{C3380CC4-5D6E-409C-BE32-E72D297353CC}">
              <c16:uniqueId val="{00000002-A884-409D-8471-EA2DEC6F2AB4}"/>
            </c:ext>
          </c:extLst>
        </c:ser>
        <c:dLbls>
          <c:showLegendKey val="0"/>
          <c:showVal val="0"/>
          <c:showCatName val="0"/>
          <c:showSerName val="0"/>
          <c:showPercent val="0"/>
          <c:showBubbleSize val="0"/>
        </c:dLbls>
        <c:smooth val="0"/>
        <c:axId val="315672840"/>
        <c:axId val="315673416"/>
      </c:lineChart>
      <c:catAx>
        <c:axId val="315672840"/>
        <c:scaling>
          <c:orientation val="minMax"/>
        </c:scaling>
        <c:delete val="0"/>
        <c:axPos val="b"/>
        <c:numFmt formatCode="General" sourceLinked="1"/>
        <c:majorTickMark val="out"/>
        <c:minorTickMark val="none"/>
        <c:tickLblPos val="nextTo"/>
        <c:crossAx val="315673416"/>
        <c:crosses val="autoZero"/>
        <c:auto val="1"/>
        <c:lblAlgn val="ctr"/>
        <c:lblOffset val="100"/>
        <c:noMultiLvlLbl val="0"/>
      </c:catAx>
      <c:valAx>
        <c:axId val="31567341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567284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Legacy'!$C$292</c:f>
              <c:strCache>
                <c:ptCount val="1"/>
                <c:pt idx="0">
                  <c:v>Springfield*</c:v>
                </c:pt>
              </c:strCache>
            </c:strRef>
          </c:tx>
          <c:spPr>
            <a:ln w="31750">
              <a:solidFill>
                <a:schemeClr val="bg1">
                  <a:lumMod val="65000"/>
                </a:schemeClr>
              </a:solidFill>
            </a:ln>
          </c:spPr>
          <c:marker>
            <c:symbol val="none"/>
          </c:marker>
          <c:cat>
            <c:strRef>
              <c:f>'Academics - Gr. 10 - Legacy'!$R$287:$V$287</c:f>
              <c:strCache>
                <c:ptCount val="5"/>
                <c:pt idx="0">
                  <c:v>2014</c:v>
                </c:pt>
                <c:pt idx="1">
                  <c:v>2015</c:v>
                </c:pt>
                <c:pt idx="2">
                  <c:v>2016</c:v>
                </c:pt>
                <c:pt idx="3">
                  <c:v>2017</c:v>
                </c:pt>
                <c:pt idx="4">
                  <c:v>2018†</c:v>
                </c:pt>
              </c:strCache>
            </c:strRef>
          </c:cat>
          <c:val>
            <c:numRef>
              <c:f>'Academics - Gr. 10 - Legacy'!$R$292:$V$292</c:f>
              <c:numCache>
                <c:formatCode>0.0</c:formatCode>
                <c:ptCount val="5"/>
                <c:pt idx="0">
                  <c:v>40.5</c:v>
                </c:pt>
                <c:pt idx="1">
                  <c:v>53</c:v>
                </c:pt>
                <c:pt idx="2">
                  <c:v>37.5</c:v>
                </c:pt>
                <c:pt idx="3">
                  <c:v>43</c:v>
                </c:pt>
                <c:pt idx="4">
                  <c:v>45.019920318725099</c:v>
                </c:pt>
              </c:numCache>
            </c:numRef>
          </c:val>
          <c:smooth val="1"/>
          <c:extLst>
            <c:ext xmlns:c16="http://schemas.microsoft.com/office/drawing/2014/chart" uri="{C3380CC4-5D6E-409C-BE32-E72D297353CC}">
              <c16:uniqueId val="{00000000-B451-4B64-A712-BA3DB2F8FA64}"/>
            </c:ext>
          </c:extLst>
        </c:ser>
        <c:ser>
          <c:idx val="2"/>
          <c:order val="1"/>
          <c:tx>
            <c:strRef>
              <c:f>'Academics - Gr. 10 - Legacy'!$C$291</c:f>
              <c:strCache>
                <c:ptCount val="1"/>
                <c:pt idx="0">
                  <c:v>Statewide*</c:v>
                </c:pt>
              </c:strCache>
            </c:strRef>
          </c:tx>
          <c:spPr>
            <a:ln w="31750">
              <a:solidFill>
                <a:srgbClr val="92D050"/>
              </a:solidFill>
            </a:ln>
          </c:spPr>
          <c:marker>
            <c:symbol val="none"/>
          </c:marker>
          <c:cat>
            <c:strRef>
              <c:f>'Academics - Gr. 10 - Legacy'!$R$287:$V$287</c:f>
              <c:strCache>
                <c:ptCount val="5"/>
                <c:pt idx="0">
                  <c:v>2014</c:v>
                </c:pt>
                <c:pt idx="1">
                  <c:v>2015</c:v>
                </c:pt>
                <c:pt idx="2">
                  <c:v>2016</c:v>
                </c:pt>
                <c:pt idx="3">
                  <c:v>2017</c:v>
                </c:pt>
                <c:pt idx="4">
                  <c:v>2018†</c:v>
                </c:pt>
              </c:strCache>
            </c:strRef>
          </c:cat>
          <c:val>
            <c:numRef>
              <c:f>'Academics - Gr. 10 - Legacy'!$R$291:$V$291</c:f>
              <c:numCache>
                <c:formatCode>0.0</c:formatCode>
                <c:ptCount val="5"/>
                <c:pt idx="0">
                  <c:v>51</c:v>
                </c:pt>
                <c:pt idx="1">
                  <c:v>50</c:v>
                </c:pt>
                <c:pt idx="2">
                  <c:v>47</c:v>
                </c:pt>
                <c:pt idx="3">
                  <c:v>44</c:v>
                </c:pt>
                <c:pt idx="4">
                  <c:v>46.741104294478525</c:v>
                </c:pt>
              </c:numCache>
            </c:numRef>
          </c:val>
          <c:smooth val="1"/>
          <c:extLst>
            <c:ext xmlns:c16="http://schemas.microsoft.com/office/drawing/2014/chart" uri="{C3380CC4-5D6E-409C-BE32-E72D297353CC}">
              <c16:uniqueId val="{00000001-B451-4B64-A712-BA3DB2F8FA64}"/>
            </c:ext>
          </c:extLst>
        </c:ser>
        <c:ser>
          <c:idx val="0"/>
          <c:order val="2"/>
          <c:tx>
            <c:strRef>
              <c:f>'Academics - Gr. 10 - Legacy'!$C$290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Legacy'!$R$287:$V$287</c:f>
              <c:strCache>
                <c:ptCount val="5"/>
                <c:pt idx="0">
                  <c:v>2014</c:v>
                </c:pt>
                <c:pt idx="1">
                  <c:v>2015</c:v>
                </c:pt>
                <c:pt idx="2">
                  <c:v>2016</c:v>
                </c:pt>
                <c:pt idx="3">
                  <c:v>2017</c:v>
                </c:pt>
                <c:pt idx="4">
                  <c:v>2018†</c:v>
                </c:pt>
              </c:strCache>
            </c:strRef>
          </c:cat>
          <c:val>
            <c:numRef>
              <c:f>'Academics - Gr. 10 - Legacy'!$R$290:$V$290</c:f>
              <c:numCache>
                <c:formatCode>0.0</c:formatCode>
                <c:ptCount val="5"/>
              </c:numCache>
            </c:numRef>
          </c:val>
          <c:smooth val="1"/>
          <c:extLst>
            <c:ext xmlns:c16="http://schemas.microsoft.com/office/drawing/2014/chart" uri="{C3380CC4-5D6E-409C-BE32-E72D297353CC}">
              <c16:uniqueId val="{00000002-B451-4B64-A712-BA3DB2F8FA64}"/>
            </c:ext>
          </c:extLst>
        </c:ser>
        <c:dLbls>
          <c:showLegendKey val="0"/>
          <c:showVal val="0"/>
          <c:showCatName val="0"/>
          <c:showSerName val="0"/>
          <c:showPercent val="0"/>
          <c:showBubbleSize val="0"/>
        </c:dLbls>
        <c:smooth val="0"/>
        <c:axId val="315677448"/>
        <c:axId val="315678024"/>
      </c:lineChart>
      <c:catAx>
        <c:axId val="315677448"/>
        <c:scaling>
          <c:orientation val="minMax"/>
        </c:scaling>
        <c:delete val="0"/>
        <c:axPos val="b"/>
        <c:numFmt formatCode="General" sourceLinked="1"/>
        <c:majorTickMark val="out"/>
        <c:minorTickMark val="none"/>
        <c:tickLblPos val="nextTo"/>
        <c:crossAx val="315678024"/>
        <c:crosses val="autoZero"/>
        <c:auto val="1"/>
        <c:lblAlgn val="ctr"/>
        <c:lblOffset val="100"/>
        <c:noMultiLvlLbl val="0"/>
      </c:catAx>
      <c:valAx>
        <c:axId val="31567802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567744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Legacy'!$C$325</c:f>
              <c:strCache>
                <c:ptCount val="1"/>
                <c:pt idx="0">
                  <c:v>Springfield*</c:v>
                </c:pt>
              </c:strCache>
            </c:strRef>
          </c:tx>
          <c:spPr>
            <a:ln w="31750">
              <a:solidFill>
                <a:schemeClr val="bg1">
                  <a:lumMod val="65000"/>
                </a:schemeClr>
              </a:solidFill>
            </a:ln>
          </c:spPr>
          <c:marker>
            <c:symbol val="none"/>
          </c:marker>
          <c:cat>
            <c:numRef>
              <c:f>'Academics - Gr. 10 - Legacy'!$D$320:$H$320</c:f>
              <c:numCache>
                <c:formatCode>General</c:formatCode>
                <c:ptCount val="5"/>
                <c:pt idx="0">
                  <c:v>2014</c:v>
                </c:pt>
                <c:pt idx="1">
                  <c:v>2015</c:v>
                </c:pt>
                <c:pt idx="2">
                  <c:v>2016</c:v>
                </c:pt>
                <c:pt idx="3">
                  <c:v>2017</c:v>
                </c:pt>
                <c:pt idx="4">
                  <c:v>2018</c:v>
                </c:pt>
              </c:numCache>
            </c:numRef>
          </c:cat>
          <c:val>
            <c:numRef>
              <c:f>'Academics - Gr. 10 - Legacy'!$D$325:$H$325</c:f>
              <c:numCache>
                <c:formatCode>0.0</c:formatCode>
                <c:ptCount val="5"/>
                <c:pt idx="0">
                  <c:v>86</c:v>
                </c:pt>
                <c:pt idx="1">
                  <c:v>89</c:v>
                </c:pt>
                <c:pt idx="2">
                  <c:v>92.9</c:v>
                </c:pt>
                <c:pt idx="3">
                  <c:v>95.6</c:v>
                </c:pt>
                <c:pt idx="4">
                  <c:v>91.304347826086953</c:v>
                </c:pt>
              </c:numCache>
            </c:numRef>
          </c:val>
          <c:smooth val="1"/>
          <c:extLst>
            <c:ext xmlns:c16="http://schemas.microsoft.com/office/drawing/2014/chart" uri="{C3380CC4-5D6E-409C-BE32-E72D297353CC}">
              <c16:uniqueId val="{00000000-B72E-466E-8A6F-8009CF64DAF4}"/>
            </c:ext>
          </c:extLst>
        </c:ser>
        <c:ser>
          <c:idx val="2"/>
          <c:order val="1"/>
          <c:tx>
            <c:strRef>
              <c:f>'Academics - Gr. 10 - Legacy'!$C$324</c:f>
              <c:strCache>
                <c:ptCount val="1"/>
                <c:pt idx="0">
                  <c:v>Statewide*</c:v>
                </c:pt>
              </c:strCache>
            </c:strRef>
          </c:tx>
          <c:spPr>
            <a:ln w="31750">
              <a:solidFill>
                <a:srgbClr val="92D050"/>
              </a:solidFill>
            </a:ln>
          </c:spPr>
          <c:marker>
            <c:symbol val="none"/>
          </c:marker>
          <c:cat>
            <c:numRef>
              <c:f>'Academics - Gr. 10 - Legacy'!$D$320:$H$320</c:f>
              <c:numCache>
                <c:formatCode>General</c:formatCode>
                <c:ptCount val="5"/>
                <c:pt idx="0">
                  <c:v>2014</c:v>
                </c:pt>
                <c:pt idx="1">
                  <c:v>2015</c:v>
                </c:pt>
                <c:pt idx="2">
                  <c:v>2016</c:v>
                </c:pt>
                <c:pt idx="3">
                  <c:v>2017</c:v>
                </c:pt>
                <c:pt idx="4">
                  <c:v>2018</c:v>
                </c:pt>
              </c:numCache>
            </c:numRef>
          </c:cat>
          <c:val>
            <c:numRef>
              <c:f>'Academics - Gr. 10 - Legacy'!$D$324:$H$324</c:f>
              <c:numCache>
                <c:formatCode>0.0</c:formatCode>
                <c:ptCount val="5"/>
                <c:pt idx="0">
                  <c:v>96.6</c:v>
                </c:pt>
                <c:pt idx="1">
                  <c:v>97.6</c:v>
                </c:pt>
                <c:pt idx="2">
                  <c:v>97.7</c:v>
                </c:pt>
                <c:pt idx="3">
                  <c:v>98</c:v>
                </c:pt>
                <c:pt idx="4">
                  <c:v>97.833369353792961</c:v>
                </c:pt>
              </c:numCache>
            </c:numRef>
          </c:val>
          <c:smooth val="1"/>
          <c:extLst>
            <c:ext xmlns:c16="http://schemas.microsoft.com/office/drawing/2014/chart" uri="{C3380CC4-5D6E-409C-BE32-E72D297353CC}">
              <c16:uniqueId val="{00000001-B72E-466E-8A6F-8009CF64DAF4}"/>
            </c:ext>
          </c:extLst>
        </c:ser>
        <c:ser>
          <c:idx val="0"/>
          <c:order val="2"/>
          <c:tx>
            <c:strRef>
              <c:f>'Academics - Gr. 10 - Legacy'!$C$323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Legacy'!$D$320:$H$320</c:f>
              <c:numCache>
                <c:formatCode>General</c:formatCode>
                <c:ptCount val="5"/>
                <c:pt idx="0">
                  <c:v>2014</c:v>
                </c:pt>
                <c:pt idx="1">
                  <c:v>2015</c:v>
                </c:pt>
                <c:pt idx="2">
                  <c:v>2016</c:v>
                </c:pt>
                <c:pt idx="3">
                  <c:v>2017</c:v>
                </c:pt>
                <c:pt idx="4">
                  <c:v>2018</c:v>
                </c:pt>
              </c:numCache>
            </c:numRef>
          </c:cat>
          <c:val>
            <c:numRef>
              <c:f>'Academics - Gr. 10 - Legacy'!$D$323:$H$323</c:f>
              <c:numCache>
                <c:formatCode>0.0</c:formatCode>
                <c:ptCount val="5"/>
              </c:numCache>
            </c:numRef>
          </c:val>
          <c:smooth val="1"/>
          <c:extLst>
            <c:ext xmlns:c16="http://schemas.microsoft.com/office/drawing/2014/chart" uri="{C3380CC4-5D6E-409C-BE32-E72D297353CC}">
              <c16:uniqueId val="{00000002-B72E-466E-8A6F-8009CF64DAF4}"/>
            </c:ext>
          </c:extLst>
        </c:ser>
        <c:dLbls>
          <c:showLegendKey val="0"/>
          <c:showVal val="0"/>
          <c:showCatName val="0"/>
          <c:showSerName val="0"/>
          <c:showPercent val="0"/>
          <c:showBubbleSize val="0"/>
        </c:dLbls>
        <c:smooth val="0"/>
        <c:axId val="316009864"/>
        <c:axId val="316010440"/>
      </c:lineChart>
      <c:catAx>
        <c:axId val="316009864"/>
        <c:scaling>
          <c:orientation val="minMax"/>
        </c:scaling>
        <c:delete val="0"/>
        <c:axPos val="b"/>
        <c:numFmt formatCode="General" sourceLinked="1"/>
        <c:majorTickMark val="out"/>
        <c:minorTickMark val="none"/>
        <c:tickLblPos val="nextTo"/>
        <c:spPr>
          <a:noFill/>
        </c:spPr>
        <c:crossAx val="316010440"/>
        <c:crosses val="autoZero"/>
        <c:auto val="1"/>
        <c:lblAlgn val="ctr"/>
        <c:lblOffset val="100"/>
        <c:noMultiLvlLbl val="0"/>
      </c:catAx>
      <c:valAx>
        <c:axId val="3160104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600986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Legacy'!$C$325</c:f>
              <c:strCache>
                <c:ptCount val="1"/>
                <c:pt idx="0">
                  <c:v>Springfield*</c:v>
                </c:pt>
              </c:strCache>
            </c:strRef>
          </c:tx>
          <c:spPr>
            <a:ln w="31750">
              <a:solidFill>
                <a:schemeClr val="bg1">
                  <a:lumMod val="65000"/>
                </a:schemeClr>
              </a:solidFill>
            </a:ln>
          </c:spPr>
          <c:marker>
            <c:symbol val="none"/>
          </c:marker>
          <c:cat>
            <c:numRef>
              <c:f>'Academics - Gr. 10 - Legacy'!$K$320:$O$320</c:f>
              <c:numCache>
                <c:formatCode>General</c:formatCode>
                <c:ptCount val="5"/>
                <c:pt idx="0">
                  <c:v>2014</c:v>
                </c:pt>
                <c:pt idx="1">
                  <c:v>2015</c:v>
                </c:pt>
                <c:pt idx="2">
                  <c:v>2016</c:v>
                </c:pt>
                <c:pt idx="3">
                  <c:v>2017</c:v>
                </c:pt>
                <c:pt idx="4">
                  <c:v>2018</c:v>
                </c:pt>
              </c:numCache>
            </c:numRef>
          </c:cat>
          <c:val>
            <c:numRef>
              <c:f>'Academics - Gr. 10 - Legacy'!$K$325:$O$325</c:f>
              <c:numCache>
                <c:formatCode>0</c:formatCode>
                <c:ptCount val="5"/>
                <c:pt idx="0">
                  <c:v>63</c:v>
                </c:pt>
                <c:pt idx="1">
                  <c:v>68</c:v>
                </c:pt>
                <c:pt idx="2">
                  <c:v>83</c:v>
                </c:pt>
                <c:pt idx="3">
                  <c:v>84</c:v>
                </c:pt>
                <c:pt idx="4">
                  <c:v>80</c:v>
                </c:pt>
              </c:numCache>
            </c:numRef>
          </c:val>
          <c:smooth val="1"/>
          <c:extLst>
            <c:ext xmlns:c16="http://schemas.microsoft.com/office/drawing/2014/chart" uri="{C3380CC4-5D6E-409C-BE32-E72D297353CC}">
              <c16:uniqueId val="{00000000-7C3F-483E-947C-10D2E5B72965}"/>
            </c:ext>
          </c:extLst>
        </c:ser>
        <c:ser>
          <c:idx val="2"/>
          <c:order val="1"/>
          <c:tx>
            <c:strRef>
              <c:f>'Academics - Gr. 10 - Legacy'!$C$324</c:f>
              <c:strCache>
                <c:ptCount val="1"/>
                <c:pt idx="0">
                  <c:v>Statewide*</c:v>
                </c:pt>
              </c:strCache>
            </c:strRef>
          </c:tx>
          <c:spPr>
            <a:ln w="31750">
              <a:solidFill>
                <a:srgbClr val="92D050"/>
              </a:solidFill>
            </a:ln>
          </c:spPr>
          <c:marker>
            <c:symbol val="none"/>
          </c:marker>
          <c:cat>
            <c:numRef>
              <c:f>'Academics - Gr. 10 - Legacy'!$K$320:$O$320</c:f>
              <c:numCache>
                <c:formatCode>General</c:formatCode>
                <c:ptCount val="5"/>
                <c:pt idx="0">
                  <c:v>2014</c:v>
                </c:pt>
                <c:pt idx="1">
                  <c:v>2015</c:v>
                </c:pt>
                <c:pt idx="2">
                  <c:v>2016</c:v>
                </c:pt>
                <c:pt idx="3">
                  <c:v>2017</c:v>
                </c:pt>
                <c:pt idx="4">
                  <c:v>2018</c:v>
                </c:pt>
              </c:numCache>
            </c:numRef>
          </c:cat>
          <c:val>
            <c:numRef>
              <c:f>'Academics - Gr. 10 - Legacy'!$K$324:$O$324</c:f>
              <c:numCache>
                <c:formatCode>0</c:formatCode>
                <c:ptCount val="5"/>
                <c:pt idx="0">
                  <c:v>91</c:v>
                </c:pt>
                <c:pt idx="1">
                  <c:v>93</c:v>
                </c:pt>
                <c:pt idx="2">
                  <c:v>94</c:v>
                </c:pt>
                <c:pt idx="3">
                  <c:v>94</c:v>
                </c:pt>
                <c:pt idx="4">
                  <c:v>95</c:v>
                </c:pt>
              </c:numCache>
            </c:numRef>
          </c:val>
          <c:smooth val="1"/>
          <c:extLst>
            <c:ext xmlns:c16="http://schemas.microsoft.com/office/drawing/2014/chart" uri="{C3380CC4-5D6E-409C-BE32-E72D297353CC}">
              <c16:uniqueId val="{00000001-7C3F-483E-947C-10D2E5B72965}"/>
            </c:ext>
          </c:extLst>
        </c:ser>
        <c:ser>
          <c:idx val="0"/>
          <c:order val="2"/>
          <c:tx>
            <c:strRef>
              <c:f>'Academics - Gr. 10 - Legacy'!$C$323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Legacy'!$K$320:$O$320</c:f>
              <c:numCache>
                <c:formatCode>General</c:formatCode>
                <c:ptCount val="5"/>
                <c:pt idx="0">
                  <c:v>2014</c:v>
                </c:pt>
                <c:pt idx="1">
                  <c:v>2015</c:v>
                </c:pt>
                <c:pt idx="2">
                  <c:v>2016</c:v>
                </c:pt>
                <c:pt idx="3">
                  <c:v>2017</c:v>
                </c:pt>
                <c:pt idx="4">
                  <c:v>2018</c:v>
                </c:pt>
              </c:numCache>
            </c:numRef>
          </c:cat>
          <c:val>
            <c:numRef>
              <c:f>'Academics - Gr. 10 - Legacy'!$K$323:$O$323</c:f>
              <c:numCache>
                <c:formatCode>0.0</c:formatCode>
                <c:ptCount val="5"/>
              </c:numCache>
            </c:numRef>
          </c:val>
          <c:smooth val="1"/>
          <c:extLst>
            <c:ext xmlns:c16="http://schemas.microsoft.com/office/drawing/2014/chart" uri="{C3380CC4-5D6E-409C-BE32-E72D297353CC}">
              <c16:uniqueId val="{00000002-7C3F-483E-947C-10D2E5B72965}"/>
            </c:ext>
          </c:extLst>
        </c:ser>
        <c:dLbls>
          <c:showLegendKey val="0"/>
          <c:showVal val="0"/>
          <c:showCatName val="0"/>
          <c:showSerName val="0"/>
          <c:showPercent val="0"/>
          <c:showBubbleSize val="0"/>
        </c:dLbls>
        <c:smooth val="0"/>
        <c:axId val="316276744"/>
        <c:axId val="316277320"/>
      </c:lineChart>
      <c:catAx>
        <c:axId val="316276744"/>
        <c:scaling>
          <c:orientation val="minMax"/>
        </c:scaling>
        <c:delete val="0"/>
        <c:axPos val="b"/>
        <c:numFmt formatCode="General" sourceLinked="1"/>
        <c:majorTickMark val="out"/>
        <c:minorTickMark val="none"/>
        <c:tickLblPos val="nextTo"/>
        <c:crossAx val="316277320"/>
        <c:crosses val="autoZero"/>
        <c:auto val="1"/>
        <c:lblAlgn val="ctr"/>
        <c:lblOffset val="100"/>
        <c:noMultiLvlLbl val="0"/>
      </c:catAx>
      <c:valAx>
        <c:axId val="31627732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627674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Legacy'!$C$325</c:f>
              <c:strCache>
                <c:ptCount val="1"/>
                <c:pt idx="0">
                  <c:v>Springfield*</c:v>
                </c:pt>
              </c:strCache>
            </c:strRef>
          </c:tx>
          <c:spPr>
            <a:ln w="31750">
              <a:solidFill>
                <a:schemeClr val="bg1">
                  <a:lumMod val="65000"/>
                </a:schemeClr>
              </a:solidFill>
            </a:ln>
          </c:spPr>
          <c:marker>
            <c:symbol val="none"/>
          </c:marker>
          <c:cat>
            <c:strRef>
              <c:f>'Academics - Gr. 10 - Legacy'!$R$320:$V$320</c:f>
              <c:strCache>
                <c:ptCount val="5"/>
                <c:pt idx="0">
                  <c:v>2014</c:v>
                </c:pt>
                <c:pt idx="1">
                  <c:v>2015</c:v>
                </c:pt>
                <c:pt idx="2">
                  <c:v>2016</c:v>
                </c:pt>
                <c:pt idx="3">
                  <c:v>2017</c:v>
                </c:pt>
                <c:pt idx="4">
                  <c:v>2018†</c:v>
                </c:pt>
              </c:strCache>
            </c:strRef>
          </c:cat>
          <c:val>
            <c:numRef>
              <c:f>'Academics - Gr. 10 - Legacy'!$R$325:$V$325</c:f>
              <c:numCache>
                <c:formatCode>0.0</c:formatCode>
                <c:ptCount val="5"/>
                <c:pt idx="0">
                  <c:v>61</c:v>
                </c:pt>
                <c:pt idx="2">
                  <c:v>76</c:v>
                </c:pt>
                <c:pt idx="3">
                  <c:v>42</c:v>
                </c:pt>
                <c:pt idx="4">
                  <c:v>52.277777777777779</c:v>
                </c:pt>
              </c:numCache>
            </c:numRef>
          </c:val>
          <c:smooth val="1"/>
          <c:extLst>
            <c:ext xmlns:c16="http://schemas.microsoft.com/office/drawing/2014/chart" uri="{C3380CC4-5D6E-409C-BE32-E72D297353CC}">
              <c16:uniqueId val="{00000000-DADA-4A0B-8E00-E25A4689CDD0}"/>
            </c:ext>
          </c:extLst>
        </c:ser>
        <c:ser>
          <c:idx val="2"/>
          <c:order val="1"/>
          <c:tx>
            <c:strRef>
              <c:f>'Academics - Gr. 10 - Legacy'!$C$324</c:f>
              <c:strCache>
                <c:ptCount val="1"/>
                <c:pt idx="0">
                  <c:v>Statewide*</c:v>
                </c:pt>
              </c:strCache>
            </c:strRef>
          </c:tx>
          <c:spPr>
            <a:ln w="31750">
              <a:solidFill>
                <a:srgbClr val="92D050"/>
              </a:solidFill>
            </a:ln>
          </c:spPr>
          <c:marker>
            <c:symbol val="none"/>
          </c:marker>
          <c:cat>
            <c:strRef>
              <c:f>'Academics - Gr. 10 - Legacy'!$R$320:$V$320</c:f>
              <c:strCache>
                <c:ptCount val="5"/>
                <c:pt idx="0">
                  <c:v>2014</c:v>
                </c:pt>
                <c:pt idx="1">
                  <c:v>2015</c:v>
                </c:pt>
                <c:pt idx="2">
                  <c:v>2016</c:v>
                </c:pt>
                <c:pt idx="3">
                  <c:v>2017</c:v>
                </c:pt>
                <c:pt idx="4">
                  <c:v>2018†</c:v>
                </c:pt>
              </c:strCache>
            </c:strRef>
          </c:cat>
          <c:val>
            <c:numRef>
              <c:f>'Academics - Gr. 10 - Legacy'!$R$324:$V$324</c:f>
              <c:numCache>
                <c:formatCode>0.0</c:formatCode>
                <c:ptCount val="5"/>
                <c:pt idx="0">
                  <c:v>59</c:v>
                </c:pt>
                <c:pt idx="1">
                  <c:v>61</c:v>
                </c:pt>
                <c:pt idx="2">
                  <c:v>60</c:v>
                </c:pt>
                <c:pt idx="3">
                  <c:v>57</c:v>
                </c:pt>
                <c:pt idx="4">
                  <c:v>54.858891108891108</c:v>
                </c:pt>
              </c:numCache>
            </c:numRef>
          </c:val>
          <c:smooth val="1"/>
          <c:extLst>
            <c:ext xmlns:c16="http://schemas.microsoft.com/office/drawing/2014/chart" uri="{C3380CC4-5D6E-409C-BE32-E72D297353CC}">
              <c16:uniqueId val="{00000001-DADA-4A0B-8E00-E25A4689CDD0}"/>
            </c:ext>
          </c:extLst>
        </c:ser>
        <c:ser>
          <c:idx val="0"/>
          <c:order val="2"/>
          <c:tx>
            <c:strRef>
              <c:f>'Academics - Gr. 10 - Legacy'!$C$323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Legacy'!$R$320:$V$320</c:f>
              <c:strCache>
                <c:ptCount val="5"/>
                <c:pt idx="0">
                  <c:v>2014</c:v>
                </c:pt>
                <c:pt idx="1">
                  <c:v>2015</c:v>
                </c:pt>
                <c:pt idx="2">
                  <c:v>2016</c:v>
                </c:pt>
                <c:pt idx="3">
                  <c:v>2017</c:v>
                </c:pt>
                <c:pt idx="4">
                  <c:v>2018†</c:v>
                </c:pt>
              </c:strCache>
            </c:strRef>
          </c:cat>
          <c:val>
            <c:numRef>
              <c:f>'Academics - Gr. 10 - Legacy'!$R$323:$V$323</c:f>
              <c:numCache>
                <c:formatCode>0.0</c:formatCode>
                <c:ptCount val="5"/>
              </c:numCache>
            </c:numRef>
          </c:val>
          <c:smooth val="1"/>
          <c:extLst>
            <c:ext xmlns:c16="http://schemas.microsoft.com/office/drawing/2014/chart" uri="{C3380CC4-5D6E-409C-BE32-E72D297353CC}">
              <c16:uniqueId val="{00000002-DADA-4A0B-8E00-E25A4689CDD0}"/>
            </c:ext>
          </c:extLst>
        </c:ser>
        <c:dLbls>
          <c:showLegendKey val="0"/>
          <c:showVal val="0"/>
          <c:showCatName val="0"/>
          <c:showSerName val="0"/>
          <c:showPercent val="0"/>
          <c:showBubbleSize val="0"/>
        </c:dLbls>
        <c:smooth val="0"/>
        <c:axId val="316281352"/>
        <c:axId val="316281928"/>
      </c:lineChart>
      <c:catAx>
        <c:axId val="316281352"/>
        <c:scaling>
          <c:orientation val="minMax"/>
        </c:scaling>
        <c:delete val="0"/>
        <c:axPos val="b"/>
        <c:numFmt formatCode="General" sourceLinked="1"/>
        <c:majorTickMark val="out"/>
        <c:minorTickMark val="none"/>
        <c:tickLblPos val="nextTo"/>
        <c:crossAx val="316281928"/>
        <c:crosses val="autoZero"/>
        <c:auto val="1"/>
        <c:lblAlgn val="ctr"/>
        <c:lblOffset val="100"/>
        <c:noMultiLvlLbl val="0"/>
      </c:catAx>
      <c:valAx>
        <c:axId val="31628192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628135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Legacy'!$C$352</c:f>
              <c:strCache>
                <c:ptCount val="1"/>
                <c:pt idx="0">
                  <c:v>Springfield*</c:v>
                </c:pt>
              </c:strCache>
            </c:strRef>
          </c:tx>
          <c:spPr>
            <a:ln w="31750">
              <a:solidFill>
                <a:schemeClr val="bg1">
                  <a:lumMod val="65000"/>
                </a:schemeClr>
              </a:solidFill>
            </a:ln>
          </c:spPr>
          <c:marker>
            <c:symbol val="none"/>
          </c:marker>
          <c:cat>
            <c:numRef>
              <c:f>'Academics - Gr. 10 - Legacy'!$D$347:$H$347</c:f>
              <c:numCache>
                <c:formatCode>General</c:formatCode>
                <c:ptCount val="5"/>
                <c:pt idx="0">
                  <c:v>2014</c:v>
                </c:pt>
                <c:pt idx="1">
                  <c:v>2015</c:v>
                </c:pt>
                <c:pt idx="2">
                  <c:v>2016</c:v>
                </c:pt>
                <c:pt idx="3">
                  <c:v>2017</c:v>
                </c:pt>
                <c:pt idx="4">
                  <c:v>2018</c:v>
                </c:pt>
              </c:numCache>
            </c:numRef>
          </c:cat>
          <c:val>
            <c:numRef>
              <c:f>'Academics - Gr. 10 - Legacy'!$D$352:$H$352</c:f>
              <c:numCache>
                <c:formatCode>0.0</c:formatCode>
                <c:ptCount val="5"/>
                <c:pt idx="0">
                  <c:v>76.2</c:v>
                </c:pt>
                <c:pt idx="1">
                  <c:v>87</c:v>
                </c:pt>
                <c:pt idx="2">
                  <c:v>80.400000000000006</c:v>
                </c:pt>
                <c:pt idx="3">
                  <c:v>88.8</c:v>
                </c:pt>
                <c:pt idx="4">
                  <c:v>85.869565217391298</c:v>
                </c:pt>
              </c:numCache>
            </c:numRef>
          </c:val>
          <c:smooth val="1"/>
          <c:extLst>
            <c:ext xmlns:c16="http://schemas.microsoft.com/office/drawing/2014/chart" uri="{C3380CC4-5D6E-409C-BE32-E72D297353CC}">
              <c16:uniqueId val="{00000000-8B68-43FC-A9C3-46E825800896}"/>
            </c:ext>
          </c:extLst>
        </c:ser>
        <c:ser>
          <c:idx val="2"/>
          <c:order val="1"/>
          <c:tx>
            <c:strRef>
              <c:f>'Academics - Gr. 10 - Legacy'!$C$351</c:f>
              <c:strCache>
                <c:ptCount val="1"/>
                <c:pt idx="0">
                  <c:v>Statewide*</c:v>
                </c:pt>
              </c:strCache>
            </c:strRef>
          </c:tx>
          <c:spPr>
            <a:ln w="31750">
              <a:solidFill>
                <a:srgbClr val="92D050"/>
              </a:solidFill>
            </a:ln>
          </c:spPr>
          <c:marker>
            <c:symbol val="none"/>
          </c:marker>
          <c:cat>
            <c:numRef>
              <c:f>'Academics - Gr. 10 - Legacy'!$D$347:$H$347</c:f>
              <c:numCache>
                <c:formatCode>General</c:formatCode>
                <c:ptCount val="5"/>
                <c:pt idx="0">
                  <c:v>2014</c:v>
                </c:pt>
                <c:pt idx="1">
                  <c:v>2015</c:v>
                </c:pt>
                <c:pt idx="2">
                  <c:v>2016</c:v>
                </c:pt>
                <c:pt idx="3">
                  <c:v>2017</c:v>
                </c:pt>
                <c:pt idx="4">
                  <c:v>2018</c:v>
                </c:pt>
              </c:numCache>
            </c:numRef>
          </c:cat>
          <c:val>
            <c:numRef>
              <c:f>'Academics - Gr. 10 - Legacy'!$D$351:$H$351</c:f>
              <c:numCache>
                <c:formatCode>0.0</c:formatCode>
                <c:ptCount val="5"/>
                <c:pt idx="0">
                  <c:v>95.2</c:v>
                </c:pt>
                <c:pt idx="1">
                  <c:v>95.8</c:v>
                </c:pt>
                <c:pt idx="2">
                  <c:v>95.7</c:v>
                </c:pt>
                <c:pt idx="3">
                  <c:v>96.1</c:v>
                </c:pt>
                <c:pt idx="4">
                  <c:v>96.298306556665224</c:v>
                </c:pt>
              </c:numCache>
            </c:numRef>
          </c:val>
          <c:smooth val="1"/>
          <c:extLst>
            <c:ext xmlns:c16="http://schemas.microsoft.com/office/drawing/2014/chart" uri="{C3380CC4-5D6E-409C-BE32-E72D297353CC}">
              <c16:uniqueId val="{00000001-8B68-43FC-A9C3-46E825800896}"/>
            </c:ext>
          </c:extLst>
        </c:ser>
        <c:ser>
          <c:idx val="0"/>
          <c:order val="2"/>
          <c:tx>
            <c:strRef>
              <c:f>'Academics - Gr. 10 - Legacy'!$C$350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Legacy'!$D$347:$H$347</c:f>
              <c:numCache>
                <c:formatCode>General</c:formatCode>
                <c:ptCount val="5"/>
                <c:pt idx="0">
                  <c:v>2014</c:v>
                </c:pt>
                <c:pt idx="1">
                  <c:v>2015</c:v>
                </c:pt>
                <c:pt idx="2">
                  <c:v>2016</c:v>
                </c:pt>
                <c:pt idx="3">
                  <c:v>2017</c:v>
                </c:pt>
                <c:pt idx="4">
                  <c:v>2018</c:v>
                </c:pt>
              </c:numCache>
            </c:numRef>
          </c:cat>
          <c:val>
            <c:numRef>
              <c:f>'Academics - Gr. 10 - Legacy'!$D$350:$H$350</c:f>
              <c:numCache>
                <c:formatCode>0.0</c:formatCode>
                <c:ptCount val="5"/>
              </c:numCache>
            </c:numRef>
          </c:val>
          <c:smooth val="1"/>
          <c:extLst>
            <c:ext xmlns:c16="http://schemas.microsoft.com/office/drawing/2014/chart" uri="{C3380CC4-5D6E-409C-BE32-E72D297353CC}">
              <c16:uniqueId val="{00000002-8B68-43FC-A9C3-46E825800896}"/>
            </c:ext>
          </c:extLst>
        </c:ser>
        <c:dLbls>
          <c:showLegendKey val="0"/>
          <c:showVal val="0"/>
          <c:showCatName val="0"/>
          <c:showSerName val="0"/>
          <c:showPercent val="0"/>
          <c:showBubbleSize val="0"/>
        </c:dLbls>
        <c:smooth val="0"/>
        <c:axId val="316417160"/>
        <c:axId val="316417736"/>
      </c:lineChart>
      <c:catAx>
        <c:axId val="316417160"/>
        <c:scaling>
          <c:orientation val="minMax"/>
        </c:scaling>
        <c:delete val="0"/>
        <c:axPos val="b"/>
        <c:numFmt formatCode="General" sourceLinked="1"/>
        <c:majorTickMark val="out"/>
        <c:minorTickMark val="none"/>
        <c:tickLblPos val="nextTo"/>
        <c:spPr>
          <a:noFill/>
        </c:spPr>
        <c:crossAx val="316417736"/>
        <c:crosses val="autoZero"/>
        <c:auto val="1"/>
        <c:lblAlgn val="ctr"/>
        <c:lblOffset val="100"/>
        <c:noMultiLvlLbl val="0"/>
      </c:catAx>
      <c:valAx>
        <c:axId val="316417736"/>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6417160"/>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64945380148755"/>
          <c:y val="5.1440251900434983E-2"/>
          <c:w val="0.85769154954437288"/>
          <c:h val="0.83249029671849795"/>
        </c:manualLayout>
      </c:layout>
      <c:lineChart>
        <c:grouping val="standard"/>
        <c:varyColors val="0"/>
        <c:ser>
          <c:idx val="1"/>
          <c:order val="0"/>
          <c:tx>
            <c:strRef>
              <c:f>'Academics - Gr. 3-8 - Legacy'!$C$111</c:f>
              <c:strCache>
                <c:ptCount val="1"/>
                <c:pt idx="0">
                  <c:v>Springfield*</c:v>
                </c:pt>
              </c:strCache>
            </c:strRef>
          </c:tx>
          <c:spPr>
            <a:ln w="31750">
              <a:solidFill>
                <a:schemeClr val="bg1">
                  <a:lumMod val="65000"/>
                </a:schemeClr>
              </a:solidFill>
            </a:ln>
          </c:spPr>
          <c:marker>
            <c:symbol val="none"/>
          </c:marker>
          <c:cat>
            <c:strRef>
              <c:f>'Academics - Gr. 3-8 - Legacy'!$K$106:$O$106</c:f>
              <c:strCache>
                <c:ptCount val="5"/>
                <c:pt idx="0">
                  <c:v>2012</c:v>
                </c:pt>
                <c:pt idx="1">
                  <c:v>2013</c:v>
                </c:pt>
                <c:pt idx="2">
                  <c:v>2014</c:v>
                </c:pt>
                <c:pt idx="3">
                  <c:v>2015†</c:v>
                </c:pt>
                <c:pt idx="4">
                  <c:v>2016†</c:v>
                </c:pt>
              </c:strCache>
            </c:strRef>
          </c:cat>
          <c:val>
            <c:numRef>
              <c:f>'Academics - Gr. 3-8 - Legacy'!$K$111:$O$111</c:f>
              <c:numCache>
                <c:formatCode>0</c:formatCode>
                <c:ptCount val="5"/>
                <c:pt idx="0">
                  <c:v>24</c:v>
                </c:pt>
                <c:pt idx="1">
                  <c:v>27</c:v>
                </c:pt>
                <c:pt idx="2">
                  <c:v>30</c:v>
                </c:pt>
                <c:pt idx="3">
                  <c:v>31</c:v>
                </c:pt>
                <c:pt idx="4">
                  <c:v>36</c:v>
                </c:pt>
              </c:numCache>
            </c:numRef>
          </c:val>
          <c:smooth val="1"/>
          <c:extLst>
            <c:ext xmlns:c16="http://schemas.microsoft.com/office/drawing/2014/chart" uri="{C3380CC4-5D6E-409C-BE32-E72D297353CC}">
              <c16:uniqueId val="{00000003-A1C6-46BD-91A2-D4BA8AD162D1}"/>
            </c:ext>
          </c:extLst>
        </c:ser>
        <c:ser>
          <c:idx val="2"/>
          <c:order val="1"/>
          <c:tx>
            <c:strRef>
              <c:f>'Academics - Gr. 3-8 - Legacy'!$C$110</c:f>
              <c:strCache>
                <c:ptCount val="1"/>
                <c:pt idx="0">
                  <c:v>Statewide*</c:v>
                </c:pt>
              </c:strCache>
            </c:strRef>
          </c:tx>
          <c:spPr>
            <a:ln w="31750">
              <a:solidFill>
                <a:srgbClr val="92D050"/>
              </a:solidFill>
            </a:ln>
          </c:spPr>
          <c:marker>
            <c:symbol val="none"/>
          </c:marker>
          <c:cat>
            <c:strRef>
              <c:f>'Academics - Gr. 3-8 - Legacy'!$K$106:$O$106</c:f>
              <c:strCache>
                <c:ptCount val="5"/>
                <c:pt idx="0">
                  <c:v>2012</c:v>
                </c:pt>
                <c:pt idx="1">
                  <c:v>2013</c:v>
                </c:pt>
                <c:pt idx="2">
                  <c:v>2014</c:v>
                </c:pt>
                <c:pt idx="3">
                  <c:v>2015†</c:v>
                </c:pt>
                <c:pt idx="4">
                  <c:v>2016†</c:v>
                </c:pt>
              </c:strCache>
            </c:strRef>
          </c:cat>
          <c:val>
            <c:numRef>
              <c:f>'Academics - Gr. 3-8 - Legacy'!$K$110:$O$110</c:f>
              <c:numCache>
                <c:formatCode>0</c:formatCode>
                <c:ptCount val="5"/>
                <c:pt idx="0">
                  <c:v>34</c:v>
                </c:pt>
                <c:pt idx="1">
                  <c:v>38</c:v>
                </c:pt>
                <c:pt idx="2">
                  <c:v>38</c:v>
                </c:pt>
                <c:pt idx="3">
                  <c:v>39</c:v>
                </c:pt>
                <c:pt idx="4">
                  <c:v>42</c:v>
                </c:pt>
              </c:numCache>
            </c:numRef>
          </c:val>
          <c:smooth val="1"/>
          <c:extLst>
            <c:ext xmlns:c16="http://schemas.microsoft.com/office/drawing/2014/chart" uri="{C3380CC4-5D6E-409C-BE32-E72D297353CC}">
              <c16:uniqueId val="{00000004-A1C6-46BD-91A2-D4BA8AD162D1}"/>
            </c:ext>
          </c:extLst>
        </c:ser>
        <c:ser>
          <c:idx val="0"/>
          <c:order val="2"/>
          <c:tx>
            <c:strRef>
              <c:f>'Academics - Gr. 3-8 - Legacy'!$C$109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Legacy'!$K$106:$O$106</c:f>
              <c:strCache>
                <c:ptCount val="5"/>
                <c:pt idx="0">
                  <c:v>2012</c:v>
                </c:pt>
                <c:pt idx="1">
                  <c:v>2013</c:v>
                </c:pt>
                <c:pt idx="2">
                  <c:v>2014</c:v>
                </c:pt>
                <c:pt idx="3">
                  <c:v>2015†</c:v>
                </c:pt>
                <c:pt idx="4">
                  <c:v>2016†</c:v>
                </c:pt>
              </c:strCache>
            </c:strRef>
          </c:cat>
          <c:val>
            <c:numRef>
              <c:f>'Academics - Gr. 3-8 - Legacy'!$K$109:$O$109</c:f>
              <c:numCache>
                <c:formatCode>0</c:formatCode>
                <c:ptCount val="5"/>
                <c:pt idx="0">
                  <c:v>69</c:v>
                </c:pt>
                <c:pt idx="1">
                  <c:v>70</c:v>
                </c:pt>
                <c:pt idx="2">
                  <c:v>75</c:v>
                </c:pt>
                <c:pt idx="3">
                  <c:v>64</c:v>
                </c:pt>
                <c:pt idx="4">
                  <c:v>51</c:v>
                </c:pt>
              </c:numCache>
            </c:numRef>
          </c:val>
          <c:smooth val="1"/>
          <c:extLst>
            <c:ext xmlns:c16="http://schemas.microsoft.com/office/drawing/2014/chart" uri="{C3380CC4-5D6E-409C-BE32-E72D297353CC}">
              <c16:uniqueId val="{00000005-A1C6-46BD-91A2-D4BA8AD162D1}"/>
            </c:ext>
          </c:extLst>
        </c:ser>
        <c:dLbls>
          <c:showLegendKey val="0"/>
          <c:showVal val="0"/>
          <c:showCatName val="0"/>
          <c:showSerName val="0"/>
          <c:showPercent val="0"/>
          <c:showBubbleSize val="0"/>
        </c:dLbls>
        <c:smooth val="0"/>
        <c:axId val="210884232"/>
        <c:axId val="210884808"/>
      </c:lineChart>
      <c:catAx>
        <c:axId val="210884232"/>
        <c:scaling>
          <c:orientation val="minMax"/>
        </c:scaling>
        <c:delete val="0"/>
        <c:axPos val="b"/>
        <c:numFmt formatCode="General" sourceLinked="1"/>
        <c:majorTickMark val="out"/>
        <c:minorTickMark val="none"/>
        <c:tickLblPos val="nextTo"/>
        <c:crossAx val="210884808"/>
        <c:crosses val="autoZero"/>
        <c:auto val="1"/>
        <c:lblAlgn val="ctr"/>
        <c:lblOffset val="100"/>
        <c:noMultiLvlLbl val="0"/>
      </c:catAx>
      <c:valAx>
        <c:axId val="21088480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1088423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Legacy'!$C$352</c:f>
              <c:strCache>
                <c:ptCount val="1"/>
                <c:pt idx="0">
                  <c:v>Springfield*</c:v>
                </c:pt>
              </c:strCache>
            </c:strRef>
          </c:tx>
          <c:spPr>
            <a:ln w="31750">
              <a:solidFill>
                <a:schemeClr val="bg1">
                  <a:lumMod val="65000"/>
                </a:schemeClr>
              </a:solidFill>
            </a:ln>
          </c:spPr>
          <c:marker>
            <c:symbol val="none"/>
          </c:marker>
          <c:cat>
            <c:numRef>
              <c:f>'Academics - Gr. 10 - Legacy'!$K$347:$O$347</c:f>
              <c:numCache>
                <c:formatCode>General</c:formatCode>
                <c:ptCount val="5"/>
                <c:pt idx="0">
                  <c:v>2014</c:v>
                </c:pt>
                <c:pt idx="1">
                  <c:v>2015</c:v>
                </c:pt>
                <c:pt idx="2">
                  <c:v>2016</c:v>
                </c:pt>
                <c:pt idx="3">
                  <c:v>2017</c:v>
                </c:pt>
                <c:pt idx="4">
                  <c:v>2018</c:v>
                </c:pt>
              </c:numCache>
            </c:numRef>
          </c:cat>
          <c:val>
            <c:numRef>
              <c:f>'Academics - Gr. 10 - Legacy'!$K$352:$O$352</c:f>
              <c:numCache>
                <c:formatCode>0</c:formatCode>
                <c:ptCount val="5"/>
                <c:pt idx="0">
                  <c:v>60</c:v>
                </c:pt>
                <c:pt idx="1">
                  <c:v>64</c:v>
                </c:pt>
                <c:pt idx="2">
                  <c:v>64</c:v>
                </c:pt>
                <c:pt idx="3">
                  <c:v>72</c:v>
                </c:pt>
                <c:pt idx="4">
                  <c:v>70</c:v>
                </c:pt>
              </c:numCache>
            </c:numRef>
          </c:val>
          <c:smooth val="1"/>
          <c:extLst>
            <c:ext xmlns:c16="http://schemas.microsoft.com/office/drawing/2014/chart" uri="{C3380CC4-5D6E-409C-BE32-E72D297353CC}">
              <c16:uniqueId val="{00000000-D430-47A3-90DB-CA6C8F1AA828}"/>
            </c:ext>
          </c:extLst>
        </c:ser>
        <c:ser>
          <c:idx val="2"/>
          <c:order val="1"/>
          <c:tx>
            <c:strRef>
              <c:f>'Academics - Gr. 10 - Legacy'!$C$351</c:f>
              <c:strCache>
                <c:ptCount val="1"/>
                <c:pt idx="0">
                  <c:v>Statewide*</c:v>
                </c:pt>
              </c:strCache>
            </c:strRef>
          </c:tx>
          <c:spPr>
            <a:ln w="31750">
              <a:solidFill>
                <a:srgbClr val="92D050"/>
              </a:solidFill>
            </a:ln>
          </c:spPr>
          <c:marker>
            <c:symbol val="none"/>
          </c:marker>
          <c:cat>
            <c:numRef>
              <c:f>'Academics - Gr. 10 - Legacy'!$K$347:$O$347</c:f>
              <c:numCache>
                <c:formatCode>General</c:formatCode>
                <c:ptCount val="5"/>
                <c:pt idx="0">
                  <c:v>2014</c:v>
                </c:pt>
                <c:pt idx="1">
                  <c:v>2015</c:v>
                </c:pt>
                <c:pt idx="2">
                  <c:v>2016</c:v>
                </c:pt>
                <c:pt idx="3">
                  <c:v>2017</c:v>
                </c:pt>
                <c:pt idx="4">
                  <c:v>2018</c:v>
                </c:pt>
              </c:numCache>
            </c:numRef>
          </c:cat>
          <c:val>
            <c:numRef>
              <c:f>'Academics - Gr. 10 - Legacy'!$K$351:$O$351</c:f>
              <c:numCache>
                <c:formatCode>0</c:formatCode>
                <c:ptCount val="5"/>
                <c:pt idx="0">
                  <c:v>90</c:v>
                </c:pt>
                <c:pt idx="1">
                  <c:v>90</c:v>
                </c:pt>
                <c:pt idx="2">
                  <c:v>90</c:v>
                </c:pt>
                <c:pt idx="3">
                  <c:v>91</c:v>
                </c:pt>
                <c:pt idx="4">
                  <c:v>91</c:v>
                </c:pt>
              </c:numCache>
            </c:numRef>
          </c:val>
          <c:smooth val="1"/>
          <c:extLst>
            <c:ext xmlns:c16="http://schemas.microsoft.com/office/drawing/2014/chart" uri="{C3380CC4-5D6E-409C-BE32-E72D297353CC}">
              <c16:uniqueId val="{00000001-D430-47A3-90DB-CA6C8F1AA828}"/>
            </c:ext>
          </c:extLst>
        </c:ser>
        <c:ser>
          <c:idx val="0"/>
          <c:order val="2"/>
          <c:tx>
            <c:strRef>
              <c:f>'Academics - Gr. 10 - Legacy'!$C$350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Legacy'!$K$347:$O$347</c:f>
              <c:numCache>
                <c:formatCode>General</c:formatCode>
                <c:ptCount val="5"/>
                <c:pt idx="0">
                  <c:v>2014</c:v>
                </c:pt>
                <c:pt idx="1">
                  <c:v>2015</c:v>
                </c:pt>
                <c:pt idx="2">
                  <c:v>2016</c:v>
                </c:pt>
                <c:pt idx="3">
                  <c:v>2017</c:v>
                </c:pt>
                <c:pt idx="4">
                  <c:v>2018</c:v>
                </c:pt>
              </c:numCache>
            </c:numRef>
          </c:cat>
          <c:val>
            <c:numRef>
              <c:f>'Academics - Gr. 10 - Legacy'!$K$350:$O$350</c:f>
              <c:numCache>
                <c:formatCode>0.0</c:formatCode>
                <c:ptCount val="5"/>
              </c:numCache>
            </c:numRef>
          </c:val>
          <c:smooth val="1"/>
          <c:extLst>
            <c:ext xmlns:c16="http://schemas.microsoft.com/office/drawing/2014/chart" uri="{C3380CC4-5D6E-409C-BE32-E72D297353CC}">
              <c16:uniqueId val="{00000002-D430-47A3-90DB-CA6C8F1AA828}"/>
            </c:ext>
          </c:extLst>
        </c:ser>
        <c:dLbls>
          <c:showLegendKey val="0"/>
          <c:showVal val="0"/>
          <c:showCatName val="0"/>
          <c:showSerName val="0"/>
          <c:showPercent val="0"/>
          <c:showBubbleSize val="0"/>
        </c:dLbls>
        <c:smooth val="0"/>
        <c:axId val="316421768"/>
        <c:axId val="316422344"/>
      </c:lineChart>
      <c:catAx>
        <c:axId val="316421768"/>
        <c:scaling>
          <c:orientation val="minMax"/>
        </c:scaling>
        <c:delete val="0"/>
        <c:axPos val="b"/>
        <c:numFmt formatCode="General" sourceLinked="1"/>
        <c:majorTickMark val="out"/>
        <c:minorTickMark val="none"/>
        <c:tickLblPos val="nextTo"/>
        <c:crossAx val="316422344"/>
        <c:crosses val="autoZero"/>
        <c:auto val="1"/>
        <c:lblAlgn val="ctr"/>
        <c:lblOffset val="100"/>
        <c:noMultiLvlLbl val="0"/>
      </c:catAx>
      <c:valAx>
        <c:axId val="31642234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642176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Legacy'!$C$352</c:f>
              <c:strCache>
                <c:ptCount val="1"/>
                <c:pt idx="0">
                  <c:v>Springfield*</c:v>
                </c:pt>
              </c:strCache>
            </c:strRef>
          </c:tx>
          <c:spPr>
            <a:ln w="31750">
              <a:solidFill>
                <a:schemeClr val="bg1">
                  <a:lumMod val="65000"/>
                </a:schemeClr>
              </a:solidFill>
            </a:ln>
          </c:spPr>
          <c:marker>
            <c:symbol val="none"/>
          </c:marker>
          <c:cat>
            <c:strRef>
              <c:f>'Academics - Gr. 10 - Legacy'!$R$347:$V$347</c:f>
              <c:strCache>
                <c:ptCount val="5"/>
                <c:pt idx="0">
                  <c:v>2014</c:v>
                </c:pt>
                <c:pt idx="1">
                  <c:v>2015</c:v>
                </c:pt>
                <c:pt idx="2">
                  <c:v>2016</c:v>
                </c:pt>
                <c:pt idx="3">
                  <c:v>2017</c:v>
                </c:pt>
                <c:pt idx="4">
                  <c:v>2018†</c:v>
                </c:pt>
              </c:strCache>
            </c:strRef>
          </c:cat>
          <c:val>
            <c:numRef>
              <c:f>'Academics - Gr. 10 - Legacy'!$R$352:$V$352</c:f>
              <c:numCache>
                <c:formatCode>0.0</c:formatCode>
                <c:ptCount val="5"/>
                <c:pt idx="0">
                  <c:v>55</c:v>
                </c:pt>
                <c:pt idx="2">
                  <c:v>52</c:v>
                </c:pt>
                <c:pt idx="3">
                  <c:v>61</c:v>
                </c:pt>
                <c:pt idx="4">
                  <c:v>51.583333333333336</c:v>
                </c:pt>
              </c:numCache>
            </c:numRef>
          </c:val>
          <c:smooth val="1"/>
          <c:extLst>
            <c:ext xmlns:c16="http://schemas.microsoft.com/office/drawing/2014/chart" uri="{C3380CC4-5D6E-409C-BE32-E72D297353CC}">
              <c16:uniqueId val="{00000000-E906-43E5-8157-5B75369E1532}"/>
            </c:ext>
          </c:extLst>
        </c:ser>
        <c:ser>
          <c:idx val="2"/>
          <c:order val="1"/>
          <c:tx>
            <c:strRef>
              <c:f>'Academics - Gr. 10 - Legacy'!$C$351</c:f>
              <c:strCache>
                <c:ptCount val="1"/>
                <c:pt idx="0">
                  <c:v>Statewide*</c:v>
                </c:pt>
              </c:strCache>
            </c:strRef>
          </c:tx>
          <c:spPr>
            <a:ln w="31750">
              <a:solidFill>
                <a:srgbClr val="92D050"/>
              </a:solidFill>
            </a:ln>
          </c:spPr>
          <c:marker>
            <c:symbol val="none"/>
          </c:marker>
          <c:cat>
            <c:strRef>
              <c:f>'Academics - Gr. 10 - Legacy'!$R$347:$V$347</c:f>
              <c:strCache>
                <c:ptCount val="5"/>
                <c:pt idx="0">
                  <c:v>2014</c:v>
                </c:pt>
                <c:pt idx="1">
                  <c:v>2015</c:v>
                </c:pt>
                <c:pt idx="2">
                  <c:v>2016</c:v>
                </c:pt>
                <c:pt idx="3">
                  <c:v>2017</c:v>
                </c:pt>
                <c:pt idx="4">
                  <c:v>2018†</c:v>
                </c:pt>
              </c:strCache>
            </c:strRef>
          </c:cat>
          <c:val>
            <c:numRef>
              <c:f>'Academics - Gr. 10 - Legacy'!$R$351:$V$351</c:f>
              <c:numCache>
                <c:formatCode>0.0</c:formatCode>
                <c:ptCount val="5"/>
                <c:pt idx="0">
                  <c:v>64</c:v>
                </c:pt>
                <c:pt idx="1">
                  <c:v>63</c:v>
                </c:pt>
                <c:pt idx="2">
                  <c:v>61</c:v>
                </c:pt>
                <c:pt idx="3">
                  <c:v>61</c:v>
                </c:pt>
                <c:pt idx="4">
                  <c:v>57.611832251622566</c:v>
                </c:pt>
              </c:numCache>
            </c:numRef>
          </c:val>
          <c:smooth val="1"/>
          <c:extLst>
            <c:ext xmlns:c16="http://schemas.microsoft.com/office/drawing/2014/chart" uri="{C3380CC4-5D6E-409C-BE32-E72D297353CC}">
              <c16:uniqueId val="{00000001-E906-43E5-8157-5B75369E1532}"/>
            </c:ext>
          </c:extLst>
        </c:ser>
        <c:ser>
          <c:idx val="0"/>
          <c:order val="2"/>
          <c:tx>
            <c:strRef>
              <c:f>'Academics - Gr. 10 - Legacy'!$C$350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Legacy'!$R$347:$V$347</c:f>
              <c:strCache>
                <c:ptCount val="5"/>
                <c:pt idx="0">
                  <c:v>2014</c:v>
                </c:pt>
                <c:pt idx="1">
                  <c:v>2015</c:v>
                </c:pt>
                <c:pt idx="2">
                  <c:v>2016</c:v>
                </c:pt>
                <c:pt idx="3">
                  <c:v>2017</c:v>
                </c:pt>
                <c:pt idx="4">
                  <c:v>2018†</c:v>
                </c:pt>
              </c:strCache>
            </c:strRef>
          </c:cat>
          <c:val>
            <c:numRef>
              <c:f>'Academics - Gr. 10 - Legacy'!$R$350:$V$350</c:f>
              <c:numCache>
                <c:formatCode>0.0</c:formatCode>
                <c:ptCount val="5"/>
              </c:numCache>
            </c:numRef>
          </c:val>
          <c:smooth val="1"/>
          <c:extLst>
            <c:ext xmlns:c16="http://schemas.microsoft.com/office/drawing/2014/chart" uri="{C3380CC4-5D6E-409C-BE32-E72D297353CC}">
              <c16:uniqueId val="{00000002-E906-43E5-8157-5B75369E1532}"/>
            </c:ext>
          </c:extLst>
        </c:ser>
        <c:dLbls>
          <c:showLegendKey val="0"/>
          <c:showVal val="0"/>
          <c:showCatName val="0"/>
          <c:showSerName val="0"/>
          <c:showPercent val="0"/>
          <c:showBubbleSize val="0"/>
        </c:dLbls>
        <c:smooth val="0"/>
        <c:axId val="316680456"/>
        <c:axId val="316681032"/>
      </c:lineChart>
      <c:catAx>
        <c:axId val="316680456"/>
        <c:scaling>
          <c:orientation val="minMax"/>
        </c:scaling>
        <c:delete val="0"/>
        <c:axPos val="b"/>
        <c:numFmt formatCode="General" sourceLinked="1"/>
        <c:majorTickMark val="out"/>
        <c:minorTickMark val="none"/>
        <c:tickLblPos val="nextTo"/>
        <c:crossAx val="316681032"/>
        <c:crosses val="autoZero"/>
        <c:auto val="1"/>
        <c:lblAlgn val="ctr"/>
        <c:lblOffset val="100"/>
        <c:noMultiLvlLbl val="0"/>
      </c:catAx>
      <c:valAx>
        <c:axId val="31668103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668045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Legacy'!$C$385</c:f>
              <c:strCache>
                <c:ptCount val="1"/>
                <c:pt idx="0">
                  <c:v>Springfield*</c:v>
                </c:pt>
              </c:strCache>
            </c:strRef>
          </c:tx>
          <c:spPr>
            <a:ln w="31750">
              <a:solidFill>
                <a:schemeClr val="bg1">
                  <a:lumMod val="65000"/>
                </a:schemeClr>
              </a:solidFill>
            </a:ln>
          </c:spPr>
          <c:marker>
            <c:symbol val="none"/>
          </c:marker>
          <c:cat>
            <c:numRef>
              <c:f>'Academics - Gr. 10 - Legacy'!$D$380:$H$380</c:f>
              <c:numCache>
                <c:formatCode>General</c:formatCode>
                <c:ptCount val="5"/>
                <c:pt idx="0">
                  <c:v>2014</c:v>
                </c:pt>
                <c:pt idx="1">
                  <c:v>2015</c:v>
                </c:pt>
                <c:pt idx="2">
                  <c:v>2016</c:v>
                </c:pt>
                <c:pt idx="3">
                  <c:v>2017</c:v>
                </c:pt>
                <c:pt idx="4">
                  <c:v>2018</c:v>
                </c:pt>
              </c:numCache>
            </c:numRef>
          </c:cat>
          <c:val>
            <c:numRef>
              <c:f>'Academics - Gr. 10 - Legacy'!$D$385:$H$385</c:f>
              <c:numCache>
                <c:formatCode>0.0</c:formatCode>
                <c:ptCount val="5"/>
                <c:pt idx="0">
                  <c:v>85.2</c:v>
                </c:pt>
                <c:pt idx="1">
                  <c:v>88.2</c:v>
                </c:pt>
                <c:pt idx="2">
                  <c:v>89.6</c:v>
                </c:pt>
                <c:pt idx="3">
                  <c:v>87.1</c:v>
                </c:pt>
                <c:pt idx="4">
                  <c:v>86.944718657453109</c:v>
                </c:pt>
              </c:numCache>
            </c:numRef>
          </c:val>
          <c:smooth val="1"/>
          <c:extLst>
            <c:ext xmlns:c16="http://schemas.microsoft.com/office/drawing/2014/chart" uri="{C3380CC4-5D6E-409C-BE32-E72D297353CC}">
              <c16:uniqueId val="{00000000-6A20-4C29-9A1F-299903198C45}"/>
            </c:ext>
          </c:extLst>
        </c:ser>
        <c:ser>
          <c:idx val="2"/>
          <c:order val="1"/>
          <c:tx>
            <c:strRef>
              <c:f>'Academics - Gr. 10 - Legacy'!$C$384</c:f>
              <c:strCache>
                <c:ptCount val="1"/>
                <c:pt idx="0">
                  <c:v>Statewide*</c:v>
                </c:pt>
              </c:strCache>
            </c:strRef>
          </c:tx>
          <c:spPr>
            <a:ln w="31750">
              <a:solidFill>
                <a:srgbClr val="92D050"/>
              </a:solidFill>
            </a:ln>
          </c:spPr>
          <c:marker>
            <c:symbol val="none"/>
          </c:marker>
          <c:cat>
            <c:numRef>
              <c:f>'Academics - Gr. 10 - Legacy'!$D$380:$H$380</c:f>
              <c:numCache>
                <c:formatCode>General</c:formatCode>
                <c:ptCount val="5"/>
                <c:pt idx="0">
                  <c:v>2014</c:v>
                </c:pt>
                <c:pt idx="1">
                  <c:v>2015</c:v>
                </c:pt>
                <c:pt idx="2">
                  <c:v>2016</c:v>
                </c:pt>
                <c:pt idx="3">
                  <c:v>2017</c:v>
                </c:pt>
                <c:pt idx="4">
                  <c:v>2018</c:v>
                </c:pt>
              </c:numCache>
            </c:numRef>
          </c:cat>
          <c:val>
            <c:numRef>
              <c:f>'Academics - Gr. 10 - Legacy'!$D$384:$H$384</c:f>
              <c:numCache>
                <c:formatCode>0.0</c:formatCode>
                <c:ptCount val="5"/>
                <c:pt idx="0">
                  <c:v>89.4</c:v>
                </c:pt>
                <c:pt idx="1">
                  <c:v>90.9</c:v>
                </c:pt>
                <c:pt idx="2">
                  <c:v>91.4</c:v>
                </c:pt>
                <c:pt idx="3">
                  <c:v>90.7</c:v>
                </c:pt>
                <c:pt idx="4">
                  <c:v>89.996408045977006</c:v>
                </c:pt>
              </c:numCache>
            </c:numRef>
          </c:val>
          <c:smooth val="1"/>
          <c:extLst>
            <c:ext xmlns:c16="http://schemas.microsoft.com/office/drawing/2014/chart" uri="{C3380CC4-5D6E-409C-BE32-E72D297353CC}">
              <c16:uniqueId val="{00000001-6A20-4C29-9A1F-299903198C45}"/>
            </c:ext>
          </c:extLst>
        </c:ser>
        <c:ser>
          <c:idx val="0"/>
          <c:order val="2"/>
          <c:tx>
            <c:strRef>
              <c:f>'Academics - Gr. 10 - Legacy'!$C$383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Legacy'!$D$380:$H$380</c:f>
              <c:numCache>
                <c:formatCode>General</c:formatCode>
                <c:ptCount val="5"/>
                <c:pt idx="0">
                  <c:v>2014</c:v>
                </c:pt>
                <c:pt idx="1">
                  <c:v>2015</c:v>
                </c:pt>
                <c:pt idx="2">
                  <c:v>2016</c:v>
                </c:pt>
                <c:pt idx="3">
                  <c:v>2017</c:v>
                </c:pt>
                <c:pt idx="4">
                  <c:v>2018</c:v>
                </c:pt>
              </c:numCache>
            </c:numRef>
          </c:cat>
          <c:val>
            <c:numRef>
              <c:f>'Academics - Gr. 10 - Legacy'!$D$383:$H$383</c:f>
              <c:numCache>
                <c:formatCode>0.0</c:formatCode>
                <c:ptCount val="5"/>
              </c:numCache>
            </c:numRef>
          </c:val>
          <c:smooth val="1"/>
          <c:extLst>
            <c:ext xmlns:c16="http://schemas.microsoft.com/office/drawing/2014/chart" uri="{C3380CC4-5D6E-409C-BE32-E72D297353CC}">
              <c16:uniqueId val="{00000002-6A20-4C29-9A1F-299903198C45}"/>
            </c:ext>
          </c:extLst>
        </c:ser>
        <c:dLbls>
          <c:showLegendKey val="0"/>
          <c:showVal val="0"/>
          <c:showCatName val="0"/>
          <c:showSerName val="0"/>
          <c:showPercent val="0"/>
          <c:showBubbleSize val="0"/>
        </c:dLbls>
        <c:smooth val="0"/>
        <c:axId val="316685064"/>
        <c:axId val="316685640"/>
      </c:lineChart>
      <c:catAx>
        <c:axId val="316685064"/>
        <c:scaling>
          <c:orientation val="minMax"/>
        </c:scaling>
        <c:delete val="0"/>
        <c:axPos val="b"/>
        <c:numFmt formatCode="General" sourceLinked="1"/>
        <c:majorTickMark val="out"/>
        <c:minorTickMark val="none"/>
        <c:tickLblPos val="nextTo"/>
        <c:spPr>
          <a:noFill/>
        </c:spPr>
        <c:crossAx val="316685640"/>
        <c:crosses val="autoZero"/>
        <c:auto val="1"/>
        <c:lblAlgn val="ctr"/>
        <c:lblOffset val="100"/>
        <c:noMultiLvlLbl val="0"/>
      </c:catAx>
      <c:valAx>
        <c:axId val="3166856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668506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Legacy'!$C$385</c:f>
              <c:strCache>
                <c:ptCount val="1"/>
                <c:pt idx="0">
                  <c:v>Springfield*</c:v>
                </c:pt>
              </c:strCache>
            </c:strRef>
          </c:tx>
          <c:spPr>
            <a:ln w="31750">
              <a:solidFill>
                <a:schemeClr val="bg1">
                  <a:lumMod val="65000"/>
                </a:schemeClr>
              </a:solidFill>
            </a:ln>
          </c:spPr>
          <c:marker>
            <c:symbol val="none"/>
          </c:marker>
          <c:cat>
            <c:numRef>
              <c:f>'Academics - Gr. 10 - Legacy'!$K$380:$O$380</c:f>
              <c:numCache>
                <c:formatCode>General</c:formatCode>
                <c:ptCount val="5"/>
                <c:pt idx="0">
                  <c:v>2014</c:v>
                </c:pt>
                <c:pt idx="1">
                  <c:v>2015</c:v>
                </c:pt>
                <c:pt idx="2">
                  <c:v>2016</c:v>
                </c:pt>
                <c:pt idx="3">
                  <c:v>2017</c:v>
                </c:pt>
                <c:pt idx="4">
                  <c:v>2018</c:v>
                </c:pt>
              </c:numCache>
            </c:numRef>
          </c:cat>
          <c:val>
            <c:numRef>
              <c:f>'Academics - Gr. 10 - Legacy'!$K$385:$O$385</c:f>
              <c:numCache>
                <c:formatCode>0.0</c:formatCode>
                <c:ptCount val="5"/>
                <c:pt idx="0">
                  <c:v>68</c:v>
                </c:pt>
                <c:pt idx="1">
                  <c:v>73</c:v>
                </c:pt>
                <c:pt idx="2">
                  <c:v>75</c:v>
                </c:pt>
                <c:pt idx="3">
                  <c:v>69</c:v>
                </c:pt>
                <c:pt idx="4">
                  <c:v>71</c:v>
                </c:pt>
              </c:numCache>
            </c:numRef>
          </c:val>
          <c:smooth val="1"/>
          <c:extLst>
            <c:ext xmlns:c16="http://schemas.microsoft.com/office/drawing/2014/chart" uri="{C3380CC4-5D6E-409C-BE32-E72D297353CC}">
              <c16:uniqueId val="{00000000-9C87-49B0-9C90-558F11CE398E}"/>
            </c:ext>
          </c:extLst>
        </c:ser>
        <c:ser>
          <c:idx val="2"/>
          <c:order val="1"/>
          <c:tx>
            <c:strRef>
              <c:f>'Academics - Gr. 10 - Legacy'!$C$384</c:f>
              <c:strCache>
                <c:ptCount val="1"/>
                <c:pt idx="0">
                  <c:v>Statewide*</c:v>
                </c:pt>
              </c:strCache>
            </c:strRef>
          </c:tx>
          <c:spPr>
            <a:ln w="31750">
              <a:solidFill>
                <a:srgbClr val="92D050"/>
              </a:solidFill>
            </a:ln>
          </c:spPr>
          <c:marker>
            <c:symbol val="none"/>
          </c:marker>
          <c:cat>
            <c:numRef>
              <c:f>'Academics - Gr. 10 - Legacy'!$K$380:$O$380</c:f>
              <c:numCache>
                <c:formatCode>General</c:formatCode>
                <c:ptCount val="5"/>
                <c:pt idx="0">
                  <c:v>2014</c:v>
                </c:pt>
                <c:pt idx="1">
                  <c:v>2015</c:v>
                </c:pt>
                <c:pt idx="2">
                  <c:v>2016</c:v>
                </c:pt>
                <c:pt idx="3">
                  <c:v>2017</c:v>
                </c:pt>
                <c:pt idx="4">
                  <c:v>2018</c:v>
                </c:pt>
              </c:numCache>
            </c:numRef>
          </c:cat>
          <c:val>
            <c:numRef>
              <c:f>'Academics - Gr. 10 - Legacy'!$K$384:$O$384</c:f>
              <c:numCache>
                <c:formatCode>0.0</c:formatCode>
                <c:ptCount val="5"/>
                <c:pt idx="0">
                  <c:v>76</c:v>
                </c:pt>
                <c:pt idx="1">
                  <c:v>79</c:v>
                </c:pt>
                <c:pt idx="2">
                  <c:v>80</c:v>
                </c:pt>
                <c:pt idx="3">
                  <c:v>78</c:v>
                </c:pt>
                <c:pt idx="4">
                  <c:v>78</c:v>
                </c:pt>
              </c:numCache>
            </c:numRef>
          </c:val>
          <c:smooth val="1"/>
          <c:extLst>
            <c:ext xmlns:c16="http://schemas.microsoft.com/office/drawing/2014/chart" uri="{C3380CC4-5D6E-409C-BE32-E72D297353CC}">
              <c16:uniqueId val="{00000001-9C87-49B0-9C90-558F11CE398E}"/>
            </c:ext>
          </c:extLst>
        </c:ser>
        <c:ser>
          <c:idx val="0"/>
          <c:order val="2"/>
          <c:tx>
            <c:strRef>
              <c:f>'Academics - Gr. 10 - Legacy'!$C$383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Legacy'!$K$380:$O$380</c:f>
              <c:numCache>
                <c:formatCode>General</c:formatCode>
                <c:ptCount val="5"/>
                <c:pt idx="0">
                  <c:v>2014</c:v>
                </c:pt>
                <c:pt idx="1">
                  <c:v>2015</c:v>
                </c:pt>
                <c:pt idx="2">
                  <c:v>2016</c:v>
                </c:pt>
                <c:pt idx="3">
                  <c:v>2017</c:v>
                </c:pt>
                <c:pt idx="4">
                  <c:v>2018</c:v>
                </c:pt>
              </c:numCache>
            </c:numRef>
          </c:cat>
          <c:val>
            <c:numRef>
              <c:f>'Academics - Gr. 10 - Legacy'!$K$383:$O$383</c:f>
              <c:numCache>
                <c:formatCode>0.0</c:formatCode>
                <c:ptCount val="5"/>
              </c:numCache>
            </c:numRef>
          </c:val>
          <c:smooth val="1"/>
          <c:extLst>
            <c:ext xmlns:c16="http://schemas.microsoft.com/office/drawing/2014/chart" uri="{C3380CC4-5D6E-409C-BE32-E72D297353CC}">
              <c16:uniqueId val="{00000002-9C87-49B0-9C90-558F11CE398E}"/>
            </c:ext>
          </c:extLst>
        </c:ser>
        <c:dLbls>
          <c:showLegendKey val="0"/>
          <c:showVal val="0"/>
          <c:showCatName val="0"/>
          <c:showSerName val="0"/>
          <c:showPercent val="0"/>
          <c:showBubbleSize val="0"/>
        </c:dLbls>
        <c:smooth val="0"/>
        <c:axId val="316820872"/>
        <c:axId val="316821448"/>
      </c:lineChart>
      <c:catAx>
        <c:axId val="316820872"/>
        <c:scaling>
          <c:orientation val="minMax"/>
        </c:scaling>
        <c:delete val="0"/>
        <c:axPos val="b"/>
        <c:numFmt formatCode="General" sourceLinked="1"/>
        <c:majorTickMark val="out"/>
        <c:minorTickMark val="none"/>
        <c:tickLblPos val="nextTo"/>
        <c:crossAx val="316821448"/>
        <c:crosses val="autoZero"/>
        <c:auto val="1"/>
        <c:lblAlgn val="ctr"/>
        <c:lblOffset val="100"/>
        <c:noMultiLvlLbl val="0"/>
      </c:catAx>
      <c:valAx>
        <c:axId val="31682144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682087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Legacy'!$C$385</c:f>
              <c:strCache>
                <c:ptCount val="1"/>
                <c:pt idx="0">
                  <c:v>Springfield*</c:v>
                </c:pt>
              </c:strCache>
            </c:strRef>
          </c:tx>
          <c:spPr>
            <a:ln w="31750">
              <a:solidFill>
                <a:schemeClr val="bg1">
                  <a:lumMod val="65000"/>
                </a:schemeClr>
              </a:solidFill>
            </a:ln>
          </c:spPr>
          <c:marker>
            <c:symbol val="none"/>
          </c:marker>
          <c:cat>
            <c:strRef>
              <c:f>'Academics - Gr. 10 - Legacy'!$R$380:$V$380</c:f>
              <c:strCache>
                <c:ptCount val="5"/>
                <c:pt idx="0">
                  <c:v>2014</c:v>
                </c:pt>
                <c:pt idx="1">
                  <c:v>2015</c:v>
                </c:pt>
                <c:pt idx="2">
                  <c:v>2016</c:v>
                </c:pt>
                <c:pt idx="3">
                  <c:v>2017</c:v>
                </c:pt>
                <c:pt idx="4">
                  <c:v>2018†</c:v>
                </c:pt>
              </c:strCache>
            </c:strRef>
          </c:cat>
          <c:val>
            <c:numRef>
              <c:f>'Academics - Gr. 10 - Legacy'!$R$385:$V$385</c:f>
              <c:numCache>
                <c:formatCode>0.0</c:formatCode>
                <c:ptCount val="5"/>
                <c:pt idx="0">
                  <c:v>42</c:v>
                </c:pt>
                <c:pt idx="1">
                  <c:v>46</c:v>
                </c:pt>
                <c:pt idx="2">
                  <c:v>51</c:v>
                </c:pt>
                <c:pt idx="3">
                  <c:v>39</c:v>
                </c:pt>
                <c:pt idx="4">
                  <c:v>44.468540829986615</c:v>
                </c:pt>
              </c:numCache>
            </c:numRef>
          </c:val>
          <c:smooth val="1"/>
          <c:extLst>
            <c:ext xmlns:c16="http://schemas.microsoft.com/office/drawing/2014/chart" uri="{C3380CC4-5D6E-409C-BE32-E72D297353CC}">
              <c16:uniqueId val="{00000000-EC90-4D2E-8428-8EF232EC2CE4}"/>
            </c:ext>
          </c:extLst>
        </c:ser>
        <c:ser>
          <c:idx val="2"/>
          <c:order val="1"/>
          <c:tx>
            <c:strRef>
              <c:f>'Academics - Gr. 10 - Legacy'!$C$384</c:f>
              <c:strCache>
                <c:ptCount val="1"/>
                <c:pt idx="0">
                  <c:v>Statewide*</c:v>
                </c:pt>
              </c:strCache>
            </c:strRef>
          </c:tx>
          <c:spPr>
            <a:ln w="31750">
              <a:solidFill>
                <a:srgbClr val="92D050"/>
              </a:solidFill>
            </a:ln>
          </c:spPr>
          <c:marker>
            <c:symbol val="none"/>
          </c:marker>
          <c:cat>
            <c:strRef>
              <c:f>'Academics - Gr. 10 - Legacy'!$R$380:$V$380</c:f>
              <c:strCache>
                <c:ptCount val="5"/>
                <c:pt idx="0">
                  <c:v>2014</c:v>
                </c:pt>
                <c:pt idx="1">
                  <c:v>2015</c:v>
                </c:pt>
                <c:pt idx="2">
                  <c:v>2016</c:v>
                </c:pt>
                <c:pt idx="3">
                  <c:v>2017</c:v>
                </c:pt>
                <c:pt idx="4">
                  <c:v>2018†</c:v>
                </c:pt>
              </c:strCache>
            </c:strRef>
          </c:cat>
          <c:val>
            <c:numRef>
              <c:f>'Academics - Gr. 10 - Legacy'!$R$384:$V$384</c:f>
              <c:numCache>
                <c:formatCode>0.0</c:formatCode>
                <c:ptCount val="5"/>
                <c:pt idx="0">
                  <c:v>45</c:v>
                </c:pt>
                <c:pt idx="1">
                  <c:v>49</c:v>
                </c:pt>
                <c:pt idx="2">
                  <c:v>51</c:v>
                </c:pt>
                <c:pt idx="3">
                  <c:v>47</c:v>
                </c:pt>
                <c:pt idx="4">
                  <c:v>47.947951505016725</c:v>
                </c:pt>
              </c:numCache>
            </c:numRef>
          </c:val>
          <c:smooth val="1"/>
          <c:extLst>
            <c:ext xmlns:c16="http://schemas.microsoft.com/office/drawing/2014/chart" uri="{C3380CC4-5D6E-409C-BE32-E72D297353CC}">
              <c16:uniqueId val="{00000001-EC90-4D2E-8428-8EF232EC2CE4}"/>
            </c:ext>
          </c:extLst>
        </c:ser>
        <c:ser>
          <c:idx val="0"/>
          <c:order val="2"/>
          <c:tx>
            <c:strRef>
              <c:f>'Academics - Gr. 10 - Legacy'!$C$383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Legacy'!$R$380:$V$380</c:f>
              <c:strCache>
                <c:ptCount val="5"/>
                <c:pt idx="0">
                  <c:v>2014</c:v>
                </c:pt>
                <c:pt idx="1">
                  <c:v>2015</c:v>
                </c:pt>
                <c:pt idx="2">
                  <c:v>2016</c:v>
                </c:pt>
                <c:pt idx="3">
                  <c:v>2017</c:v>
                </c:pt>
                <c:pt idx="4">
                  <c:v>2018†</c:v>
                </c:pt>
              </c:strCache>
            </c:strRef>
          </c:cat>
          <c:val>
            <c:numRef>
              <c:f>'Academics - Gr. 10 - Legacy'!$R$383:$V$383</c:f>
              <c:numCache>
                <c:formatCode>0.0</c:formatCode>
                <c:ptCount val="5"/>
              </c:numCache>
            </c:numRef>
          </c:val>
          <c:smooth val="1"/>
          <c:extLst>
            <c:ext xmlns:c16="http://schemas.microsoft.com/office/drawing/2014/chart" uri="{C3380CC4-5D6E-409C-BE32-E72D297353CC}">
              <c16:uniqueId val="{00000002-EC90-4D2E-8428-8EF232EC2CE4}"/>
            </c:ext>
          </c:extLst>
        </c:ser>
        <c:dLbls>
          <c:showLegendKey val="0"/>
          <c:showVal val="0"/>
          <c:showCatName val="0"/>
          <c:showSerName val="0"/>
          <c:showPercent val="0"/>
          <c:showBubbleSize val="0"/>
        </c:dLbls>
        <c:smooth val="0"/>
        <c:axId val="316047368"/>
        <c:axId val="316047944"/>
      </c:lineChart>
      <c:catAx>
        <c:axId val="316047368"/>
        <c:scaling>
          <c:orientation val="minMax"/>
        </c:scaling>
        <c:delete val="0"/>
        <c:axPos val="b"/>
        <c:numFmt formatCode="General" sourceLinked="1"/>
        <c:majorTickMark val="out"/>
        <c:minorTickMark val="none"/>
        <c:tickLblPos val="nextTo"/>
        <c:crossAx val="316047944"/>
        <c:crosses val="autoZero"/>
        <c:auto val="1"/>
        <c:lblAlgn val="ctr"/>
        <c:lblOffset val="100"/>
        <c:noMultiLvlLbl val="0"/>
      </c:catAx>
      <c:valAx>
        <c:axId val="31604794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604736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Legacy'!$C$412</c:f>
              <c:strCache>
                <c:ptCount val="1"/>
                <c:pt idx="0">
                  <c:v>Springfield*</c:v>
                </c:pt>
              </c:strCache>
            </c:strRef>
          </c:tx>
          <c:spPr>
            <a:ln w="31750">
              <a:solidFill>
                <a:schemeClr val="bg1">
                  <a:lumMod val="65000"/>
                </a:schemeClr>
              </a:solidFill>
            </a:ln>
          </c:spPr>
          <c:marker>
            <c:symbol val="none"/>
          </c:marker>
          <c:cat>
            <c:numRef>
              <c:f>'Academics - Gr. 10 - Legacy'!$D$407:$H$407</c:f>
              <c:numCache>
                <c:formatCode>General</c:formatCode>
                <c:ptCount val="5"/>
                <c:pt idx="0">
                  <c:v>2014</c:v>
                </c:pt>
                <c:pt idx="1">
                  <c:v>2015</c:v>
                </c:pt>
                <c:pt idx="2">
                  <c:v>2016</c:v>
                </c:pt>
                <c:pt idx="3">
                  <c:v>2017</c:v>
                </c:pt>
                <c:pt idx="4">
                  <c:v>2018</c:v>
                </c:pt>
              </c:numCache>
            </c:numRef>
          </c:cat>
          <c:val>
            <c:numRef>
              <c:f>'Academics - Gr. 10 - Legacy'!$D$412:$H$412</c:f>
              <c:numCache>
                <c:formatCode>0.0</c:formatCode>
                <c:ptCount val="5"/>
                <c:pt idx="0">
                  <c:v>66.900000000000006</c:v>
                </c:pt>
                <c:pt idx="1">
                  <c:v>68.8</c:v>
                </c:pt>
                <c:pt idx="2">
                  <c:v>67.8</c:v>
                </c:pt>
                <c:pt idx="3">
                  <c:v>66.8</c:v>
                </c:pt>
                <c:pt idx="4">
                  <c:v>69.08358509566969</c:v>
                </c:pt>
              </c:numCache>
            </c:numRef>
          </c:val>
          <c:smooth val="1"/>
          <c:extLst>
            <c:ext xmlns:c16="http://schemas.microsoft.com/office/drawing/2014/chart" uri="{C3380CC4-5D6E-409C-BE32-E72D297353CC}">
              <c16:uniqueId val="{00000000-8823-4AA8-91E2-0511A2D95109}"/>
            </c:ext>
          </c:extLst>
        </c:ser>
        <c:ser>
          <c:idx val="2"/>
          <c:order val="1"/>
          <c:tx>
            <c:strRef>
              <c:f>'Academics - Gr. 10 - Legacy'!$C$411</c:f>
              <c:strCache>
                <c:ptCount val="1"/>
                <c:pt idx="0">
                  <c:v>Statewide*</c:v>
                </c:pt>
              </c:strCache>
            </c:strRef>
          </c:tx>
          <c:spPr>
            <a:ln w="31750">
              <a:solidFill>
                <a:srgbClr val="92D050"/>
              </a:solidFill>
            </a:ln>
          </c:spPr>
          <c:marker>
            <c:symbol val="none"/>
          </c:marker>
          <c:cat>
            <c:numRef>
              <c:f>'Academics - Gr. 10 - Legacy'!$D$407:$H$407</c:f>
              <c:numCache>
                <c:formatCode>General</c:formatCode>
                <c:ptCount val="5"/>
                <c:pt idx="0">
                  <c:v>2014</c:v>
                </c:pt>
                <c:pt idx="1">
                  <c:v>2015</c:v>
                </c:pt>
                <c:pt idx="2">
                  <c:v>2016</c:v>
                </c:pt>
                <c:pt idx="3">
                  <c:v>2017</c:v>
                </c:pt>
                <c:pt idx="4">
                  <c:v>2018</c:v>
                </c:pt>
              </c:numCache>
            </c:numRef>
          </c:cat>
          <c:val>
            <c:numRef>
              <c:f>'Academics - Gr. 10 - Legacy'!$D$411:$H$411</c:f>
              <c:numCache>
                <c:formatCode>0.0</c:formatCode>
                <c:ptCount val="5"/>
                <c:pt idx="0">
                  <c:v>77.3</c:v>
                </c:pt>
                <c:pt idx="1">
                  <c:v>77.099999999999994</c:v>
                </c:pt>
                <c:pt idx="2">
                  <c:v>76.8</c:v>
                </c:pt>
                <c:pt idx="3">
                  <c:v>77.400000000000006</c:v>
                </c:pt>
                <c:pt idx="4">
                  <c:v>77.376341483095302</c:v>
                </c:pt>
              </c:numCache>
            </c:numRef>
          </c:val>
          <c:smooth val="1"/>
          <c:extLst>
            <c:ext xmlns:c16="http://schemas.microsoft.com/office/drawing/2014/chart" uri="{C3380CC4-5D6E-409C-BE32-E72D297353CC}">
              <c16:uniqueId val="{00000001-8823-4AA8-91E2-0511A2D95109}"/>
            </c:ext>
          </c:extLst>
        </c:ser>
        <c:ser>
          <c:idx val="0"/>
          <c:order val="2"/>
          <c:tx>
            <c:strRef>
              <c:f>'Academics - Gr. 10 - Legacy'!$C$410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Legacy'!$D$407:$H$407</c:f>
              <c:numCache>
                <c:formatCode>General</c:formatCode>
                <c:ptCount val="5"/>
                <c:pt idx="0">
                  <c:v>2014</c:v>
                </c:pt>
                <c:pt idx="1">
                  <c:v>2015</c:v>
                </c:pt>
                <c:pt idx="2">
                  <c:v>2016</c:v>
                </c:pt>
                <c:pt idx="3">
                  <c:v>2017</c:v>
                </c:pt>
                <c:pt idx="4">
                  <c:v>2018</c:v>
                </c:pt>
              </c:numCache>
            </c:numRef>
          </c:cat>
          <c:val>
            <c:numRef>
              <c:f>'Academics - Gr. 10 - Legacy'!$D$410:$H$410</c:f>
              <c:numCache>
                <c:formatCode>0.0</c:formatCode>
                <c:ptCount val="5"/>
              </c:numCache>
            </c:numRef>
          </c:val>
          <c:smooth val="1"/>
          <c:extLst>
            <c:ext xmlns:c16="http://schemas.microsoft.com/office/drawing/2014/chart" uri="{C3380CC4-5D6E-409C-BE32-E72D297353CC}">
              <c16:uniqueId val="{00000002-8823-4AA8-91E2-0511A2D95109}"/>
            </c:ext>
          </c:extLst>
        </c:ser>
        <c:dLbls>
          <c:showLegendKey val="0"/>
          <c:showVal val="0"/>
          <c:showCatName val="0"/>
          <c:showSerName val="0"/>
          <c:showPercent val="0"/>
          <c:showBubbleSize val="0"/>
        </c:dLbls>
        <c:smooth val="0"/>
        <c:axId val="316051976"/>
        <c:axId val="316052552"/>
      </c:lineChart>
      <c:catAx>
        <c:axId val="316051976"/>
        <c:scaling>
          <c:orientation val="minMax"/>
        </c:scaling>
        <c:delete val="0"/>
        <c:axPos val="b"/>
        <c:numFmt formatCode="General" sourceLinked="1"/>
        <c:majorTickMark val="out"/>
        <c:minorTickMark val="none"/>
        <c:tickLblPos val="nextTo"/>
        <c:spPr>
          <a:noFill/>
        </c:spPr>
        <c:crossAx val="316052552"/>
        <c:crosses val="autoZero"/>
        <c:auto val="1"/>
        <c:lblAlgn val="ctr"/>
        <c:lblOffset val="100"/>
        <c:noMultiLvlLbl val="0"/>
      </c:catAx>
      <c:valAx>
        <c:axId val="31605255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605197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Legacy'!$C$412</c:f>
              <c:strCache>
                <c:ptCount val="1"/>
                <c:pt idx="0">
                  <c:v>Springfield*</c:v>
                </c:pt>
              </c:strCache>
            </c:strRef>
          </c:tx>
          <c:spPr>
            <a:ln w="31750">
              <a:solidFill>
                <a:schemeClr val="bg1">
                  <a:lumMod val="65000"/>
                </a:schemeClr>
              </a:solidFill>
            </a:ln>
          </c:spPr>
          <c:marker>
            <c:symbol val="none"/>
          </c:marker>
          <c:cat>
            <c:numRef>
              <c:f>'Academics - Gr. 10 - Legacy'!$K$407:$O$407</c:f>
              <c:numCache>
                <c:formatCode>General</c:formatCode>
                <c:ptCount val="5"/>
                <c:pt idx="0">
                  <c:v>2014</c:v>
                </c:pt>
                <c:pt idx="1">
                  <c:v>2015</c:v>
                </c:pt>
                <c:pt idx="2">
                  <c:v>2016</c:v>
                </c:pt>
                <c:pt idx="3">
                  <c:v>2017</c:v>
                </c:pt>
                <c:pt idx="4">
                  <c:v>2018</c:v>
                </c:pt>
              </c:numCache>
            </c:numRef>
          </c:cat>
          <c:val>
            <c:numRef>
              <c:f>'Academics - Gr. 10 - Legacy'!$K$412:$O$412</c:f>
              <c:numCache>
                <c:formatCode>0.0</c:formatCode>
                <c:ptCount val="5"/>
                <c:pt idx="0">
                  <c:v>39</c:v>
                </c:pt>
                <c:pt idx="1">
                  <c:v>42</c:v>
                </c:pt>
                <c:pt idx="2">
                  <c:v>39</c:v>
                </c:pt>
                <c:pt idx="3">
                  <c:v>40</c:v>
                </c:pt>
                <c:pt idx="4">
                  <c:v>42</c:v>
                </c:pt>
              </c:numCache>
            </c:numRef>
          </c:val>
          <c:smooth val="1"/>
          <c:extLst>
            <c:ext xmlns:c16="http://schemas.microsoft.com/office/drawing/2014/chart" uri="{C3380CC4-5D6E-409C-BE32-E72D297353CC}">
              <c16:uniqueId val="{00000000-CC87-483D-A467-8A7A8D2216B5}"/>
            </c:ext>
          </c:extLst>
        </c:ser>
        <c:ser>
          <c:idx val="2"/>
          <c:order val="1"/>
          <c:tx>
            <c:strRef>
              <c:f>'Academics - Gr. 10 - Legacy'!$C$411</c:f>
              <c:strCache>
                <c:ptCount val="1"/>
                <c:pt idx="0">
                  <c:v>Statewide*</c:v>
                </c:pt>
              </c:strCache>
            </c:strRef>
          </c:tx>
          <c:spPr>
            <a:ln w="31750">
              <a:solidFill>
                <a:srgbClr val="92D050"/>
              </a:solidFill>
            </a:ln>
          </c:spPr>
          <c:marker>
            <c:symbol val="none"/>
          </c:marker>
          <c:cat>
            <c:numRef>
              <c:f>'Academics - Gr. 10 - Legacy'!$K$407:$O$407</c:f>
              <c:numCache>
                <c:formatCode>General</c:formatCode>
                <c:ptCount val="5"/>
                <c:pt idx="0">
                  <c:v>2014</c:v>
                </c:pt>
                <c:pt idx="1">
                  <c:v>2015</c:v>
                </c:pt>
                <c:pt idx="2">
                  <c:v>2016</c:v>
                </c:pt>
                <c:pt idx="3">
                  <c:v>2017</c:v>
                </c:pt>
                <c:pt idx="4">
                  <c:v>2018</c:v>
                </c:pt>
              </c:numCache>
            </c:numRef>
          </c:cat>
          <c:val>
            <c:numRef>
              <c:f>'Academics - Gr. 10 - Legacy'!$K$411:$O$411</c:f>
              <c:numCache>
                <c:formatCode>0.0</c:formatCode>
                <c:ptCount val="5"/>
                <c:pt idx="0">
                  <c:v>56</c:v>
                </c:pt>
                <c:pt idx="1">
                  <c:v>56</c:v>
                </c:pt>
                <c:pt idx="2">
                  <c:v>55</c:v>
                </c:pt>
                <c:pt idx="3">
                  <c:v>57</c:v>
                </c:pt>
                <c:pt idx="4">
                  <c:v>56</c:v>
                </c:pt>
              </c:numCache>
            </c:numRef>
          </c:val>
          <c:smooth val="1"/>
          <c:extLst>
            <c:ext xmlns:c16="http://schemas.microsoft.com/office/drawing/2014/chart" uri="{C3380CC4-5D6E-409C-BE32-E72D297353CC}">
              <c16:uniqueId val="{00000001-CC87-483D-A467-8A7A8D2216B5}"/>
            </c:ext>
          </c:extLst>
        </c:ser>
        <c:ser>
          <c:idx val="0"/>
          <c:order val="2"/>
          <c:tx>
            <c:strRef>
              <c:f>'Academics - Gr. 10 - Legacy'!$C$410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Legacy'!$K$407:$O$407</c:f>
              <c:numCache>
                <c:formatCode>General</c:formatCode>
                <c:ptCount val="5"/>
                <c:pt idx="0">
                  <c:v>2014</c:v>
                </c:pt>
                <c:pt idx="1">
                  <c:v>2015</c:v>
                </c:pt>
                <c:pt idx="2">
                  <c:v>2016</c:v>
                </c:pt>
                <c:pt idx="3">
                  <c:v>2017</c:v>
                </c:pt>
                <c:pt idx="4">
                  <c:v>2018</c:v>
                </c:pt>
              </c:numCache>
            </c:numRef>
          </c:cat>
          <c:val>
            <c:numRef>
              <c:f>'Academics - Gr. 10 - Legacy'!$K$410:$O$410</c:f>
              <c:numCache>
                <c:formatCode>0.0</c:formatCode>
                <c:ptCount val="5"/>
              </c:numCache>
            </c:numRef>
          </c:val>
          <c:smooth val="1"/>
          <c:extLst>
            <c:ext xmlns:c16="http://schemas.microsoft.com/office/drawing/2014/chart" uri="{C3380CC4-5D6E-409C-BE32-E72D297353CC}">
              <c16:uniqueId val="{00000002-CC87-483D-A467-8A7A8D2216B5}"/>
            </c:ext>
          </c:extLst>
        </c:ser>
        <c:dLbls>
          <c:showLegendKey val="0"/>
          <c:showVal val="0"/>
          <c:showCatName val="0"/>
          <c:showSerName val="0"/>
          <c:showPercent val="0"/>
          <c:showBubbleSize val="0"/>
        </c:dLbls>
        <c:smooth val="0"/>
        <c:axId val="317162632"/>
        <c:axId val="317163208"/>
      </c:lineChart>
      <c:catAx>
        <c:axId val="317162632"/>
        <c:scaling>
          <c:orientation val="minMax"/>
        </c:scaling>
        <c:delete val="0"/>
        <c:axPos val="b"/>
        <c:numFmt formatCode="General" sourceLinked="1"/>
        <c:majorTickMark val="out"/>
        <c:minorTickMark val="none"/>
        <c:tickLblPos val="nextTo"/>
        <c:crossAx val="317163208"/>
        <c:crosses val="autoZero"/>
        <c:auto val="1"/>
        <c:lblAlgn val="ctr"/>
        <c:lblOffset val="100"/>
        <c:noMultiLvlLbl val="0"/>
      </c:catAx>
      <c:valAx>
        <c:axId val="31716320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716263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Legacy'!$C$412</c:f>
              <c:strCache>
                <c:ptCount val="1"/>
                <c:pt idx="0">
                  <c:v>Springfield*</c:v>
                </c:pt>
              </c:strCache>
            </c:strRef>
          </c:tx>
          <c:spPr>
            <a:ln w="31750">
              <a:solidFill>
                <a:schemeClr val="bg1">
                  <a:lumMod val="65000"/>
                </a:schemeClr>
              </a:solidFill>
            </a:ln>
          </c:spPr>
          <c:marker>
            <c:symbol val="none"/>
          </c:marker>
          <c:cat>
            <c:strRef>
              <c:f>'Academics - Gr. 10 - Legacy'!$R$407:$V$407</c:f>
              <c:strCache>
                <c:ptCount val="5"/>
                <c:pt idx="0">
                  <c:v>2014</c:v>
                </c:pt>
                <c:pt idx="1">
                  <c:v>2015</c:v>
                </c:pt>
                <c:pt idx="2">
                  <c:v>2016</c:v>
                </c:pt>
                <c:pt idx="3">
                  <c:v>2017</c:v>
                </c:pt>
                <c:pt idx="4">
                  <c:v>2018†</c:v>
                </c:pt>
              </c:strCache>
            </c:strRef>
          </c:cat>
          <c:val>
            <c:numRef>
              <c:f>'Academics - Gr. 10 - Legacy'!$R$412:$V$412</c:f>
              <c:numCache>
                <c:formatCode>0.0</c:formatCode>
                <c:ptCount val="5"/>
                <c:pt idx="0">
                  <c:v>38</c:v>
                </c:pt>
                <c:pt idx="1">
                  <c:v>51</c:v>
                </c:pt>
                <c:pt idx="2">
                  <c:v>42</c:v>
                </c:pt>
                <c:pt idx="3">
                  <c:v>43</c:v>
                </c:pt>
                <c:pt idx="4">
                  <c:v>43.730352303523034</c:v>
                </c:pt>
              </c:numCache>
            </c:numRef>
          </c:val>
          <c:smooth val="1"/>
          <c:extLst>
            <c:ext xmlns:c16="http://schemas.microsoft.com/office/drawing/2014/chart" uri="{C3380CC4-5D6E-409C-BE32-E72D297353CC}">
              <c16:uniqueId val="{00000000-701C-40FC-AECD-0865636A3EB5}"/>
            </c:ext>
          </c:extLst>
        </c:ser>
        <c:ser>
          <c:idx val="2"/>
          <c:order val="1"/>
          <c:tx>
            <c:strRef>
              <c:f>'Academics - Gr. 10 - Legacy'!$C$411</c:f>
              <c:strCache>
                <c:ptCount val="1"/>
                <c:pt idx="0">
                  <c:v>Statewide*</c:v>
                </c:pt>
              </c:strCache>
            </c:strRef>
          </c:tx>
          <c:spPr>
            <a:ln w="31750">
              <a:solidFill>
                <a:srgbClr val="92D050"/>
              </a:solidFill>
            </a:ln>
          </c:spPr>
          <c:marker>
            <c:symbol val="none"/>
          </c:marker>
          <c:cat>
            <c:strRef>
              <c:f>'Academics - Gr. 10 - Legacy'!$R$407:$V$407</c:f>
              <c:strCache>
                <c:ptCount val="5"/>
                <c:pt idx="0">
                  <c:v>2014</c:v>
                </c:pt>
                <c:pt idx="1">
                  <c:v>2015</c:v>
                </c:pt>
                <c:pt idx="2">
                  <c:v>2016</c:v>
                </c:pt>
                <c:pt idx="3">
                  <c:v>2017</c:v>
                </c:pt>
                <c:pt idx="4">
                  <c:v>2018†</c:v>
                </c:pt>
              </c:strCache>
            </c:strRef>
          </c:cat>
          <c:val>
            <c:numRef>
              <c:f>'Academics - Gr. 10 - Legacy'!$R$411:$V$411</c:f>
              <c:numCache>
                <c:formatCode>0.0</c:formatCode>
                <c:ptCount val="5"/>
                <c:pt idx="0">
                  <c:v>45</c:v>
                </c:pt>
                <c:pt idx="1">
                  <c:v>46</c:v>
                </c:pt>
                <c:pt idx="2">
                  <c:v>46</c:v>
                </c:pt>
                <c:pt idx="3">
                  <c:v>43</c:v>
                </c:pt>
                <c:pt idx="4">
                  <c:v>45.832055456359626</c:v>
                </c:pt>
              </c:numCache>
            </c:numRef>
          </c:val>
          <c:smooth val="1"/>
          <c:extLst>
            <c:ext xmlns:c16="http://schemas.microsoft.com/office/drawing/2014/chart" uri="{C3380CC4-5D6E-409C-BE32-E72D297353CC}">
              <c16:uniqueId val="{00000001-701C-40FC-AECD-0865636A3EB5}"/>
            </c:ext>
          </c:extLst>
        </c:ser>
        <c:ser>
          <c:idx val="0"/>
          <c:order val="2"/>
          <c:tx>
            <c:strRef>
              <c:f>'Academics - Gr. 10 - Legacy'!$C$410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Legacy'!$R$407:$V$407</c:f>
              <c:strCache>
                <c:ptCount val="5"/>
                <c:pt idx="0">
                  <c:v>2014</c:v>
                </c:pt>
                <c:pt idx="1">
                  <c:v>2015</c:v>
                </c:pt>
                <c:pt idx="2">
                  <c:v>2016</c:v>
                </c:pt>
                <c:pt idx="3">
                  <c:v>2017</c:v>
                </c:pt>
                <c:pt idx="4">
                  <c:v>2018†</c:v>
                </c:pt>
              </c:strCache>
            </c:strRef>
          </c:cat>
          <c:val>
            <c:numRef>
              <c:f>'Academics - Gr. 10 - Legacy'!$R$410:$V$410</c:f>
              <c:numCache>
                <c:formatCode>0.0</c:formatCode>
                <c:ptCount val="5"/>
              </c:numCache>
            </c:numRef>
          </c:val>
          <c:smooth val="1"/>
          <c:extLst>
            <c:ext xmlns:c16="http://schemas.microsoft.com/office/drawing/2014/chart" uri="{C3380CC4-5D6E-409C-BE32-E72D297353CC}">
              <c16:uniqueId val="{00000002-701C-40FC-AECD-0865636A3EB5}"/>
            </c:ext>
          </c:extLst>
        </c:ser>
        <c:dLbls>
          <c:showLegendKey val="0"/>
          <c:showVal val="0"/>
          <c:showCatName val="0"/>
          <c:showSerName val="0"/>
          <c:showPercent val="0"/>
          <c:showBubbleSize val="0"/>
        </c:dLbls>
        <c:smooth val="0"/>
        <c:axId val="317167240"/>
        <c:axId val="317167816"/>
      </c:lineChart>
      <c:catAx>
        <c:axId val="317167240"/>
        <c:scaling>
          <c:orientation val="minMax"/>
        </c:scaling>
        <c:delete val="0"/>
        <c:axPos val="b"/>
        <c:numFmt formatCode="General" sourceLinked="1"/>
        <c:majorTickMark val="out"/>
        <c:minorTickMark val="none"/>
        <c:tickLblPos val="nextTo"/>
        <c:crossAx val="317167816"/>
        <c:crosses val="autoZero"/>
        <c:auto val="1"/>
        <c:lblAlgn val="ctr"/>
        <c:lblOffset val="100"/>
        <c:noMultiLvlLbl val="0"/>
      </c:catAx>
      <c:valAx>
        <c:axId val="31716781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716724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Legacy'!$C$445</c:f>
              <c:strCache>
                <c:ptCount val="1"/>
                <c:pt idx="0">
                  <c:v>Springfield*</c:v>
                </c:pt>
              </c:strCache>
            </c:strRef>
          </c:tx>
          <c:spPr>
            <a:ln w="31750">
              <a:solidFill>
                <a:schemeClr val="bg1">
                  <a:lumMod val="65000"/>
                </a:schemeClr>
              </a:solidFill>
            </a:ln>
          </c:spPr>
          <c:marker>
            <c:symbol val="none"/>
          </c:marker>
          <c:cat>
            <c:numRef>
              <c:f>'Academics - Gr. 10 - Legacy'!$D$440:$H$440</c:f>
              <c:numCache>
                <c:formatCode>General</c:formatCode>
                <c:ptCount val="5"/>
                <c:pt idx="0">
                  <c:v>2014</c:v>
                </c:pt>
                <c:pt idx="1">
                  <c:v>2015</c:v>
                </c:pt>
                <c:pt idx="2">
                  <c:v>2016</c:v>
                </c:pt>
                <c:pt idx="3">
                  <c:v>2017</c:v>
                </c:pt>
                <c:pt idx="4">
                  <c:v>2018</c:v>
                </c:pt>
              </c:numCache>
            </c:numRef>
          </c:cat>
          <c:val>
            <c:numRef>
              <c:f>'Academics - Gr. 10 - Legacy'!$D$445:$H$445</c:f>
              <c:numCache>
                <c:formatCode>0.0</c:formatCode>
                <c:ptCount val="5"/>
                <c:pt idx="0">
                  <c:v>95.1</c:v>
                </c:pt>
                <c:pt idx="1">
                  <c:v>92.5</c:v>
                </c:pt>
                <c:pt idx="2">
                  <c:v>91.7</c:v>
                </c:pt>
                <c:pt idx="3">
                  <c:v>94.1</c:v>
                </c:pt>
                <c:pt idx="4">
                  <c:v>82.954545454545453</c:v>
                </c:pt>
              </c:numCache>
            </c:numRef>
          </c:val>
          <c:smooth val="1"/>
          <c:extLst>
            <c:ext xmlns:c16="http://schemas.microsoft.com/office/drawing/2014/chart" uri="{C3380CC4-5D6E-409C-BE32-E72D297353CC}">
              <c16:uniqueId val="{00000000-E189-4E6F-B323-70C1923C3226}"/>
            </c:ext>
          </c:extLst>
        </c:ser>
        <c:ser>
          <c:idx val="2"/>
          <c:order val="1"/>
          <c:tx>
            <c:strRef>
              <c:f>'Academics - Gr. 10 - Legacy'!$C$444</c:f>
              <c:strCache>
                <c:ptCount val="1"/>
                <c:pt idx="0">
                  <c:v>Statewide*</c:v>
                </c:pt>
              </c:strCache>
            </c:strRef>
          </c:tx>
          <c:spPr>
            <a:ln w="31750">
              <a:solidFill>
                <a:srgbClr val="92D050"/>
              </a:solidFill>
            </a:ln>
          </c:spPr>
          <c:marker>
            <c:symbol val="none"/>
          </c:marker>
          <c:cat>
            <c:numRef>
              <c:f>'Academics - Gr. 10 - Legacy'!$D$440:$H$440</c:f>
              <c:numCache>
                <c:formatCode>General</c:formatCode>
                <c:ptCount val="5"/>
                <c:pt idx="0">
                  <c:v>2014</c:v>
                </c:pt>
                <c:pt idx="1">
                  <c:v>2015</c:v>
                </c:pt>
                <c:pt idx="2">
                  <c:v>2016</c:v>
                </c:pt>
                <c:pt idx="3">
                  <c:v>2017</c:v>
                </c:pt>
                <c:pt idx="4">
                  <c:v>2018</c:v>
                </c:pt>
              </c:numCache>
            </c:numRef>
          </c:cat>
          <c:val>
            <c:numRef>
              <c:f>'Academics - Gr. 10 - Legacy'!$D$444:$H$444</c:f>
              <c:numCache>
                <c:formatCode>0.0</c:formatCode>
                <c:ptCount val="5"/>
                <c:pt idx="0">
                  <c:v>96.2</c:v>
                </c:pt>
                <c:pt idx="1">
                  <c:v>96.8</c:v>
                </c:pt>
                <c:pt idx="2">
                  <c:v>97.1</c:v>
                </c:pt>
                <c:pt idx="3">
                  <c:v>97.2</c:v>
                </c:pt>
                <c:pt idx="4">
                  <c:v>97.542204568023834</c:v>
                </c:pt>
              </c:numCache>
            </c:numRef>
          </c:val>
          <c:smooth val="1"/>
          <c:extLst>
            <c:ext xmlns:c16="http://schemas.microsoft.com/office/drawing/2014/chart" uri="{C3380CC4-5D6E-409C-BE32-E72D297353CC}">
              <c16:uniqueId val="{00000001-E189-4E6F-B323-70C1923C3226}"/>
            </c:ext>
          </c:extLst>
        </c:ser>
        <c:ser>
          <c:idx val="0"/>
          <c:order val="2"/>
          <c:tx>
            <c:strRef>
              <c:f>'Academics - Gr. 10 - Legacy'!$C$443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Legacy'!$D$440:$H$440</c:f>
              <c:numCache>
                <c:formatCode>General</c:formatCode>
                <c:ptCount val="5"/>
                <c:pt idx="0">
                  <c:v>2014</c:v>
                </c:pt>
                <c:pt idx="1">
                  <c:v>2015</c:v>
                </c:pt>
                <c:pt idx="2">
                  <c:v>2016</c:v>
                </c:pt>
                <c:pt idx="3">
                  <c:v>2017</c:v>
                </c:pt>
                <c:pt idx="4">
                  <c:v>2018</c:v>
                </c:pt>
              </c:numCache>
            </c:numRef>
          </c:cat>
          <c:val>
            <c:numRef>
              <c:f>'Academics - Gr. 10 - Legacy'!$D$443:$H$443</c:f>
              <c:numCache>
                <c:formatCode>0.0</c:formatCode>
                <c:ptCount val="5"/>
              </c:numCache>
            </c:numRef>
          </c:val>
          <c:smooth val="1"/>
          <c:extLst>
            <c:ext xmlns:c16="http://schemas.microsoft.com/office/drawing/2014/chart" uri="{C3380CC4-5D6E-409C-BE32-E72D297353CC}">
              <c16:uniqueId val="{00000002-E189-4E6F-B323-70C1923C3226}"/>
            </c:ext>
          </c:extLst>
        </c:ser>
        <c:dLbls>
          <c:showLegendKey val="0"/>
          <c:showVal val="0"/>
          <c:showCatName val="0"/>
          <c:showSerName val="0"/>
          <c:showPercent val="0"/>
          <c:showBubbleSize val="0"/>
        </c:dLbls>
        <c:smooth val="0"/>
        <c:axId val="317294856"/>
        <c:axId val="317295432"/>
      </c:lineChart>
      <c:catAx>
        <c:axId val="317294856"/>
        <c:scaling>
          <c:orientation val="minMax"/>
        </c:scaling>
        <c:delete val="0"/>
        <c:axPos val="b"/>
        <c:numFmt formatCode="General" sourceLinked="1"/>
        <c:majorTickMark val="out"/>
        <c:minorTickMark val="none"/>
        <c:tickLblPos val="nextTo"/>
        <c:spPr>
          <a:noFill/>
        </c:spPr>
        <c:crossAx val="317295432"/>
        <c:crosses val="autoZero"/>
        <c:auto val="1"/>
        <c:lblAlgn val="ctr"/>
        <c:lblOffset val="100"/>
        <c:noMultiLvlLbl val="0"/>
      </c:catAx>
      <c:valAx>
        <c:axId val="31729543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729485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Legacy'!$C$445</c:f>
              <c:strCache>
                <c:ptCount val="1"/>
                <c:pt idx="0">
                  <c:v>Springfield*</c:v>
                </c:pt>
              </c:strCache>
            </c:strRef>
          </c:tx>
          <c:spPr>
            <a:ln w="31750">
              <a:solidFill>
                <a:schemeClr val="bg1">
                  <a:lumMod val="65000"/>
                </a:schemeClr>
              </a:solidFill>
            </a:ln>
          </c:spPr>
          <c:marker>
            <c:symbol val="none"/>
          </c:marker>
          <c:cat>
            <c:numRef>
              <c:f>'Academics - Gr. 10 - Legacy'!$K$440:$O$440</c:f>
              <c:numCache>
                <c:formatCode>General</c:formatCode>
                <c:ptCount val="5"/>
                <c:pt idx="0">
                  <c:v>2014</c:v>
                </c:pt>
                <c:pt idx="1">
                  <c:v>2015</c:v>
                </c:pt>
                <c:pt idx="2">
                  <c:v>2016</c:v>
                </c:pt>
                <c:pt idx="3">
                  <c:v>2017</c:v>
                </c:pt>
                <c:pt idx="4">
                  <c:v>2018</c:v>
                </c:pt>
              </c:numCache>
            </c:numRef>
          </c:cat>
          <c:val>
            <c:numRef>
              <c:f>'Academics - Gr. 10 - Legacy'!$K$445:$O$445</c:f>
              <c:numCache>
                <c:formatCode>0.0</c:formatCode>
                <c:ptCount val="5"/>
                <c:pt idx="0">
                  <c:v>85</c:v>
                </c:pt>
                <c:pt idx="1">
                  <c:v>90</c:v>
                </c:pt>
                <c:pt idx="2">
                  <c:v>78</c:v>
                </c:pt>
                <c:pt idx="3">
                  <c:v>82</c:v>
                </c:pt>
                <c:pt idx="4">
                  <c:v>68</c:v>
                </c:pt>
              </c:numCache>
            </c:numRef>
          </c:val>
          <c:smooth val="1"/>
          <c:extLst>
            <c:ext xmlns:c16="http://schemas.microsoft.com/office/drawing/2014/chart" uri="{C3380CC4-5D6E-409C-BE32-E72D297353CC}">
              <c16:uniqueId val="{00000000-6DDB-40B2-AFC2-94FC01440374}"/>
            </c:ext>
          </c:extLst>
        </c:ser>
        <c:ser>
          <c:idx val="2"/>
          <c:order val="1"/>
          <c:tx>
            <c:strRef>
              <c:f>'Academics - Gr. 10 - Legacy'!$C$444</c:f>
              <c:strCache>
                <c:ptCount val="1"/>
                <c:pt idx="0">
                  <c:v>Statewide*</c:v>
                </c:pt>
              </c:strCache>
            </c:strRef>
          </c:tx>
          <c:spPr>
            <a:ln w="31750">
              <a:solidFill>
                <a:srgbClr val="92D050"/>
              </a:solidFill>
            </a:ln>
          </c:spPr>
          <c:marker>
            <c:symbol val="none"/>
          </c:marker>
          <c:cat>
            <c:numRef>
              <c:f>'Academics - Gr. 10 - Legacy'!$K$440:$O$440</c:f>
              <c:numCache>
                <c:formatCode>General</c:formatCode>
                <c:ptCount val="5"/>
                <c:pt idx="0">
                  <c:v>2014</c:v>
                </c:pt>
                <c:pt idx="1">
                  <c:v>2015</c:v>
                </c:pt>
                <c:pt idx="2">
                  <c:v>2016</c:v>
                </c:pt>
                <c:pt idx="3">
                  <c:v>2017</c:v>
                </c:pt>
                <c:pt idx="4">
                  <c:v>2018</c:v>
                </c:pt>
              </c:numCache>
            </c:numRef>
          </c:cat>
          <c:val>
            <c:numRef>
              <c:f>'Academics - Gr. 10 - Legacy'!$K$444:$O$444</c:f>
              <c:numCache>
                <c:formatCode>0.0</c:formatCode>
                <c:ptCount val="5"/>
                <c:pt idx="0">
                  <c:v>90</c:v>
                </c:pt>
                <c:pt idx="1">
                  <c:v>92</c:v>
                </c:pt>
                <c:pt idx="2">
                  <c:v>92</c:v>
                </c:pt>
                <c:pt idx="3">
                  <c:v>92</c:v>
                </c:pt>
                <c:pt idx="4">
                  <c:v>93</c:v>
                </c:pt>
              </c:numCache>
            </c:numRef>
          </c:val>
          <c:smooth val="1"/>
          <c:extLst>
            <c:ext xmlns:c16="http://schemas.microsoft.com/office/drawing/2014/chart" uri="{C3380CC4-5D6E-409C-BE32-E72D297353CC}">
              <c16:uniqueId val="{00000001-6DDB-40B2-AFC2-94FC01440374}"/>
            </c:ext>
          </c:extLst>
        </c:ser>
        <c:ser>
          <c:idx val="0"/>
          <c:order val="2"/>
          <c:tx>
            <c:strRef>
              <c:f>'Academics - Gr. 10 - Legacy'!$C$443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Legacy'!$K$440:$O$440</c:f>
              <c:numCache>
                <c:formatCode>General</c:formatCode>
                <c:ptCount val="5"/>
                <c:pt idx="0">
                  <c:v>2014</c:v>
                </c:pt>
                <c:pt idx="1">
                  <c:v>2015</c:v>
                </c:pt>
                <c:pt idx="2">
                  <c:v>2016</c:v>
                </c:pt>
                <c:pt idx="3">
                  <c:v>2017</c:v>
                </c:pt>
                <c:pt idx="4">
                  <c:v>2018</c:v>
                </c:pt>
              </c:numCache>
            </c:numRef>
          </c:cat>
          <c:val>
            <c:numRef>
              <c:f>'Academics - Gr. 10 - Legacy'!$K$443:$O$443</c:f>
              <c:numCache>
                <c:formatCode>0.0</c:formatCode>
                <c:ptCount val="5"/>
              </c:numCache>
            </c:numRef>
          </c:val>
          <c:smooth val="1"/>
          <c:extLst>
            <c:ext xmlns:c16="http://schemas.microsoft.com/office/drawing/2014/chart" uri="{C3380CC4-5D6E-409C-BE32-E72D297353CC}">
              <c16:uniqueId val="{00000002-6DDB-40B2-AFC2-94FC01440374}"/>
            </c:ext>
          </c:extLst>
        </c:ser>
        <c:dLbls>
          <c:showLegendKey val="0"/>
          <c:showVal val="0"/>
          <c:showCatName val="0"/>
          <c:showSerName val="0"/>
          <c:showPercent val="0"/>
          <c:showBubbleSize val="0"/>
        </c:dLbls>
        <c:smooth val="0"/>
        <c:axId val="317299464"/>
        <c:axId val="317300040"/>
      </c:lineChart>
      <c:catAx>
        <c:axId val="317299464"/>
        <c:scaling>
          <c:orientation val="minMax"/>
        </c:scaling>
        <c:delete val="0"/>
        <c:axPos val="b"/>
        <c:numFmt formatCode="General" sourceLinked="1"/>
        <c:majorTickMark val="out"/>
        <c:minorTickMark val="none"/>
        <c:tickLblPos val="nextTo"/>
        <c:crossAx val="317300040"/>
        <c:crosses val="autoZero"/>
        <c:auto val="1"/>
        <c:lblAlgn val="ctr"/>
        <c:lblOffset val="100"/>
        <c:noMultiLvlLbl val="0"/>
      </c:catAx>
      <c:valAx>
        <c:axId val="31730004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729946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7108855054903"/>
          <c:y val="5.1440251900434983E-2"/>
          <c:w val="0.85675028661358354"/>
          <c:h val="0.83249029671849828"/>
        </c:manualLayout>
      </c:layout>
      <c:lineChart>
        <c:grouping val="standard"/>
        <c:varyColors val="0"/>
        <c:ser>
          <c:idx val="1"/>
          <c:order val="0"/>
          <c:tx>
            <c:strRef>
              <c:f>'Academics - Gr. 3-8 - Legacy'!$C$111</c:f>
              <c:strCache>
                <c:ptCount val="1"/>
                <c:pt idx="0">
                  <c:v>Springfield*</c:v>
                </c:pt>
              </c:strCache>
            </c:strRef>
          </c:tx>
          <c:spPr>
            <a:ln w="31750">
              <a:solidFill>
                <a:schemeClr val="bg1">
                  <a:lumMod val="65000"/>
                </a:schemeClr>
              </a:solidFill>
            </a:ln>
          </c:spPr>
          <c:marker>
            <c:symbol val="none"/>
          </c:marker>
          <c:cat>
            <c:strRef>
              <c:f>'Academics - Gr. 3-8 - Legacy'!$R$106:$V$106</c:f>
              <c:strCache>
                <c:ptCount val="5"/>
                <c:pt idx="0">
                  <c:v>2012</c:v>
                </c:pt>
                <c:pt idx="1">
                  <c:v>2013</c:v>
                </c:pt>
                <c:pt idx="2">
                  <c:v>2014</c:v>
                </c:pt>
                <c:pt idx="3">
                  <c:v>2015†</c:v>
                </c:pt>
                <c:pt idx="4">
                  <c:v>2016†</c:v>
                </c:pt>
              </c:strCache>
            </c:strRef>
          </c:cat>
          <c:val>
            <c:numRef>
              <c:f>'Academics - Gr. 3-8 - Legacy'!$R$111:$V$111</c:f>
              <c:numCache>
                <c:formatCode>0.0</c:formatCode>
                <c:ptCount val="5"/>
                <c:pt idx="0">
                  <c:v>35</c:v>
                </c:pt>
                <c:pt idx="1">
                  <c:v>36</c:v>
                </c:pt>
                <c:pt idx="2">
                  <c:v>40</c:v>
                </c:pt>
                <c:pt idx="3">
                  <c:v>38</c:v>
                </c:pt>
                <c:pt idx="4">
                  <c:v>36</c:v>
                </c:pt>
              </c:numCache>
            </c:numRef>
          </c:val>
          <c:smooth val="1"/>
          <c:extLst>
            <c:ext xmlns:c16="http://schemas.microsoft.com/office/drawing/2014/chart" uri="{C3380CC4-5D6E-409C-BE32-E72D297353CC}">
              <c16:uniqueId val="{00000003-F575-47F7-87F8-FF1CD4E2749F}"/>
            </c:ext>
          </c:extLst>
        </c:ser>
        <c:ser>
          <c:idx val="2"/>
          <c:order val="1"/>
          <c:tx>
            <c:strRef>
              <c:f>'Academics - Gr. 3-8 - Legacy'!$C$110</c:f>
              <c:strCache>
                <c:ptCount val="1"/>
                <c:pt idx="0">
                  <c:v>Statewide*</c:v>
                </c:pt>
              </c:strCache>
            </c:strRef>
          </c:tx>
          <c:spPr>
            <a:ln w="31750">
              <a:solidFill>
                <a:srgbClr val="92D050"/>
              </a:solidFill>
            </a:ln>
          </c:spPr>
          <c:marker>
            <c:symbol val="none"/>
          </c:marker>
          <c:cat>
            <c:strRef>
              <c:f>'Academics - Gr. 3-8 - Legacy'!$R$106:$V$106</c:f>
              <c:strCache>
                <c:ptCount val="5"/>
                <c:pt idx="0">
                  <c:v>2012</c:v>
                </c:pt>
                <c:pt idx="1">
                  <c:v>2013</c:v>
                </c:pt>
                <c:pt idx="2">
                  <c:v>2014</c:v>
                </c:pt>
                <c:pt idx="3">
                  <c:v>2015†</c:v>
                </c:pt>
                <c:pt idx="4">
                  <c:v>2016†</c:v>
                </c:pt>
              </c:strCache>
            </c:strRef>
          </c:cat>
          <c:val>
            <c:numRef>
              <c:f>'Academics - Gr. 3-8 - Legacy'!$R$110:$V$110</c:f>
              <c:numCache>
                <c:formatCode>0.0</c:formatCode>
                <c:ptCount val="5"/>
                <c:pt idx="0">
                  <c:v>45</c:v>
                </c:pt>
                <c:pt idx="1">
                  <c:v>47</c:v>
                </c:pt>
                <c:pt idx="2">
                  <c:v>47</c:v>
                </c:pt>
                <c:pt idx="3">
                  <c:v>46</c:v>
                </c:pt>
                <c:pt idx="4">
                  <c:v>45</c:v>
                </c:pt>
              </c:numCache>
            </c:numRef>
          </c:val>
          <c:smooth val="1"/>
          <c:extLst>
            <c:ext xmlns:c16="http://schemas.microsoft.com/office/drawing/2014/chart" uri="{C3380CC4-5D6E-409C-BE32-E72D297353CC}">
              <c16:uniqueId val="{00000004-F575-47F7-87F8-FF1CD4E2749F}"/>
            </c:ext>
          </c:extLst>
        </c:ser>
        <c:ser>
          <c:idx val="0"/>
          <c:order val="2"/>
          <c:tx>
            <c:strRef>
              <c:f>'Academics - Gr. 3-8 - Legacy'!$C$109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Legacy'!$R$106:$V$106</c:f>
              <c:strCache>
                <c:ptCount val="5"/>
                <c:pt idx="0">
                  <c:v>2012</c:v>
                </c:pt>
                <c:pt idx="1">
                  <c:v>2013</c:v>
                </c:pt>
                <c:pt idx="2">
                  <c:v>2014</c:v>
                </c:pt>
                <c:pt idx="3">
                  <c:v>2015†</c:v>
                </c:pt>
                <c:pt idx="4">
                  <c:v>2016†</c:v>
                </c:pt>
              </c:strCache>
            </c:strRef>
          </c:cat>
          <c:val>
            <c:numRef>
              <c:f>'Academics - Gr. 3-8 - Legacy'!$R$109:$V$109</c:f>
              <c:numCache>
                <c:formatCode>0.0</c:formatCode>
                <c:ptCount val="5"/>
                <c:pt idx="2">
                  <c:v>63</c:v>
                </c:pt>
                <c:pt idx="3">
                  <c:v>60</c:v>
                </c:pt>
                <c:pt idx="4">
                  <c:v>57</c:v>
                </c:pt>
              </c:numCache>
            </c:numRef>
          </c:val>
          <c:smooth val="1"/>
          <c:extLst>
            <c:ext xmlns:c16="http://schemas.microsoft.com/office/drawing/2014/chart" uri="{C3380CC4-5D6E-409C-BE32-E72D297353CC}">
              <c16:uniqueId val="{00000005-F575-47F7-87F8-FF1CD4E2749F}"/>
            </c:ext>
          </c:extLst>
        </c:ser>
        <c:dLbls>
          <c:showLegendKey val="0"/>
          <c:showVal val="0"/>
          <c:showCatName val="0"/>
          <c:showSerName val="0"/>
          <c:showPercent val="0"/>
          <c:showBubbleSize val="0"/>
        </c:dLbls>
        <c:smooth val="0"/>
        <c:axId val="211003656"/>
        <c:axId val="211004232"/>
      </c:lineChart>
      <c:catAx>
        <c:axId val="211003656"/>
        <c:scaling>
          <c:orientation val="minMax"/>
        </c:scaling>
        <c:delete val="0"/>
        <c:axPos val="b"/>
        <c:numFmt formatCode="General" sourceLinked="1"/>
        <c:majorTickMark val="out"/>
        <c:minorTickMark val="none"/>
        <c:tickLblPos val="nextTo"/>
        <c:crossAx val="211004232"/>
        <c:crosses val="autoZero"/>
        <c:auto val="1"/>
        <c:lblAlgn val="ctr"/>
        <c:lblOffset val="100"/>
        <c:noMultiLvlLbl val="0"/>
      </c:catAx>
      <c:valAx>
        <c:axId val="21100423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1100365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Legacy'!$C$445</c:f>
              <c:strCache>
                <c:ptCount val="1"/>
                <c:pt idx="0">
                  <c:v>Springfield*</c:v>
                </c:pt>
              </c:strCache>
            </c:strRef>
          </c:tx>
          <c:spPr>
            <a:ln w="31750">
              <a:solidFill>
                <a:schemeClr val="bg1">
                  <a:lumMod val="65000"/>
                </a:schemeClr>
              </a:solidFill>
            </a:ln>
          </c:spPr>
          <c:marker>
            <c:symbol val="none"/>
          </c:marker>
          <c:cat>
            <c:strRef>
              <c:f>'Academics - Gr. 10 - Legacy'!$R$440:$V$440</c:f>
              <c:strCache>
                <c:ptCount val="5"/>
                <c:pt idx="0">
                  <c:v>2014</c:v>
                </c:pt>
                <c:pt idx="1">
                  <c:v>2015</c:v>
                </c:pt>
                <c:pt idx="2">
                  <c:v>2016</c:v>
                </c:pt>
                <c:pt idx="3">
                  <c:v>2017</c:v>
                </c:pt>
                <c:pt idx="4">
                  <c:v>2018†</c:v>
                </c:pt>
              </c:strCache>
            </c:strRef>
          </c:cat>
          <c:val>
            <c:numRef>
              <c:f>'Academics - Gr. 10 - Legacy'!$R$445:$V$445</c:f>
              <c:numCache>
                <c:formatCode>0.0</c:formatCode>
                <c:ptCount val="5"/>
                <c:pt idx="0">
                  <c:v>52</c:v>
                </c:pt>
              </c:numCache>
            </c:numRef>
          </c:val>
          <c:smooth val="1"/>
          <c:extLst>
            <c:ext xmlns:c16="http://schemas.microsoft.com/office/drawing/2014/chart" uri="{C3380CC4-5D6E-409C-BE32-E72D297353CC}">
              <c16:uniqueId val="{00000000-C3CF-4F27-AB54-8504BF2FF754}"/>
            </c:ext>
          </c:extLst>
        </c:ser>
        <c:ser>
          <c:idx val="2"/>
          <c:order val="1"/>
          <c:tx>
            <c:strRef>
              <c:f>'Academics - Gr. 10 - Legacy'!$C$444</c:f>
              <c:strCache>
                <c:ptCount val="1"/>
                <c:pt idx="0">
                  <c:v>Statewide*</c:v>
                </c:pt>
              </c:strCache>
            </c:strRef>
          </c:tx>
          <c:spPr>
            <a:ln w="31750">
              <a:solidFill>
                <a:srgbClr val="92D050"/>
              </a:solidFill>
            </a:ln>
          </c:spPr>
          <c:marker>
            <c:symbol val="none"/>
          </c:marker>
          <c:cat>
            <c:strRef>
              <c:f>'Academics - Gr. 10 - Legacy'!$R$440:$V$440</c:f>
              <c:strCache>
                <c:ptCount val="5"/>
                <c:pt idx="0">
                  <c:v>2014</c:v>
                </c:pt>
                <c:pt idx="1">
                  <c:v>2015</c:v>
                </c:pt>
                <c:pt idx="2">
                  <c:v>2016</c:v>
                </c:pt>
                <c:pt idx="3">
                  <c:v>2017</c:v>
                </c:pt>
                <c:pt idx="4">
                  <c:v>2018†</c:v>
                </c:pt>
              </c:strCache>
            </c:strRef>
          </c:cat>
          <c:val>
            <c:numRef>
              <c:f>'Academics - Gr. 10 - Legacy'!$R$444:$V$444</c:f>
              <c:numCache>
                <c:formatCode>0.0</c:formatCode>
                <c:ptCount val="5"/>
                <c:pt idx="0">
                  <c:v>49</c:v>
                </c:pt>
                <c:pt idx="1">
                  <c:v>50</c:v>
                </c:pt>
                <c:pt idx="2">
                  <c:v>49</c:v>
                </c:pt>
                <c:pt idx="3">
                  <c:v>49</c:v>
                </c:pt>
                <c:pt idx="4">
                  <c:v>49.29585462805224</c:v>
                </c:pt>
              </c:numCache>
            </c:numRef>
          </c:val>
          <c:smooth val="1"/>
          <c:extLst>
            <c:ext xmlns:c16="http://schemas.microsoft.com/office/drawing/2014/chart" uri="{C3380CC4-5D6E-409C-BE32-E72D297353CC}">
              <c16:uniqueId val="{00000001-C3CF-4F27-AB54-8504BF2FF754}"/>
            </c:ext>
          </c:extLst>
        </c:ser>
        <c:ser>
          <c:idx val="0"/>
          <c:order val="2"/>
          <c:tx>
            <c:strRef>
              <c:f>'Academics - Gr. 10 - Legacy'!$C$443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Legacy'!$R$440:$V$440</c:f>
              <c:strCache>
                <c:ptCount val="5"/>
                <c:pt idx="0">
                  <c:v>2014</c:v>
                </c:pt>
                <c:pt idx="1">
                  <c:v>2015</c:v>
                </c:pt>
                <c:pt idx="2">
                  <c:v>2016</c:v>
                </c:pt>
                <c:pt idx="3">
                  <c:v>2017</c:v>
                </c:pt>
                <c:pt idx="4">
                  <c:v>2018†</c:v>
                </c:pt>
              </c:strCache>
            </c:strRef>
          </c:cat>
          <c:val>
            <c:numRef>
              <c:f>'Academics - Gr. 10 - Legacy'!$R$443:$V$443</c:f>
              <c:numCache>
                <c:formatCode>0.0</c:formatCode>
                <c:ptCount val="5"/>
              </c:numCache>
            </c:numRef>
          </c:val>
          <c:smooth val="1"/>
          <c:extLst>
            <c:ext xmlns:c16="http://schemas.microsoft.com/office/drawing/2014/chart" uri="{C3380CC4-5D6E-409C-BE32-E72D297353CC}">
              <c16:uniqueId val="{00000002-C3CF-4F27-AB54-8504BF2FF754}"/>
            </c:ext>
          </c:extLst>
        </c:ser>
        <c:dLbls>
          <c:showLegendKey val="0"/>
          <c:showVal val="0"/>
          <c:showCatName val="0"/>
          <c:showSerName val="0"/>
          <c:showPercent val="0"/>
          <c:showBubbleSize val="0"/>
        </c:dLbls>
        <c:smooth val="0"/>
        <c:axId val="317500808"/>
        <c:axId val="317501384"/>
      </c:lineChart>
      <c:catAx>
        <c:axId val="317500808"/>
        <c:scaling>
          <c:orientation val="minMax"/>
        </c:scaling>
        <c:delete val="0"/>
        <c:axPos val="b"/>
        <c:numFmt formatCode="General" sourceLinked="1"/>
        <c:majorTickMark val="out"/>
        <c:minorTickMark val="none"/>
        <c:tickLblPos val="nextTo"/>
        <c:crossAx val="317501384"/>
        <c:crosses val="autoZero"/>
        <c:auto val="1"/>
        <c:lblAlgn val="ctr"/>
        <c:lblOffset val="100"/>
        <c:noMultiLvlLbl val="0"/>
      </c:catAx>
      <c:valAx>
        <c:axId val="31750138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750080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Legacy'!$C$472</c:f>
              <c:strCache>
                <c:ptCount val="1"/>
                <c:pt idx="0">
                  <c:v>Springfield*</c:v>
                </c:pt>
              </c:strCache>
            </c:strRef>
          </c:tx>
          <c:spPr>
            <a:ln w="31750">
              <a:solidFill>
                <a:schemeClr val="bg1">
                  <a:lumMod val="65000"/>
                </a:schemeClr>
              </a:solidFill>
            </a:ln>
          </c:spPr>
          <c:marker>
            <c:symbol val="none"/>
          </c:marker>
          <c:cat>
            <c:numRef>
              <c:f>'Academics - Gr. 10 - Legacy'!$D$467:$H$467</c:f>
              <c:numCache>
                <c:formatCode>General</c:formatCode>
                <c:ptCount val="5"/>
                <c:pt idx="0">
                  <c:v>2014</c:v>
                </c:pt>
                <c:pt idx="1">
                  <c:v>2015</c:v>
                </c:pt>
                <c:pt idx="2">
                  <c:v>2016</c:v>
                </c:pt>
                <c:pt idx="3">
                  <c:v>2017</c:v>
                </c:pt>
                <c:pt idx="4">
                  <c:v>2018</c:v>
                </c:pt>
              </c:numCache>
            </c:numRef>
          </c:cat>
          <c:val>
            <c:numRef>
              <c:f>'Academics - Gr. 10 - Legacy'!$D$472:$H$472</c:f>
              <c:numCache>
                <c:formatCode>0.0</c:formatCode>
                <c:ptCount val="5"/>
                <c:pt idx="0">
                  <c:v>86.3</c:v>
                </c:pt>
                <c:pt idx="1">
                  <c:v>82.5</c:v>
                </c:pt>
                <c:pt idx="2">
                  <c:v>79.2</c:v>
                </c:pt>
                <c:pt idx="3">
                  <c:v>89.7</c:v>
                </c:pt>
                <c:pt idx="4">
                  <c:v>67.045454545454547</c:v>
                </c:pt>
              </c:numCache>
            </c:numRef>
          </c:val>
          <c:smooth val="1"/>
          <c:extLst>
            <c:ext xmlns:c16="http://schemas.microsoft.com/office/drawing/2014/chart" uri="{C3380CC4-5D6E-409C-BE32-E72D297353CC}">
              <c16:uniqueId val="{00000000-897C-4517-A181-60E8E72405B8}"/>
            </c:ext>
          </c:extLst>
        </c:ser>
        <c:ser>
          <c:idx val="2"/>
          <c:order val="1"/>
          <c:tx>
            <c:strRef>
              <c:f>'Academics - Gr. 10 - Legacy'!$C$471</c:f>
              <c:strCache>
                <c:ptCount val="1"/>
                <c:pt idx="0">
                  <c:v>Statewide*</c:v>
                </c:pt>
              </c:strCache>
            </c:strRef>
          </c:tx>
          <c:spPr>
            <a:ln w="31750">
              <a:solidFill>
                <a:srgbClr val="92D050"/>
              </a:solidFill>
            </a:ln>
          </c:spPr>
          <c:marker>
            <c:symbol val="none"/>
          </c:marker>
          <c:cat>
            <c:numRef>
              <c:f>'Academics - Gr. 10 - Legacy'!$D$467:$H$467</c:f>
              <c:numCache>
                <c:formatCode>General</c:formatCode>
                <c:ptCount val="5"/>
                <c:pt idx="0">
                  <c:v>2014</c:v>
                </c:pt>
                <c:pt idx="1">
                  <c:v>2015</c:v>
                </c:pt>
                <c:pt idx="2">
                  <c:v>2016</c:v>
                </c:pt>
                <c:pt idx="3">
                  <c:v>2017</c:v>
                </c:pt>
                <c:pt idx="4">
                  <c:v>2018</c:v>
                </c:pt>
              </c:numCache>
            </c:numRef>
          </c:cat>
          <c:val>
            <c:numRef>
              <c:f>'Academics - Gr. 10 - Legacy'!$D$471:$H$471</c:f>
              <c:numCache>
                <c:formatCode>0.0</c:formatCode>
                <c:ptCount val="5"/>
                <c:pt idx="0">
                  <c:v>89</c:v>
                </c:pt>
                <c:pt idx="1">
                  <c:v>89.3</c:v>
                </c:pt>
                <c:pt idx="2">
                  <c:v>90.9</c:v>
                </c:pt>
                <c:pt idx="3">
                  <c:v>90</c:v>
                </c:pt>
                <c:pt idx="4">
                  <c:v>90.480961923847701</c:v>
                </c:pt>
              </c:numCache>
            </c:numRef>
          </c:val>
          <c:smooth val="1"/>
          <c:extLst>
            <c:ext xmlns:c16="http://schemas.microsoft.com/office/drawing/2014/chart" uri="{C3380CC4-5D6E-409C-BE32-E72D297353CC}">
              <c16:uniqueId val="{00000001-897C-4517-A181-60E8E72405B8}"/>
            </c:ext>
          </c:extLst>
        </c:ser>
        <c:ser>
          <c:idx val="0"/>
          <c:order val="2"/>
          <c:tx>
            <c:strRef>
              <c:f>'Academics - Gr. 10 - Legacy'!$C$470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Legacy'!$D$467:$H$467</c:f>
              <c:numCache>
                <c:formatCode>General</c:formatCode>
                <c:ptCount val="5"/>
                <c:pt idx="0">
                  <c:v>2014</c:v>
                </c:pt>
                <c:pt idx="1">
                  <c:v>2015</c:v>
                </c:pt>
                <c:pt idx="2">
                  <c:v>2016</c:v>
                </c:pt>
                <c:pt idx="3">
                  <c:v>2017</c:v>
                </c:pt>
                <c:pt idx="4">
                  <c:v>2018</c:v>
                </c:pt>
              </c:numCache>
            </c:numRef>
          </c:cat>
          <c:val>
            <c:numRef>
              <c:f>'Academics - Gr. 10 - Legacy'!$D$470:$H$470</c:f>
              <c:numCache>
                <c:formatCode>0.0</c:formatCode>
                <c:ptCount val="5"/>
              </c:numCache>
            </c:numRef>
          </c:val>
          <c:smooth val="1"/>
          <c:extLst>
            <c:ext xmlns:c16="http://schemas.microsoft.com/office/drawing/2014/chart" uri="{C3380CC4-5D6E-409C-BE32-E72D297353CC}">
              <c16:uniqueId val="{00000002-897C-4517-A181-60E8E72405B8}"/>
            </c:ext>
          </c:extLst>
        </c:ser>
        <c:dLbls>
          <c:showLegendKey val="0"/>
          <c:showVal val="0"/>
          <c:showCatName val="0"/>
          <c:showSerName val="0"/>
          <c:showPercent val="0"/>
          <c:showBubbleSize val="0"/>
        </c:dLbls>
        <c:smooth val="0"/>
        <c:axId val="317579272"/>
        <c:axId val="317579848"/>
      </c:lineChart>
      <c:catAx>
        <c:axId val="317579272"/>
        <c:scaling>
          <c:orientation val="minMax"/>
        </c:scaling>
        <c:delete val="0"/>
        <c:axPos val="b"/>
        <c:numFmt formatCode="General" sourceLinked="1"/>
        <c:majorTickMark val="out"/>
        <c:minorTickMark val="none"/>
        <c:tickLblPos val="nextTo"/>
        <c:spPr>
          <a:noFill/>
        </c:spPr>
        <c:crossAx val="317579848"/>
        <c:crosses val="autoZero"/>
        <c:auto val="1"/>
        <c:lblAlgn val="ctr"/>
        <c:lblOffset val="100"/>
        <c:noMultiLvlLbl val="0"/>
      </c:catAx>
      <c:valAx>
        <c:axId val="31757984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757927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1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Legacy'!$C$472</c:f>
              <c:strCache>
                <c:ptCount val="1"/>
                <c:pt idx="0">
                  <c:v>Springfield*</c:v>
                </c:pt>
              </c:strCache>
            </c:strRef>
          </c:tx>
          <c:spPr>
            <a:ln w="31750">
              <a:solidFill>
                <a:schemeClr val="bg1">
                  <a:lumMod val="65000"/>
                </a:schemeClr>
              </a:solidFill>
            </a:ln>
          </c:spPr>
          <c:marker>
            <c:symbol val="none"/>
          </c:marker>
          <c:cat>
            <c:numRef>
              <c:f>'Academics - Gr. 10 - Legacy'!$K$467:$O$467</c:f>
              <c:numCache>
                <c:formatCode>General</c:formatCode>
                <c:ptCount val="5"/>
                <c:pt idx="0">
                  <c:v>2014</c:v>
                </c:pt>
                <c:pt idx="1">
                  <c:v>2015</c:v>
                </c:pt>
                <c:pt idx="2">
                  <c:v>2016</c:v>
                </c:pt>
                <c:pt idx="3">
                  <c:v>2017</c:v>
                </c:pt>
                <c:pt idx="4">
                  <c:v>2018</c:v>
                </c:pt>
              </c:numCache>
            </c:numRef>
          </c:cat>
          <c:val>
            <c:numRef>
              <c:f>'Academics - Gr. 10 - Legacy'!$K$472:$O$472</c:f>
              <c:numCache>
                <c:formatCode>0.0</c:formatCode>
                <c:ptCount val="5"/>
                <c:pt idx="0">
                  <c:v>70</c:v>
                </c:pt>
                <c:pt idx="1">
                  <c:v>70</c:v>
                </c:pt>
                <c:pt idx="2">
                  <c:v>50</c:v>
                </c:pt>
                <c:pt idx="3">
                  <c:v>82</c:v>
                </c:pt>
                <c:pt idx="4">
                  <c:v>55</c:v>
                </c:pt>
              </c:numCache>
            </c:numRef>
          </c:val>
          <c:smooth val="1"/>
          <c:extLst>
            <c:ext xmlns:c16="http://schemas.microsoft.com/office/drawing/2014/chart" uri="{C3380CC4-5D6E-409C-BE32-E72D297353CC}">
              <c16:uniqueId val="{00000000-81BB-422B-BBD2-4F681615FD74}"/>
            </c:ext>
          </c:extLst>
        </c:ser>
        <c:ser>
          <c:idx val="2"/>
          <c:order val="1"/>
          <c:tx>
            <c:strRef>
              <c:f>'Academics - Gr. 10 - Legacy'!$C$471</c:f>
              <c:strCache>
                <c:ptCount val="1"/>
                <c:pt idx="0">
                  <c:v>Statewide*</c:v>
                </c:pt>
              </c:strCache>
            </c:strRef>
          </c:tx>
          <c:spPr>
            <a:ln w="31750">
              <a:solidFill>
                <a:srgbClr val="92D050"/>
              </a:solidFill>
            </a:ln>
          </c:spPr>
          <c:marker>
            <c:symbol val="none"/>
          </c:marker>
          <c:cat>
            <c:numRef>
              <c:f>'Academics - Gr. 10 - Legacy'!$K$467:$O$467</c:f>
              <c:numCache>
                <c:formatCode>General</c:formatCode>
                <c:ptCount val="5"/>
                <c:pt idx="0">
                  <c:v>2014</c:v>
                </c:pt>
                <c:pt idx="1">
                  <c:v>2015</c:v>
                </c:pt>
                <c:pt idx="2">
                  <c:v>2016</c:v>
                </c:pt>
                <c:pt idx="3">
                  <c:v>2017</c:v>
                </c:pt>
                <c:pt idx="4">
                  <c:v>2018</c:v>
                </c:pt>
              </c:numCache>
            </c:numRef>
          </c:cat>
          <c:val>
            <c:numRef>
              <c:f>'Academics - Gr. 10 - Legacy'!$K$471:$O$471</c:f>
              <c:numCache>
                <c:formatCode>0.0</c:formatCode>
                <c:ptCount val="5"/>
                <c:pt idx="0">
                  <c:v>75</c:v>
                </c:pt>
                <c:pt idx="1">
                  <c:v>77</c:v>
                </c:pt>
                <c:pt idx="2">
                  <c:v>79</c:v>
                </c:pt>
                <c:pt idx="3">
                  <c:v>79</c:v>
                </c:pt>
                <c:pt idx="4">
                  <c:v>79</c:v>
                </c:pt>
              </c:numCache>
            </c:numRef>
          </c:val>
          <c:smooth val="1"/>
          <c:extLst>
            <c:ext xmlns:c16="http://schemas.microsoft.com/office/drawing/2014/chart" uri="{C3380CC4-5D6E-409C-BE32-E72D297353CC}">
              <c16:uniqueId val="{00000001-81BB-422B-BBD2-4F681615FD74}"/>
            </c:ext>
          </c:extLst>
        </c:ser>
        <c:ser>
          <c:idx val="0"/>
          <c:order val="2"/>
          <c:tx>
            <c:strRef>
              <c:f>'Academics - Gr. 10 - Legacy'!$C$470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Legacy'!$K$467:$O$467</c:f>
              <c:numCache>
                <c:formatCode>General</c:formatCode>
                <c:ptCount val="5"/>
                <c:pt idx="0">
                  <c:v>2014</c:v>
                </c:pt>
                <c:pt idx="1">
                  <c:v>2015</c:v>
                </c:pt>
                <c:pt idx="2">
                  <c:v>2016</c:v>
                </c:pt>
                <c:pt idx="3">
                  <c:v>2017</c:v>
                </c:pt>
                <c:pt idx="4">
                  <c:v>2018</c:v>
                </c:pt>
              </c:numCache>
            </c:numRef>
          </c:cat>
          <c:val>
            <c:numRef>
              <c:f>'Academics - Gr. 10 - Legacy'!$K$470:$O$470</c:f>
              <c:numCache>
                <c:formatCode>0.0</c:formatCode>
                <c:ptCount val="5"/>
              </c:numCache>
            </c:numRef>
          </c:val>
          <c:smooth val="1"/>
          <c:extLst>
            <c:ext xmlns:c16="http://schemas.microsoft.com/office/drawing/2014/chart" uri="{C3380CC4-5D6E-409C-BE32-E72D297353CC}">
              <c16:uniqueId val="{00000002-81BB-422B-BBD2-4F681615FD74}"/>
            </c:ext>
          </c:extLst>
        </c:ser>
        <c:dLbls>
          <c:showLegendKey val="0"/>
          <c:showVal val="0"/>
          <c:showCatName val="0"/>
          <c:showSerName val="0"/>
          <c:showPercent val="0"/>
          <c:showBubbleSize val="0"/>
        </c:dLbls>
        <c:smooth val="0"/>
        <c:axId val="317583880"/>
        <c:axId val="317584456"/>
      </c:lineChart>
      <c:catAx>
        <c:axId val="317583880"/>
        <c:scaling>
          <c:orientation val="minMax"/>
        </c:scaling>
        <c:delete val="0"/>
        <c:axPos val="b"/>
        <c:numFmt formatCode="General" sourceLinked="1"/>
        <c:majorTickMark val="out"/>
        <c:minorTickMark val="none"/>
        <c:tickLblPos val="nextTo"/>
        <c:crossAx val="317584456"/>
        <c:crosses val="autoZero"/>
        <c:auto val="1"/>
        <c:lblAlgn val="ctr"/>
        <c:lblOffset val="100"/>
        <c:noMultiLvlLbl val="0"/>
      </c:catAx>
      <c:valAx>
        <c:axId val="3175844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758388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1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Legacy'!$C$472</c:f>
              <c:strCache>
                <c:ptCount val="1"/>
                <c:pt idx="0">
                  <c:v>Springfield*</c:v>
                </c:pt>
              </c:strCache>
            </c:strRef>
          </c:tx>
          <c:spPr>
            <a:ln w="31750">
              <a:solidFill>
                <a:schemeClr val="bg1">
                  <a:lumMod val="65000"/>
                </a:schemeClr>
              </a:solidFill>
            </a:ln>
          </c:spPr>
          <c:marker>
            <c:symbol val="none"/>
          </c:marker>
          <c:cat>
            <c:strRef>
              <c:f>'Academics - Gr. 10 - Legacy'!$R$467:$V$468</c:f>
              <c:strCache>
                <c:ptCount val="5"/>
                <c:pt idx="0">
                  <c:v>2014</c:v>
                </c:pt>
                <c:pt idx="1">
                  <c:v>2015</c:v>
                </c:pt>
                <c:pt idx="2">
                  <c:v>2016</c:v>
                </c:pt>
                <c:pt idx="3">
                  <c:v>2017</c:v>
                </c:pt>
                <c:pt idx="4">
                  <c:v>2018†</c:v>
                </c:pt>
              </c:strCache>
            </c:strRef>
          </c:cat>
          <c:val>
            <c:numRef>
              <c:f>'Academics - Gr. 10 - Legacy'!$R$472:$V$472</c:f>
              <c:numCache>
                <c:formatCode>0.0</c:formatCode>
                <c:ptCount val="5"/>
                <c:pt idx="0">
                  <c:v>43</c:v>
                </c:pt>
              </c:numCache>
            </c:numRef>
          </c:val>
          <c:smooth val="1"/>
          <c:extLst>
            <c:ext xmlns:c16="http://schemas.microsoft.com/office/drawing/2014/chart" uri="{C3380CC4-5D6E-409C-BE32-E72D297353CC}">
              <c16:uniqueId val="{00000000-CD85-4FB6-A5C1-A565BAAE8A89}"/>
            </c:ext>
          </c:extLst>
        </c:ser>
        <c:ser>
          <c:idx val="2"/>
          <c:order val="1"/>
          <c:tx>
            <c:strRef>
              <c:f>'Academics - Gr. 10 - Legacy'!$C$471</c:f>
              <c:strCache>
                <c:ptCount val="1"/>
                <c:pt idx="0">
                  <c:v>Statewide*</c:v>
                </c:pt>
              </c:strCache>
            </c:strRef>
          </c:tx>
          <c:spPr>
            <a:ln w="31750">
              <a:solidFill>
                <a:srgbClr val="92D050"/>
              </a:solidFill>
            </a:ln>
          </c:spPr>
          <c:marker>
            <c:symbol val="none"/>
          </c:marker>
          <c:cat>
            <c:strRef>
              <c:f>'Academics - Gr. 10 - Legacy'!$R$467:$V$468</c:f>
              <c:strCache>
                <c:ptCount val="5"/>
                <c:pt idx="0">
                  <c:v>2014</c:v>
                </c:pt>
                <c:pt idx="1">
                  <c:v>2015</c:v>
                </c:pt>
                <c:pt idx="2">
                  <c:v>2016</c:v>
                </c:pt>
                <c:pt idx="3">
                  <c:v>2017</c:v>
                </c:pt>
                <c:pt idx="4">
                  <c:v>2018†</c:v>
                </c:pt>
              </c:strCache>
            </c:strRef>
          </c:cat>
          <c:val>
            <c:numRef>
              <c:f>'Academics - Gr. 10 - Legacy'!$R$471:$V$471</c:f>
              <c:numCache>
                <c:formatCode>0.0</c:formatCode>
                <c:ptCount val="5"/>
                <c:pt idx="0">
                  <c:v>50</c:v>
                </c:pt>
                <c:pt idx="1">
                  <c:v>47</c:v>
                </c:pt>
                <c:pt idx="2">
                  <c:v>50</c:v>
                </c:pt>
                <c:pt idx="3">
                  <c:v>50</c:v>
                </c:pt>
                <c:pt idx="4">
                  <c:v>49.769230769230766</c:v>
                </c:pt>
              </c:numCache>
            </c:numRef>
          </c:val>
          <c:smooth val="1"/>
          <c:extLst>
            <c:ext xmlns:c16="http://schemas.microsoft.com/office/drawing/2014/chart" uri="{C3380CC4-5D6E-409C-BE32-E72D297353CC}">
              <c16:uniqueId val="{00000001-CD85-4FB6-A5C1-A565BAAE8A89}"/>
            </c:ext>
          </c:extLst>
        </c:ser>
        <c:ser>
          <c:idx val="0"/>
          <c:order val="2"/>
          <c:tx>
            <c:strRef>
              <c:f>'Academics - Gr. 10 - Legacy'!$C$470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Legacy'!$R$467:$V$468</c:f>
              <c:strCache>
                <c:ptCount val="5"/>
                <c:pt idx="0">
                  <c:v>2014</c:v>
                </c:pt>
                <c:pt idx="1">
                  <c:v>2015</c:v>
                </c:pt>
                <c:pt idx="2">
                  <c:v>2016</c:v>
                </c:pt>
                <c:pt idx="3">
                  <c:v>2017</c:v>
                </c:pt>
                <c:pt idx="4">
                  <c:v>2018†</c:v>
                </c:pt>
              </c:strCache>
            </c:strRef>
          </c:cat>
          <c:val>
            <c:numRef>
              <c:f>'Academics - Gr. 10 - Legacy'!$R$470:$V$470</c:f>
              <c:numCache>
                <c:formatCode>0.0</c:formatCode>
                <c:ptCount val="5"/>
              </c:numCache>
            </c:numRef>
          </c:val>
          <c:smooth val="1"/>
          <c:extLst>
            <c:ext xmlns:c16="http://schemas.microsoft.com/office/drawing/2014/chart" uri="{C3380CC4-5D6E-409C-BE32-E72D297353CC}">
              <c16:uniqueId val="{00000002-CD85-4FB6-A5C1-A565BAAE8A89}"/>
            </c:ext>
          </c:extLst>
        </c:ser>
        <c:dLbls>
          <c:showLegendKey val="0"/>
          <c:showVal val="0"/>
          <c:showCatName val="0"/>
          <c:showSerName val="0"/>
          <c:showPercent val="0"/>
          <c:showBubbleSize val="0"/>
        </c:dLbls>
        <c:smooth val="0"/>
        <c:axId val="317908104"/>
        <c:axId val="317908680"/>
      </c:lineChart>
      <c:catAx>
        <c:axId val="317908104"/>
        <c:scaling>
          <c:orientation val="minMax"/>
        </c:scaling>
        <c:delete val="0"/>
        <c:axPos val="b"/>
        <c:numFmt formatCode="General" sourceLinked="1"/>
        <c:majorTickMark val="out"/>
        <c:minorTickMark val="none"/>
        <c:tickLblPos val="nextTo"/>
        <c:crossAx val="317908680"/>
        <c:crosses val="autoZero"/>
        <c:auto val="1"/>
        <c:lblAlgn val="ctr"/>
        <c:lblOffset val="100"/>
        <c:noMultiLvlLbl val="0"/>
      </c:catAx>
      <c:valAx>
        <c:axId val="31790868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790810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Legacy'!$C$505</c:f>
              <c:strCache>
                <c:ptCount val="1"/>
                <c:pt idx="0">
                  <c:v>Springfield*</c:v>
                </c:pt>
              </c:strCache>
            </c:strRef>
          </c:tx>
          <c:spPr>
            <a:ln w="31750">
              <a:solidFill>
                <a:schemeClr val="bg1">
                  <a:lumMod val="65000"/>
                </a:schemeClr>
              </a:solidFill>
            </a:ln>
          </c:spPr>
          <c:marker>
            <c:symbol val="none"/>
          </c:marker>
          <c:cat>
            <c:numRef>
              <c:f>'Academics - Gr. 10 - Legacy'!$D$500:$H$500</c:f>
              <c:numCache>
                <c:formatCode>General</c:formatCode>
                <c:ptCount val="5"/>
                <c:pt idx="0">
                  <c:v>2014</c:v>
                </c:pt>
                <c:pt idx="1">
                  <c:v>2015</c:v>
                </c:pt>
                <c:pt idx="2">
                  <c:v>2016</c:v>
                </c:pt>
                <c:pt idx="3">
                  <c:v>2017</c:v>
                </c:pt>
                <c:pt idx="4">
                  <c:v>2018</c:v>
                </c:pt>
              </c:numCache>
            </c:numRef>
          </c:cat>
          <c:val>
            <c:numRef>
              <c:f>'Academics - Gr. 10 - Legacy'!$D$505:$H$505</c:f>
              <c:numCache>
                <c:formatCode>0.0</c:formatCode>
                <c:ptCount val="5"/>
                <c:pt idx="0">
                  <c:v>91.7</c:v>
                </c:pt>
                <c:pt idx="1">
                  <c:v>92.6</c:v>
                </c:pt>
                <c:pt idx="2">
                  <c:v>92.6</c:v>
                </c:pt>
                <c:pt idx="3">
                  <c:v>92.8</c:v>
                </c:pt>
                <c:pt idx="4">
                  <c:v>92.708333333333329</c:v>
                </c:pt>
              </c:numCache>
            </c:numRef>
          </c:val>
          <c:smooth val="1"/>
          <c:extLst>
            <c:ext xmlns:c16="http://schemas.microsoft.com/office/drawing/2014/chart" uri="{C3380CC4-5D6E-409C-BE32-E72D297353CC}">
              <c16:uniqueId val="{00000000-998A-46D6-9369-2B8643C58C8F}"/>
            </c:ext>
          </c:extLst>
        </c:ser>
        <c:ser>
          <c:idx val="2"/>
          <c:order val="1"/>
          <c:tx>
            <c:strRef>
              <c:f>'Academics - Gr. 10 - Legacy'!$C$504</c:f>
              <c:strCache>
                <c:ptCount val="1"/>
                <c:pt idx="0">
                  <c:v>Statewide*</c:v>
                </c:pt>
              </c:strCache>
            </c:strRef>
          </c:tx>
          <c:spPr>
            <a:ln w="31750">
              <a:solidFill>
                <a:srgbClr val="92D050"/>
              </a:solidFill>
            </a:ln>
          </c:spPr>
          <c:marker>
            <c:symbol val="none"/>
          </c:marker>
          <c:cat>
            <c:numRef>
              <c:f>'Academics - Gr. 10 - Legacy'!$D$500:$H$500</c:f>
              <c:numCache>
                <c:formatCode>General</c:formatCode>
                <c:ptCount val="5"/>
                <c:pt idx="0">
                  <c:v>2014</c:v>
                </c:pt>
                <c:pt idx="1">
                  <c:v>2015</c:v>
                </c:pt>
                <c:pt idx="2">
                  <c:v>2016</c:v>
                </c:pt>
                <c:pt idx="3">
                  <c:v>2017</c:v>
                </c:pt>
                <c:pt idx="4">
                  <c:v>2018</c:v>
                </c:pt>
              </c:numCache>
            </c:numRef>
          </c:cat>
          <c:val>
            <c:numRef>
              <c:f>'Academics - Gr. 10 - Legacy'!$D$504:$H$504</c:f>
              <c:numCache>
                <c:formatCode>0.0</c:formatCode>
                <c:ptCount val="5"/>
                <c:pt idx="0">
                  <c:v>97.8</c:v>
                </c:pt>
                <c:pt idx="1">
                  <c:v>98.2</c:v>
                </c:pt>
                <c:pt idx="2">
                  <c:v>98.2</c:v>
                </c:pt>
                <c:pt idx="3">
                  <c:v>98.1</c:v>
                </c:pt>
                <c:pt idx="4">
                  <c:v>97.981483954243998</c:v>
                </c:pt>
              </c:numCache>
            </c:numRef>
          </c:val>
          <c:smooth val="1"/>
          <c:extLst>
            <c:ext xmlns:c16="http://schemas.microsoft.com/office/drawing/2014/chart" uri="{C3380CC4-5D6E-409C-BE32-E72D297353CC}">
              <c16:uniqueId val="{00000001-998A-46D6-9369-2B8643C58C8F}"/>
            </c:ext>
          </c:extLst>
        </c:ser>
        <c:ser>
          <c:idx val="0"/>
          <c:order val="2"/>
          <c:tx>
            <c:strRef>
              <c:f>'Academics - Gr. 10 - Legacy'!$C$503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Legacy'!$D$500:$H$500</c:f>
              <c:numCache>
                <c:formatCode>General</c:formatCode>
                <c:ptCount val="5"/>
                <c:pt idx="0">
                  <c:v>2014</c:v>
                </c:pt>
                <c:pt idx="1">
                  <c:v>2015</c:v>
                </c:pt>
                <c:pt idx="2">
                  <c:v>2016</c:v>
                </c:pt>
                <c:pt idx="3">
                  <c:v>2017</c:v>
                </c:pt>
                <c:pt idx="4">
                  <c:v>2018</c:v>
                </c:pt>
              </c:numCache>
            </c:numRef>
          </c:cat>
          <c:val>
            <c:numRef>
              <c:f>'Academics - Gr. 10 - Legacy'!$D$503:$H$503</c:f>
              <c:numCache>
                <c:formatCode>0.0</c:formatCode>
                <c:ptCount val="5"/>
                <c:pt idx="3">
                  <c:v>100</c:v>
                </c:pt>
              </c:numCache>
            </c:numRef>
          </c:val>
          <c:smooth val="1"/>
          <c:extLst>
            <c:ext xmlns:c16="http://schemas.microsoft.com/office/drawing/2014/chart" uri="{C3380CC4-5D6E-409C-BE32-E72D297353CC}">
              <c16:uniqueId val="{00000002-998A-46D6-9369-2B8643C58C8F}"/>
            </c:ext>
          </c:extLst>
        </c:ser>
        <c:dLbls>
          <c:showLegendKey val="0"/>
          <c:showVal val="0"/>
          <c:showCatName val="0"/>
          <c:showSerName val="0"/>
          <c:showPercent val="0"/>
          <c:showBubbleSize val="0"/>
        </c:dLbls>
        <c:smooth val="0"/>
        <c:axId val="317912712"/>
        <c:axId val="317913288"/>
      </c:lineChart>
      <c:catAx>
        <c:axId val="317912712"/>
        <c:scaling>
          <c:orientation val="minMax"/>
        </c:scaling>
        <c:delete val="0"/>
        <c:axPos val="b"/>
        <c:numFmt formatCode="General" sourceLinked="1"/>
        <c:majorTickMark val="out"/>
        <c:minorTickMark val="none"/>
        <c:tickLblPos val="nextTo"/>
        <c:spPr>
          <a:noFill/>
        </c:spPr>
        <c:crossAx val="317913288"/>
        <c:crosses val="autoZero"/>
        <c:auto val="1"/>
        <c:lblAlgn val="ctr"/>
        <c:lblOffset val="100"/>
        <c:noMultiLvlLbl val="0"/>
      </c:catAx>
      <c:valAx>
        <c:axId val="31791328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791271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Legacy'!$C$505</c:f>
              <c:strCache>
                <c:ptCount val="1"/>
                <c:pt idx="0">
                  <c:v>Springfield*</c:v>
                </c:pt>
              </c:strCache>
            </c:strRef>
          </c:tx>
          <c:spPr>
            <a:ln w="31750">
              <a:solidFill>
                <a:schemeClr val="bg1">
                  <a:lumMod val="65000"/>
                </a:schemeClr>
              </a:solidFill>
            </a:ln>
          </c:spPr>
          <c:marker>
            <c:symbol val="none"/>
          </c:marker>
          <c:cat>
            <c:numRef>
              <c:f>'Academics - Gr. 10 - Legacy'!$K$500:$O$500</c:f>
              <c:numCache>
                <c:formatCode>General</c:formatCode>
                <c:ptCount val="5"/>
                <c:pt idx="0">
                  <c:v>2014</c:v>
                </c:pt>
                <c:pt idx="1">
                  <c:v>2015</c:v>
                </c:pt>
                <c:pt idx="2">
                  <c:v>2016</c:v>
                </c:pt>
                <c:pt idx="3">
                  <c:v>2017</c:v>
                </c:pt>
                <c:pt idx="4">
                  <c:v>2018</c:v>
                </c:pt>
              </c:numCache>
            </c:numRef>
          </c:cat>
          <c:val>
            <c:numRef>
              <c:f>'Academics - Gr. 10 - Legacy'!$K$505:$O$505</c:f>
              <c:numCache>
                <c:formatCode>0.0</c:formatCode>
                <c:ptCount val="5"/>
                <c:pt idx="0">
                  <c:v>78</c:v>
                </c:pt>
                <c:pt idx="1">
                  <c:v>80</c:v>
                </c:pt>
                <c:pt idx="2">
                  <c:v>81</c:v>
                </c:pt>
                <c:pt idx="3">
                  <c:v>79</c:v>
                </c:pt>
                <c:pt idx="4">
                  <c:v>82</c:v>
                </c:pt>
              </c:numCache>
            </c:numRef>
          </c:val>
          <c:smooth val="1"/>
          <c:extLst>
            <c:ext xmlns:c16="http://schemas.microsoft.com/office/drawing/2014/chart" uri="{C3380CC4-5D6E-409C-BE32-E72D297353CC}">
              <c16:uniqueId val="{00000000-8826-4463-992E-C350F0ABA94D}"/>
            </c:ext>
          </c:extLst>
        </c:ser>
        <c:ser>
          <c:idx val="2"/>
          <c:order val="1"/>
          <c:tx>
            <c:strRef>
              <c:f>'Academics - Gr. 10 - Legacy'!$C$504</c:f>
              <c:strCache>
                <c:ptCount val="1"/>
                <c:pt idx="0">
                  <c:v>Statewide*</c:v>
                </c:pt>
              </c:strCache>
            </c:strRef>
          </c:tx>
          <c:spPr>
            <a:ln w="31750">
              <a:solidFill>
                <a:srgbClr val="92D050"/>
              </a:solidFill>
            </a:ln>
          </c:spPr>
          <c:marker>
            <c:symbol val="none"/>
          </c:marker>
          <c:cat>
            <c:numRef>
              <c:f>'Academics - Gr. 10 - Legacy'!$K$500:$O$500</c:f>
              <c:numCache>
                <c:formatCode>General</c:formatCode>
                <c:ptCount val="5"/>
                <c:pt idx="0">
                  <c:v>2014</c:v>
                </c:pt>
                <c:pt idx="1">
                  <c:v>2015</c:v>
                </c:pt>
                <c:pt idx="2">
                  <c:v>2016</c:v>
                </c:pt>
                <c:pt idx="3">
                  <c:v>2017</c:v>
                </c:pt>
                <c:pt idx="4">
                  <c:v>2018</c:v>
                </c:pt>
              </c:numCache>
            </c:numRef>
          </c:cat>
          <c:val>
            <c:numRef>
              <c:f>'Academics - Gr. 10 - Legacy'!$K$504:$O$504</c:f>
              <c:numCache>
                <c:formatCode>0.0</c:formatCode>
                <c:ptCount val="5"/>
                <c:pt idx="0">
                  <c:v>94</c:v>
                </c:pt>
                <c:pt idx="1">
                  <c:v>95</c:v>
                </c:pt>
                <c:pt idx="2">
                  <c:v>95</c:v>
                </c:pt>
                <c:pt idx="3">
                  <c:v>95</c:v>
                </c:pt>
                <c:pt idx="4">
                  <c:v>94</c:v>
                </c:pt>
              </c:numCache>
            </c:numRef>
          </c:val>
          <c:smooth val="1"/>
          <c:extLst>
            <c:ext xmlns:c16="http://schemas.microsoft.com/office/drawing/2014/chart" uri="{C3380CC4-5D6E-409C-BE32-E72D297353CC}">
              <c16:uniqueId val="{00000001-8826-4463-992E-C350F0ABA94D}"/>
            </c:ext>
          </c:extLst>
        </c:ser>
        <c:ser>
          <c:idx val="0"/>
          <c:order val="2"/>
          <c:tx>
            <c:strRef>
              <c:f>'Academics - Gr. 10 - Legacy'!$C$503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Legacy'!$K$500:$O$500</c:f>
              <c:numCache>
                <c:formatCode>General</c:formatCode>
                <c:ptCount val="5"/>
                <c:pt idx="0">
                  <c:v>2014</c:v>
                </c:pt>
                <c:pt idx="1">
                  <c:v>2015</c:v>
                </c:pt>
                <c:pt idx="2">
                  <c:v>2016</c:v>
                </c:pt>
                <c:pt idx="3">
                  <c:v>2017</c:v>
                </c:pt>
                <c:pt idx="4">
                  <c:v>2018</c:v>
                </c:pt>
              </c:numCache>
            </c:numRef>
          </c:cat>
          <c:val>
            <c:numRef>
              <c:f>'Academics - Gr. 10 - Legacy'!$K$503:$O$503</c:f>
              <c:numCache>
                <c:formatCode>0.0</c:formatCode>
                <c:ptCount val="5"/>
                <c:pt idx="3">
                  <c:v>100</c:v>
                </c:pt>
              </c:numCache>
            </c:numRef>
          </c:val>
          <c:smooth val="1"/>
          <c:extLst>
            <c:ext xmlns:c16="http://schemas.microsoft.com/office/drawing/2014/chart" uri="{C3380CC4-5D6E-409C-BE32-E72D297353CC}">
              <c16:uniqueId val="{00000002-8826-4463-992E-C350F0ABA94D}"/>
            </c:ext>
          </c:extLst>
        </c:ser>
        <c:dLbls>
          <c:showLegendKey val="0"/>
          <c:showVal val="0"/>
          <c:showCatName val="0"/>
          <c:showSerName val="0"/>
          <c:showPercent val="0"/>
          <c:showBubbleSize val="0"/>
        </c:dLbls>
        <c:smooth val="0"/>
        <c:axId val="318032136"/>
        <c:axId val="318032712"/>
      </c:lineChart>
      <c:catAx>
        <c:axId val="318032136"/>
        <c:scaling>
          <c:orientation val="minMax"/>
        </c:scaling>
        <c:delete val="0"/>
        <c:axPos val="b"/>
        <c:numFmt formatCode="General" sourceLinked="1"/>
        <c:majorTickMark val="out"/>
        <c:minorTickMark val="none"/>
        <c:tickLblPos val="nextTo"/>
        <c:crossAx val="318032712"/>
        <c:crosses val="autoZero"/>
        <c:auto val="1"/>
        <c:lblAlgn val="ctr"/>
        <c:lblOffset val="100"/>
        <c:noMultiLvlLbl val="0"/>
      </c:catAx>
      <c:valAx>
        <c:axId val="31803271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803213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Legacy'!$C$505</c:f>
              <c:strCache>
                <c:ptCount val="1"/>
                <c:pt idx="0">
                  <c:v>Springfield*</c:v>
                </c:pt>
              </c:strCache>
            </c:strRef>
          </c:tx>
          <c:spPr>
            <a:ln w="31750">
              <a:solidFill>
                <a:schemeClr val="bg1">
                  <a:lumMod val="65000"/>
                </a:schemeClr>
              </a:solidFill>
            </a:ln>
          </c:spPr>
          <c:marker>
            <c:symbol val="none"/>
          </c:marker>
          <c:cat>
            <c:strRef>
              <c:f>'Academics - Gr. 10 - Legacy'!$R$500:$V$500</c:f>
              <c:strCache>
                <c:ptCount val="5"/>
                <c:pt idx="0">
                  <c:v>2014</c:v>
                </c:pt>
                <c:pt idx="1">
                  <c:v>2015</c:v>
                </c:pt>
                <c:pt idx="2">
                  <c:v>2016</c:v>
                </c:pt>
                <c:pt idx="3">
                  <c:v>2017</c:v>
                </c:pt>
                <c:pt idx="4">
                  <c:v>2018†</c:v>
                </c:pt>
              </c:strCache>
            </c:strRef>
          </c:cat>
          <c:val>
            <c:numRef>
              <c:f>'Academics - Gr. 10 - Legacy'!$R$505:$V$505</c:f>
              <c:numCache>
                <c:formatCode>0.0</c:formatCode>
                <c:ptCount val="5"/>
                <c:pt idx="0">
                  <c:v>42</c:v>
                </c:pt>
                <c:pt idx="1">
                  <c:v>45.5</c:v>
                </c:pt>
                <c:pt idx="2">
                  <c:v>51.5</c:v>
                </c:pt>
                <c:pt idx="3">
                  <c:v>47</c:v>
                </c:pt>
                <c:pt idx="4">
                  <c:v>47.041666666666664</c:v>
                </c:pt>
              </c:numCache>
            </c:numRef>
          </c:val>
          <c:smooth val="1"/>
          <c:extLst>
            <c:ext xmlns:c16="http://schemas.microsoft.com/office/drawing/2014/chart" uri="{C3380CC4-5D6E-409C-BE32-E72D297353CC}">
              <c16:uniqueId val="{00000000-EFFC-4A1C-BF28-364AAE9428E9}"/>
            </c:ext>
          </c:extLst>
        </c:ser>
        <c:ser>
          <c:idx val="2"/>
          <c:order val="1"/>
          <c:tx>
            <c:strRef>
              <c:f>'Academics - Gr. 10 - Legacy'!$C$504</c:f>
              <c:strCache>
                <c:ptCount val="1"/>
                <c:pt idx="0">
                  <c:v>Statewide*</c:v>
                </c:pt>
              </c:strCache>
            </c:strRef>
          </c:tx>
          <c:spPr>
            <a:ln w="31750">
              <a:solidFill>
                <a:srgbClr val="92D050"/>
              </a:solidFill>
            </a:ln>
          </c:spPr>
          <c:marker>
            <c:symbol val="none"/>
          </c:marker>
          <c:cat>
            <c:strRef>
              <c:f>'Academics - Gr. 10 - Legacy'!$R$500:$V$500</c:f>
              <c:strCache>
                <c:ptCount val="5"/>
                <c:pt idx="0">
                  <c:v>2014</c:v>
                </c:pt>
                <c:pt idx="1">
                  <c:v>2015</c:v>
                </c:pt>
                <c:pt idx="2">
                  <c:v>2016</c:v>
                </c:pt>
                <c:pt idx="3">
                  <c:v>2017</c:v>
                </c:pt>
                <c:pt idx="4">
                  <c:v>2018†</c:v>
                </c:pt>
              </c:strCache>
            </c:strRef>
          </c:cat>
          <c:val>
            <c:numRef>
              <c:f>'Academics - Gr. 10 - Legacy'!$R$504:$V$504</c:f>
              <c:numCache>
                <c:formatCode>0.0</c:formatCode>
                <c:ptCount val="5"/>
                <c:pt idx="0">
                  <c:v>51</c:v>
                </c:pt>
                <c:pt idx="1">
                  <c:v>50</c:v>
                </c:pt>
                <c:pt idx="2">
                  <c:v>49</c:v>
                </c:pt>
                <c:pt idx="3">
                  <c:v>51</c:v>
                </c:pt>
                <c:pt idx="4">
                  <c:v>50.129853502400593</c:v>
                </c:pt>
              </c:numCache>
            </c:numRef>
          </c:val>
          <c:smooth val="1"/>
          <c:extLst>
            <c:ext xmlns:c16="http://schemas.microsoft.com/office/drawing/2014/chart" uri="{C3380CC4-5D6E-409C-BE32-E72D297353CC}">
              <c16:uniqueId val="{00000001-EFFC-4A1C-BF28-364AAE9428E9}"/>
            </c:ext>
          </c:extLst>
        </c:ser>
        <c:ser>
          <c:idx val="0"/>
          <c:order val="2"/>
          <c:tx>
            <c:strRef>
              <c:f>'Academics - Gr. 10 - Legacy'!$C$503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Legacy'!$R$500:$V$500</c:f>
              <c:strCache>
                <c:ptCount val="5"/>
                <c:pt idx="0">
                  <c:v>2014</c:v>
                </c:pt>
                <c:pt idx="1">
                  <c:v>2015</c:v>
                </c:pt>
                <c:pt idx="2">
                  <c:v>2016</c:v>
                </c:pt>
                <c:pt idx="3">
                  <c:v>2017</c:v>
                </c:pt>
                <c:pt idx="4">
                  <c:v>2018†</c:v>
                </c:pt>
              </c:strCache>
            </c:strRef>
          </c:cat>
          <c:val>
            <c:numRef>
              <c:f>'Academics - Gr. 10 - Legacy'!$R$503:$V$503</c:f>
              <c:numCache>
                <c:formatCode>0.0</c:formatCode>
                <c:ptCount val="5"/>
              </c:numCache>
            </c:numRef>
          </c:val>
          <c:smooth val="1"/>
          <c:extLst>
            <c:ext xmlns:c16="http://schemas.microsoft.com/office/drawing/2014/chart" uri="{C3380CC4-5D6E-409C-BE32-E72D297353CC}">
              <c16:uniqueId val="{00000002-EFFC-4A1C-BF28-364AAE9428E9}"/>
            </c:ext>
          </c:extLst>
        </c:ser>
        <c:dLbls>
          <c:showLegendKey val="0"/>
          <c:showVal val="0"/>
          <c:showCatName val="0"/>
          <c:showSerName val="0"/>
          <c:showPercent val="0"/>
          <c:showBubbleSize val="0"/>
        </c:dLbls>
        <c:smooth val="0"/>
        <c:axId val="318036744"/>
        <c:axId val="318037320"/>
      </c:lineChart>
      <c:catAx>
        <c:axId val="318036744"/>
        <c:scaling>
          <c:orientation val="minMax"/>
        </c:scaling>
        <c:delete val="0"/>
        <c:axPos val="b"/>
        <c:numFmt formatCode="General" sourceLinked="1"/>
        <c:majorTickMark val="out"/>
        <c:minorTickMark val="none"/>
        <c:tickLblPos val="nextTo"/>
        <c:crossAx val="318037320"/>
        <c:crosses val="autoZero"/>
        <c:auto val="1"/>
        <c:lblAlgn val="ctr"/>
        <c:lblOffset val="100"/>
        <c:noMultiLvlLbl val="0"/>
      </c:catAx>
      <c:valAx>
        <c:axId val="31803732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803674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10 - Legacy'!$C$532</c:f>
              <c:strCache>
                <c:ptCount val="1"/>
                <c:pt idx="0">
                  <c:v>Springfield*</c:v>
                </c:pt>
              </c:strCache>
            </c:strRef>
          </c:tx>
          <c:spPr>
            <a:ln w="31750">
              <a:solidFill>
                <a:schemeClr val="bg1">
                  <a:lumMod val="65000"/>
                </a:schemeClr>
              </a:solidFill>
            </a:ln>
          </c:spPr>
          <c:marker>
            <c:symbol val="none"/>
          </c:marker>
          <c:cat>
            <c:numRef>
              <c:f>'Academics - Gr. 10 - Legacy'!$D$527:$H$527</c:f>
              <c:numCache>
                <c:formatCode>General</c:formatCode>
                <c:ptCount val="5"/>
                <c:pt idx="0">
                  <c:v>2014</c:v>
                </c:pt>
                <c:pt idx="1">
                  <c:v>2015</c:v>
                </c:pt>
                <c:pt idx="2">
                  <c:v>2016</c:v>
                </c:pt>
                <c:pt idx="3">
                  <c:v>2017</c:v>
                </c:pt>
                <c:pt idx="4">
                  <c:v>2018</c:v>
                </c:pt>
              </c:numCache>
            </c:numRef>
          </c:cat>
          <c:val>
            <c:numRef>
              <c:f>'Academics - Gr. 10 - Legacy'!$D$532:$H$532</c:f>
              <c:numCache>
                <c:formatCode>0.0</c:formatCode>
                <c:ptCount val="5"/>
                <c:pt idx="0">
                  <c:v>78.599999999999994</c:v>
                </c:pt>
                <c:pt idx="1">
                  <c:v>82.8</c:v>
                </c:pt>
                <c:pt idx="2">
                  <c:v>80.5</c:v>
                </c:pt>
                <c:pt idx="3">
                  <c:v>79</c:v>
                </c:pt>
                <c:pt idx="4">
                  <c:v>80.813953488372093</c:v>
                </c:pt>
              </c:numCache>
            </c:numRef>
          </c:val>
          <c:smooth val="1"/>
          <c:extLst>
            <c:ext xmlns:c16="http://schemas.microsoft.com/office/drawing/2014/chart" uri="{C3380CC4-5D6E-409C-BE32-E72D297353CC}">
              <c16:uniqueId val="{00000000-5315-4263-9557-910751B511E5}"/>
            </c:ext>
          </c:extLst>
        </c:ser>
        <c:ser>
          <c:idx val="2"/>
          <c:order val="1"/>
          <c:tx>
            <c:strRef>
              <c:f>'Academics - Gr. 10 - Legacy'!$C$531</c:f>
              <c:strCache>
                <c:ptCount val="1"/>
                <c:pt idx="0">
                  <c:v>Statewide*</c:v>
                </c:pt>
              </c:strCache>
            </c:strRef>
          </c:tx>
          <c:spPr>
            <a:ln w="31750">
              <a:solidFill>
                <a:srgbClr val="92D050"/>
              </a:solidFill>
            </a:ln>
          </c:spPr>
          <c:marker>
            <c:symbol val="none"/>
          </c:marker>
          <c:cat>
            <c:numRef>
              <c:f>'Academics - Gr. 10 - Legacy'!$D$527:$H$527</c:f>
              <c:numCache>
                <c:formatCode>General</c:formatCode>
                <c:ptCount val="5"/>
                <c:pt idx="0">
                  <c:v>2014</c:v>
                </c:pt>
                <c:pt idx="1">
                  <c:v>2015</c:v>
                </c:pt>
                <c:pt idx="2">
                  <c:v>2016</c:v>
                </c:pt>
                <c:pt idx="3">
                  <c:v>2017</c:v>
                </c:pt>
                <c:pt idx="4">
                  <c:v>2018</c:v>
                </c:pt>
              </c:numCache>
            </c:numRef>
          </c:cat>
          <c:val>
            <c:numRef>
              <c:f>'Academics - Gr. 10 - Legacy'!$D$531:$H$531</c:f>
              <c:numCache>
                <c:formatCode>0.0</c:formatCode>
                <c:ptCount val="5"/>
                <c:pt idx="0">
                  <c:v>93.4</c:v>
                </c:pt>
                <c:pt idx="1">
                  <c:v>93.5</c:v>
                </c:pt>
                <c:pt idx="2">
                  <c:v>93.4</c:v>
                </c:pt>
                <c:pt idx="3">
                  <c:v>93.7</c:v>
                </c:pt>
                <c:pt idx="4">
                  <c:v>93.323026433291659</c:v>
                </c:pt>
              </c:numCache>
            </c:numRef>
          </c:val>
          <c:smooth val="1"/>
          <c:extLst>
            <c:ext xmlns:c16="http://schemas.microsoft.com/office/drawing/2014/chart" uri="{C3380CC4-5D6E-409C-BE32-E72D297353CC}">
              <c16:uniqueId val="{00000001-5315-4263-9557-910751B511E5}"/>
            </c:ext>
          </c:extLst>
        </c:ser>
        <c:ser>
          <c:idx val="0"/>
          <c:order val="2"/>
          <c:tx>
            <c:strRef>
              <c:f>'Academics - Gr. 10 - Legacy'!$C$530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Legacy'!$D$527:$H$527</c:f>
              <c:numCache>
                <c:formatCode>General</c:formatCode>
                <c:ptCount val="5"/>
                <c:pt idx="0">
                  <c:v>2014</c:v>
                </c:pt>
                <c:pt idx="1">
                  <c:v>2015</c:v>
                </c:pt>
                <c:pt idx="2">
                  <c:v>2016</c:v>
                </c:pt>
                <c:pt idx="3">
                  <c:v>2017</c:v>
                </c:pt>
                <c:pt idx="4">
                  <c:v>2018</c:v>
                </c:pt>
              </c:numCache>
            </c:numRef>
          </c:cat>
          <c:val>
            <c:numRef>
              <c:f>'Academics - Gr. 10 - Legacy'!$D$530:$H$530</c:f>
              <c:numCache>
                <c:formatCode>0.0</c:formatCode>
                <c:ptCount val="5"/>
                <c:pt idx="3">
                  <c:v>100</c:v>
                </c:pt>
              </c:numCache>
            </c:numRef>
          </c:val>
          <c:smooth val="1"/>
          <c:extLst>
            <c:ext xmlns:c16="http://schemas.microsoft.com/office/drawing/2014/chart" uri="{C3380CC4-5D6E-409C-BE32-E72D297353CC}">
              <c16:uniqueId val="{00000002-5315-4263-9557-910751B511E5}"/>
            </c:ext>
          </c:extLst>
        </c:ser>
        <c:dLbls>
          <c:showLegendKey val="0"/>
          <c:showVal val="0"/>
          <c:showCatName val="0"/>
          <c:showSerName val="0"/>
          <c:showPercent val="0"/>
          <c:showBubbleSize val="0"/>
        </c:dLbls>
        <c:smooth val="0"/>
        <c:axId val="318172552"/>
        <c:axId val="318173128"/>
      </c:lineChart>
      <c:catAx>
        <c:axId val="318172552"/>
        <c:scaling>
          <c:orientation val="minMax"/>
        </c:scaling>
        <c:delete val="0"/>
        <c:axPos val="b"/>
        <c:numFmt formatCode="General" sourceLinked="1"/>
        <c:majorTickMark val="out"/>
        <c:minorTickMark val="none"/>
        <c:tickLblPos val="nextTo"/>
        <c:spPr>
          <a:noFill/>
        </c:spPr>
        <c:crossAx val="318173128"/>
        <c:crosses val="autoZero"/>
        <c:auto val="1"/>
        <c:lblAlgn val="ctr"/>
        <c:lblOffset val="100"/>
        <c:noMultiLvlLbl val="0"/>
      </c:catAx>
      <c:valAx>
        <c:axId val="31817312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1817255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10 - Legacy'!$C$532</c:f>
              <c:strCache>
                <c:ptCount val="1"/>
                <c:pt idx="0">
                  <c:v>Springfield*</c:v>
                </c:pt>
              </c:strCache>
            </c:strRef>
          </c:tx>
          <c:spPr>
            <a:ln w="31750">
              <a:solidFill>
                <a:schemeClr val="bg1">
                  <a:lumMod val="65000"/>
                </a:schemeClr>
              </a:solidFill>
            </a:ln>
          </c:spPr>
          <c:marker>
            <c:symbol val="none"/>
          </c:marker>
          <c:cat>
            <c:numRef>
              <c:f>'Academics - Gr. 10 - Legacy'!$K$527:$O$527</c:f>
              <c:numCache>
                <c:formatCode>General</c:formatCode>
                <c:ptCount val="5"/>
                <c:pt idx="0">
                  <c:v>2014</c:v>
                </c:pt>
                <c:pt idx="1">
                  <c:v>2015</c:v>
                </c:pt>
                <c:pt idx="2">
                  <c:v>2016</c:v>
                </c:pt>
                <c:pt idx="3">
                  <c:v>2017</c:v>
                </c:pt>
                <c:pt idx="4">
                  <c:v>2018</c:v>
                </c:pt>
              </c:numCache>
            </c:numRef>
          </c:cat>
          <c:val>
            <c:numRef>
              <c:f>'Academics - Gr. 10 - Legacy'!$K$532:$O$532</c:f>
              <c:numCache>
                <c:formatCode>0.0</c:formatCode>
                <c:ptCount val="5"/>
                <c:pt idx="0">
                  <c:v>58</c:v>
                </c:pt>
                <c:pt idx="1">
                  <c:v>64</c:v>
                </c:pt>
                <c:pt idx="2">
                  <c:v>59</c:v>
                </c:pt>
                <c:pt idx="3">
                  <c:v>58</c:v>
                </c:pt>
                <c:pt idx="4">
                  <c:v>59</c:v>
                </c:pt>
              </c:numCache>
            </c:numRef>
          </c:val>
          <c:smooth val="1"/>
          <c:extLst>
            <c:ext xmlns:c16="http://schemas.microsoft.com/office/drawing/2014/chart" uri="{C3380CC4-5D6E-409C-BE32-E72D297353CC}">
              <c16:uniqueId val="{00000000-C9E8-4179-ADDA-545A81F81EDC}"/>
            </c:ext>
          </c:extLst>
        </c:ser>
        <c:ser>
          <c:idx val="2"/>
          <c:order val="1"/>
          <c:tx>
            <c:strRef>
              <c:f>'Academics - Gr. 10 - Legacy'!$C$531</c:f>
              <c:strCache>
                <c:ptCount val="1"/>
                <c:pt idx="0">
                  <c:v>Statewide*</c:v>
                </c:pt>
              </c:strCache>
            </c:strRef>
          </c:tx>
          <c:spPr>
            <a:ln w="31750">
              <a:solidFill>
                <a:srgbClr val="92D050"/>
              </a:solidFill>
            </a:ln>
          </c:spPr>
          <c:marker>
            <c:symbol val="none"/>
          </c:marker>
          <c:cat>
            <c:numRef>
              <c:f>'Academics - Gr. 10 - Legacy'!$K$527:$O$527</c:f>
              <c:numCache>
                <c:formatCode>General</c:formatCode>
                <c:ptCount val="5"/>
                <c:pt idx="0">
                  <c:v>2014</c:v>
                </c:pt>
                <c:pt idx="1">
                  <c:v>2015</c:v>
                </c:pt>
                <c:pt idx="2">
                  <c:v>2016</c:v>
                </c:pt>
                <c:pt idx="3">
                  <c:v>2017</c:v>
                </c:pt>
                <c:pt idx="4">
                  <c:v>2018</c:v>
                </c:pt>
              </c:numCache>
            </c:numRef>
          </c:cat>
          <c:val>
            <c:numRef>
              <c:f>'Academics - Gr. 10 - Legacy'!$K$531:$O$531</c:f>
              <c:numCache>
                <c:formatCode>0.0</c:formatCode>
                <c:ptCount val="5"/>
                <c:pt idx="0">
                  <c:v>85</c:v>
                </c:pt>
                <c:pt idx="1">
                  <c:v>85</c:v>
                </c:pt>
                <c:pt idx="2">
                  <c:v>84</c:v>
                </c:pt>
                <c:pt idx="3">
                  <c:v>86</c:v>
                </c:pt>
                <c:pt idx="4">
                  <c:v>85</c:v>
                </c:pt>
              </c:numCache>
            </c:numRef>
          </c:val>
          <c:smooth val="1"/>
          <c:extLst>
            <c:ext xmlns:c16="http://schemas.microsoft.com/office/drawing/2014/chart" uri="{C3380CC4-5D6E-409C-BE32-E72D297353CC}">
              <c16:uniqueId val="{00000001-C9E8-4179-ADDA-545A81F81EDC}"/>
            </c:ext>
          </c:extLst>
        </c:ser>
        <c:ser>
          <c:idx val="0"/>
          <c:order val="2"/>
          <c:tx>
            <c:strRef>
              <c:f>'Academics - Gr. 10 - Legacy'!$C$530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 - Gr. 10 - Legacy'!$K$527:$O$527</c:f>
              <c:numCache>
                <c:formatCode>General</c:formatCode>
                <c:ptCount val="5"/>
                <c:pt idx="0">
                  <c:v>2014</c:v>
                </c:pt>
                <c:pt idx="1">
                  <c:v>2015</c:v>
                </c:pt>
                <c:pt idx="2">
                  <c:v>2016</c:v>
                </c:pt>
                <c:pt idx="3">
                  <c:v>2017</c:v>
                </c:pt>
                <c:pt idx="4">
                  <c:v>2018</c:v>
                </c:pt>
              </c:numCache>
            </c:numRef>
          </c:cat>
          <c:val>
            <c:numRef>
              <c:f>'Academics - Gr. 10 - Legacy'!$K$530:$O$530</c:f>
              <c:numCache>
                <c:formatCode>0.0</c:formatCode>
                <c:ptCount val="5"/>
                <c:pt idx="3">
                  <c:v>100</c:v>
                </c:pt>
              </c:numCache>
            </c:numRef>
          </c:val>
          <c:smooth val="1"/>
          <c:extLst>
            <c:ext xmlns:c16="http://schemas.microsoft.com/office/drawing/2014/chart" uri="{C3380CC4-5D6E-409C-BE32-E72D297353CC}">
              <c16:uniqueId val="{00000002-C9E8-4179-ADDA-545A81F81EDC}"/>
            </c:ext>
          </c:extLst>
        </c:ser>
        <c:dLbls>
          <c:showLegendKey val="0"/>
          <c:showVal val="0"/>
          <c:showCatName val="0"/>
          <c:showSerName val="0"/>
          <c:showPercent val="0"/>
          <c:showBubbleSize val="0"/>
        </c:dLbls>
        <c:smooth val="0"/>
        <c:axId val="318513160"/>
        <c:axId val="318513736"/>
      </c:lineChart>
      <c:catAx>
        <c:axId val="318513160"/>
        <c:scaling>
          <c:orientation val="minMax"/>
        </c:scaling>
        <c:delete val="0"/>
        <c:axPos val="b"/>
        <c:numFmt formatCode="General" sourceLinked="1"/>
        <c:majorTickMark val="out"/>
        <c:minorTickMark val="none"/>
        <c:tickLblPos val="nextTo"/>
        <c:crossAx val="318513736"/>
        <c:crosses val="autoZero"/>
        <c:auto val="1"/>
        <c:lblAlgn val="ctr"/>
        <c:lblOffset val="100"/>
        <c:noMultiLvlLbl val="0"/>
      </c:catAx>
      <c:valAx>
        <c:axId val="31851373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31851316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10 - Legacy'!$C$532</c:f>
              <c:strCache>
                <c:ptCount val="1"/>
                <c:pt idx="0">
                  <c:v>Springfield*</c:v>
                </c:pt>
              </c:strCache>
            </c:strRef>
          </c:tx>
          <c:spPr>
            <a:ln w="31750">
              <a:solidFill>
                <a:schemeClr val="bg1">
                  <a:lumMod val="65000"/>
                </a:schemeClr>
              </a:solidFill>
            </a:ln>
          </c:spPr>
          <c:marker>
            <c:symbol val="none"/>
          </c:marker>
          <c:cat>
            <c:strRef>
              <c:f>'Academics - Gr. 10 - Legacy'!$R$527:$V$527</c:f>
              <c:strCache>
                <c:ptCount val="5"/>
                <c:pt idx="0">
                  <c:v>2014</c:v>
                </c:pt>
                <c:pt idx="1">
                  <c:v>2015</c:v>
                </c:pt>
                <c:pt idx="2">
                  <c:v>2016</c:v>
                </c:pt>
                <c:pt idx="3">
                  <c:v>2017</c:v>
                </c:pt>
                <c:pt idx="4">
                  <c:v>2018†</c:v>
                </c:pt>
              </c:strCache>
            </c:strRef>
          </c:cat>
          <c:val>
            <c:numRef>
              <c:f>'Academics - Gr. 10 - Legacy'!$R$532:$V$532</c:f>
              <c:numCache>
                <c:formatCode>0.0</c:formatCode>
                <c:ptCount val="5"/>
                <c:pt idx="0">
                  <c:v>50.5</c:v>
                </c:pt>
                <c:pt idx="1">
                  <c:v>56</c:v>
                </c:pt>
                <c:pt idx="2">
                  <c:v>48</c:v>
                </c:pt>
                <c:pt idx="3">
                  <c:v>44</c:v>
                </c:pt>
                <c:pt idx="4">
                  <c:v>47.628742514970057</c:v>
                </c:pt>
              </c:numCache>
            </c:numRef>
          </c:val>
          <c:smooth val="1"/>
          <c:extLst>
            <c:ext xmlns:c16="http://schemas.microsoft.com/office/drawing/2014/chart" uri="{C3380CC4-5D6E-409C-BE32-E72D297353CC}">
              <c16:uniqueId val="{00000000-0054-4423-ADF2-1ECB84405110}"/>
            </c:ext>
          </c:extLst>
        </c:ser>
        <c:ser>
          <c:idx val="2"/>
          <c:order val="1"/>
          <c:tx>
            <c:strRef>
              <c:f>'Academics - Gr. 10 - Legacy'!$C$531</c:f>
              <c:strCache>
                <c:ptCount val="1"/>
                <c:pt idx="0">
                  <c:v>Statewide*</c:v>
                </c:pt>
              </c:strCache>
            </c:strRef>
          </c:tx>
          <c:spPr>
            <a:ln w="31750">
              <a:solidFill>
                <a:srgbClr val="92D050"/>
              </a:solidFill>
            </a:ln>
          </c:spPr>
          <c:marker>
            <c:symbol val="none"/>
          </c:marker>
          <c:cat>
            <c:strRef>
              <c:f>'Academics - Gr. 10 - Legacy'!$R$527:$V$527</c:f>
              <c:strCache>
                <c:ptCount val="5"/>
                <c:pt idx="0">
                  <c:v>2014</c:v>
                </c:pt>
                <c:pt idx="1">
                  <c:v>2015</c:v>
                </c:pt>
                <c:pt idx="2">
                  <c:v>2016</c:v>
                </c:pt>
                <c:pt idx="3">
                  <c:v>2017</c:v>
                </c:pt>
                <c:pt idx="4">
                  <c:v>2018†</c:v>
                </c:pt>
              </c:strCache>
            </c:strRef>
          </c:cat>
          <c:val>
            <c:numRef>
              <c:f>'Academics - Gr. 10 - Legacy'!$R$531:$V$531</c:f>
              <c:numCache>
                <c:formatCode>0.0</c:formatCode>
                <c:ptCount val="5"/>
                <c:pt idx="0">
                  <c:v>50</c:v>
                </c:pt>
                <c:pt idx="1">
                  <c:v>50</c:v>
                </c:pt>
                <c:pt idx="2">
                  <c:v>50</c:v>
                </c:pt>
                <c:pt idx="3">
                  <c:v>51</c:v>
                </c:pt>
                <c:pt idx="4">
                  <c:v>50.526829388803797</c:v>
                </c:pt>
              </c:numCache>
            </c:numRef>
          </c:val>
          <c:smooth val="1"/>
          <c:extLst>
            <c:ext xmlns:c16="http://schemas.microsoft.com/office/drawing/2014/chart" uri="{C3380CC4-5D6E-409C-BE32-E72D297353CC}">
              <c16:uniqueId val="{00000001-0054-4423-ADF2-1ECB84405110}"/>
            </c:ext>
          </c:extLst>
        </c:ser>
        <c:ser>
          <c:idx val="0"/>
          <c:order val="2"/>
          <c:tx>
            <c:strRef>
              <c:f>'Academics - Gr. 10 - Legacy'!$C$530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10 - Legacy'!$R$527:$V$527</c:f>
              <c:strCache>
                <c:ptCount val="5"/>
                <c:pt idx="0">
                  <c:v>2014</c:v>
                </c:pt>
                <c:pt idx="1">
                  <c:v>2015</c:v>
                </c:pt>
                <c:pt idx="2">
                  <c:v>2016</c:v>
                </c:pt>
                <c:pt idx="3">
                  <c:v>2017</c:v>
                </c:pt>
                <c:pt idx="4">
                  <c:v>2018†</c:v>
                </c:pt>
              </c:strCache>
            </c:strRef>
          </c:cat>
          <c:val>
            <c:numRef>
              <c:f>'Academics - Gr. 10 - Legacy'!$R$530:$V$530</c:f>
              <c:numCache>
                <c:formatCode>0.0</c:formatCode>
                <c:ptCount val="5"/>
              </c:numCache>
            </c:numRef>
          </c:val>
          <c:smooth val="1"/>
          <c:extLst>
            <c:ext xmlns:c16="http://schemas.microsoft.com/office/drawing/2014/chart" uri="{C3380CC4-5D6E-409C-BE32-E72D297353CC}">
              <c16:uniqueId val="{00000002-0054-4423-ADF2-1ECB84405110}"/>
            </c:ext>
          </c:extLst>
        </c:ser>
        <c:dLbls>
          <c:showLegendKey val="0"/>
          <c:showVal val="0"/>
          <c:showCatName val="0"/>
          <c:showSerName val="0"/>
          <c:showPercent val="0"/>
          <c:showBubbleSize val="0"/>
        </c:dLbls>
        <c:smooth val="0"/>
        <c:axId val="318517768"/>
        <c:axId val="318518344"/>
      </c:lineChart>
      <c:catAx>
        <c:axId val="318517768"/>
        <c:scaling>
          <c:orientation val="minMax"/>
        </c:scaling>
        <c:delete val="0"/>
        <c:axPos val="b"/>
        <c:numFmt formatCode="General" sourceLinked="1"/>
        <c:majorTickMark val="out"/>
        <c:minorTickMark val="none"/>
        <c:tickLblPos val="nextTo"/>
        <c:crossAx val="318518344"/>
        <c:crosses val="autoZero"/>
        <c:auto val="1"/>
        <c:lblAlgn val="ctr"/>
        <c:lblOffset val="100"/>
        <c:noMultiLvlLbl val="0"/>
      </c:catAx>
      <c:valAx>
        <c:axId val="31851834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1851776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302070929770256"/>
          <c:h val="0.83249029671849795"/>
        </c:manualLayout>
      </c:layout>
      <c:lineChart>
        <c:grouping val="standard"/>
        <c:varyColors val="0"/>
        <c:ser>
          <c:idx val="1"/>
          <c:order val="0"/>
          <c:tx>
            <c:strRef>
              <c:f>'Academics - Gr. 3-8 - Legacy'!$C$143</c:f>
              <c:strCache>
                <c:ptCount val="1"/>
                <c:pt idx="0">
                  <c:v>Springfield*</c:v>
                </c:pt>
              </c:strCache>
            </c:strRef>
          </c:tx>
          <c:spPr>
            <a:ln w="31750">
              <a:solidFill>
                <a:schemeClr val="bg1">
                  <a:lumMod val="65000"/>
                </a:schemeClr>
              </a:solidFill>
            </a:ln>
          </c:spPr>
          <c:marker>
            <c:symbol val="none"/>
          </c:marker>
          <c:cat>
            <c:strRef>
              <c:f>'Academics - Gr. 3-8 - Legacy'!$D$138:$H$138</c:f>
              <c:strCache>
                <c:ptCount val="5"/>
                <c:pt idx="0">
                  <c:v>2012</c:v>
                </c:pt>
                <c:pt idx="1">
                  <c:v>2013</c:v>
                </c:pt>
                <c:pt idx="2">
                  <c:v>2014</c:v>
                </c:pt>
                <c:pt idx="3">
                  <c:v>2015†</c:v>
                </c:pt>
                <c:pt idx="4">
                  <c:v>2016†</c:v>
                </c:pt>
              </c:strCache>
            </c:strRef>
          </c:cat>
          <c:val>
            <c:numRef>
              <c:f>'Academics - Gr. 3-8 - Legacy'!$D$143:$H$143</c:f>
              <c:numCache>
                <c:formatCode>0.0</c:formatCode>
                <c:ptCount val="5"/>
                <c:pt idx="0">
                  <c:v>48.1</c:v>
                </c:pt>
                <c:pt idx="1">
                  <c:v>47.5</c:v>
                </c:pt>
                <c:pt idx="2">
                  <c:v>47.2</c:v>
                </c:pt>
                <c:pt idx="3">
                  <c:v>50.3</c:v>
                </c:pt>
                <c:pt idx="4">
                  <c:v>54.4</c:v>
                </c:pt>
              </c:numCache>
            </c:numRef>
          </c:val>
          <c:smooth val="1"/>
          <c:extLst>
            <c:ext xmlns:c16="http://schemas.microsoft.com/office/drawing/2014/chart" uri="{C3380CC4-5D6E-409C-BE32-E72D297353CC}">
              <c16:uniqueId val="{00000003-8B60-4C99-AF30-134997AE7202}"/>
            </c:ext>
          </c:extLst>
        </c:ser>
        <c:ser>
          <c:idx val="2"/>
          <c:order val="1"/>
          <c:tx>
            <c:strRef>
              <c:f>'Academics - Gr. 3-8 - Legacy'!$C$142</c:f>
              <c:strCache>
                <c:ptCount val="1"/>
                <c:pt idx="0">
                  <c:v>Statewide*</c:v>
                </c:pt>
              </c:strCache>
            </c:strRef>
          </c:tx>
          <c:spPr>
            <a:ln w="31750">
              <a:solidFill>
                <a:srgbClr val="92D050"/>
              </a:solidFill>
            </a:ln>
          </c:spPr>
          <c:marker>
            <c:symbol val="none"/>
          </c:marker>
          <c:cat>
            <c:strRef>
              <c:f>'Academics - Gr. 3-8 - Legacy'!$D$138:$H$138</c:f>
              <c:strCache>
                <c:ptCount val="5"/>
                <c:pt idx="0">
                  <c:v>2012</c:v>
                </c:pt>
                <c:pt idx="1">
                  <c:v>2013</c:v>
                </c:pt>
                <c:pt idx="2">
                  <c:v>2014</c:v>
                </c:pt>
                <c:pt idx="3">
                  <c:v>2015†</c:v>
                </c:pt>
                <c:pt idx="4">
                  <c:v>2016†</c:v>
                </c:pt>
              </c:strCache>
            </c:strRef>
          </c:cat>
          <c:val>
            <c:numRef>
              <c:f>'Academics - Gr. 3-8 - Legacy'!$D$142:$H$142</c:f>
              <c:numCache>
                <c:formatCode>0.0</c:formatCode>
                <c:ptCount val="5"/>
                <c:pt idx="0">
                  <c:v>64.599999999999994</c:v>
                </c:pt>
                <c:pt idx="1">
                  <c:v>63.7</c:v>
                </c:pt>
                <c:pt idx="2">
                  <c:v>63.7</c:v>
                </c:pt>
                <c:pt idx="3">
                  <c:v>64.3</c:v>
                </c:pt>
                <c:pt idx="4">
                  <c:v>65.2</c:v>
                </c:pt>
              </c:numCache>
            </c:numRef>
          </c:val>
          <c:smooth val="1"/>
          <c:extLst>
            <c:ext xmlns:c16="http://schemas.microsoft.com/office/drawing/2014/chart" uri="{C3380CC4-5D6E-409C-BE32-E72D297353CC}">
              <c16:uniqueId val="{00000004-8B60-4C99-AF30-134997AE7202}"/>
            </c:ext>
          </c:extLst>
        </c:ser>
        <c:ser>
          <c:idx val="0"/>
          <c:order val="2"/>
          <c:tx>
            <c:strRef>
              <c:f>'Academics - Gr. 3-8 - Legacy'!$C$141</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Legacy'!$D$138:$H$138</c:f>
              <c:strCache>
                <c:ptCount val="5"/>
                <c:pt idx="0">
                  <c:v>2012</c:v>
                </c:pt>
                <c:pt idx="1">
                  <c:v>2013</c:v>
                </c:pt>
                <c:pt idx="2">
                  <c:v>2014</c:v>
                </c:pt>
                <c:pt idx="3">
                  <c:v>2015†</c:v>
                </c:pt>
                <c:pt idx="4">
                  <c:v>2016†</c:v>
                </c:pt>
              </c:strCache>
            </c:strRef>
          </c:cat>
          <c:val>
            <c:numRef>
              <c:f>'Academics - Gr. 3-8 - Legacy'!$D$141:$H$141</c:f>
              <c:numCache>
                <c:formatCode>0.0</c:formatCode>
                <c:ptCount val="5"/>
                <c:pt idx="0">
                  <c:v>76.8</c:v>
                </c:pt>
                <c:pt idx="1">
                  <c:v>83.3</c:v>
                </c:pt>
                <c:pt idx="2">
                  <c:v>80.8</c:v>
                </c:pt>
                <c:pt idx="3">
                  <c:v>66.2</c:v>
                </c:pt>
                <c:pt idx="4">
                  <c:v>72.2</c:v>
                </c:pt>
              </c:numCache>
            </c:numRef>
          </c:val>
          <c:smooth val="1"/>
          <c:extLst>
            <c:ext xmlns:c16="http://schemas.microsoft.com/office/drawing/2014/chart" uri="{C3380CC4-5D6E-409C-BE32-E72D297353CC}">
              <c16:uniqueId val="{00000005-8B60-4C99-AF30-134997AE7202}"/>
            </c:ext>
          </c:extLst>
        </c:ser>
        <c:dLbls>
          <c:showLegendKey val="0"/>
          <c:showVal val="0"/>
          <c:showCatName val="0"/>
          <c:showSerName val="0"/>
          <c:showPercent val="0"/>
          <c:showBubbleSize val="0"/>
        </c:dLbls>
        <c:smooth val="0"/>
        <c:axId val="211008264"/>
        <c:axId val="211008840"/>
      </c:lineChart>
      <c:catAx>
        <c:axId val="211008264"/>
        <c:scaling>
          <c:orientation val="minMax"/>
        </c:scaling>
        <c:delete val="0"/>
        <c:axPos val="b"/>
        <c:numFmt formatCode="General" sourceLinked="1"/>
        <c:majorTickMark val="out"/>
        <c:minorTickMark val="none"/>
        <c:tickLblPos val="nextTo"/>
        <c:spPr>
          <a:noFill/>
        </c:spPr>
        <c:crossAx val="211008840"/>
        <c:crosses val="autoZero"/>
        <c:auto val="1"/>
        <c:lblAlgn val="ctr"/>
        <c:lblOffset val="100"/>
        <c:noMultiLvlLbl val="0"/>
      </c:catAx>
      <c:valAx>
        <c:axId val="2110088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11008264"/>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Legacy'!$D$563:$H$563</c:f>
              <c:numCache>
                <c:formatCode>0.0</c:formatCode>
                <c:ptCount val="5"/>
                <c:pt idx="1">
                  <c:v>100</c:v>
                </c:pt>
                <c:pt idx="2">
                  <c:v>100</c:v>
                </c:pt>
                <c:pt idx="3">
                  <c:v>100</c:v>
                </c:pt>
              </c:numCache>
            </c:numRef>
          </c:val>
          <c:smooth val="1"/>
          <c:extLst>
            <c:ext xmlns:c16="http://schemas.microsoft.com/office/drawing/2014/chart" uri="{C3380CC4-5D6E-409C-BE32-E72D297353CC}">
              <c16:uniqueId val="{00000000-E414-4DC2-99BC-FFE93E3E300F}"/>
            </c:ext>
          </c:extLst>
        </c:ser>
        <c:ser>
          <c:idx val="2"/>
          <c:order val="1"/>
          <c:tx>
            <c:strRef>
              <c:f>'Academics - Gr. 10 - Legacy'!$C$564</c:f>
              <c:strCache>
                <c:ptCount val="1"/>
                <c:pt idx="0">
                  <c:v>African American/Black</c:v>
                </c:pt>
              </c:strCache>
            </c:strRef>
          </c:tx>
          <c:spPr>
            <a:ln w="31750">
              <a:solidFill>
                <a:srgbClr val="39AFB5"/>
              </a:solidFill>
            </a:ln>
          </c:spPr>
          <c:marker>
            <c:symbol val="none"/>
          </c:marker>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Legacy'!$D$564:$H$564</c:f>
              <c:numCache>
                <c:formatCode>0.0</c:formatCode>
                <c:ptCount val="5"/>
              </c:numCache>
            </c:numRef>
          </c:val>
          <c:smooth val="1"/>
          <c:extLst>
            <c:ext xmlns:c16="http://schemas.microsoft.com/office/drawing/2014/chart" uri="{C3380CC4-5D6E-409C-BE32-E72D297353CC}">
              <c16:uniqueId val="{00000001-E414-4DC2-99BC-FFE93E3E300F}"/>
            </c:ext>
          </c:extLst>
        </c:ser>
        <c:ser>
          <c:idx val="0"/>
          <c:order val="2"/>
          <c:tx>
            <c:strRef>
              <c:f>'Academics - Gr. 10 - Legacy'!$C$565</c:f>
              <c:strCache>
                <c:ptCount val="1"/>
                <c:pt idx="0">
                  <c:v>Asian</c:v>
                </c:pt>
              </c:strCache>
            </c:strRef>
          </c:tx>
          <c:spPr>
            <a:ln w="31750">
              <a:solidFill>
                <a:schemeClr val="accent4"/>
              </a:solidFill>
            </a:ln>
          </c:spPr>
          <c:marker>
            <c:symbol val="none"/>
          </c:marker>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Legacy'!$D$565:$H$565</c:f>
              <c:numCache>
                <c:formatCode>0.0</c:formatCode>
                <c:ptCount val="5"/>
              </c:numCache>
            </c:numRef>
          </c:val>
          <c:smooth val="1"/>
          <c:extLst>
            <c:ext xmlns:c16="http://schemas.microsoft.com/office/drawing/2014/chart" uri="{C3380CC4-5D6E-409C-BE32-E72D297353CC}">
              <c16:uniqueId val="{00000002-E414-4DC2-99BC-FFE93E3E300F}"/>
            </c:ext>
          </c:extLst>
        </c:ser>
        <c:ser>
          <c:idx val="3"/>
          <c:order val="3"/>
          <c:tx>
            <c:strRef>
              <c:f>'Academics - Gr. 10 - Legacy'!$C$566</c:f>
              <c:strCache>
                <c:ptCount val="1"/>
                <c:pt idx="0">
                  <c:v>Hispanic/Latinx</c:v>
                </c:pt>
              </c:strCache>
            </c:strRef>
          </c:tx>
          <c:spPr>
            <a:ln>
              <a:solidFill>
                <a:schemeClr val="accent2"/>
              </a:solidFill>
            </a:ln>
          </c:spPr>
          <c:marker>
            <c:symbol val="none"/>
          </c:marker>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Legacy'!$D$566:$H$566</c:f>
              <c:numCache>
                <c:formatCode>0.0</c:formatCode>
                <c:ptCount val="5"/>
              </c:numCache>
            </c:numRef>
          </c:val>
          <c:smooth val="1"/>
          <c:extLst>
            <c:ext xmlns:c16="http://schemas.microsoft.com/office/drawing/2014/chart" uri="{C3380CC4-5D6E-409C-BE32-E72D297353CC}">
              <c16:uniqueId val="{00000003-E414-4DC2-99BC-FFE93E3E300F}"/>
            </c:ext>
          </c:extLst>
        </c:ser>
        <c:ser>
          <c:idx val="4"/>
          <c:order val="4"/>
          <c:tx>
            <c:strRef>
              <c:f>'Academics - Gr. 10 - Legacy'!$C$567</c:f>
              <c:strCache>
                <c:ptCount val="1"/>
                <c:pt idx="0">
                  <c:v>Multi-Race, non-Hispanic</c:v>
                </c:pt>
              </c:strCache>
            </c:strRef>
          </c:tx>
          <c:spPr>
            <a:ln>
              <a:solidFill>
                <a:srgbClr val="B9DCFF"/>
              </a:solidFill>
            </a:ln>
          </c:spPr>
          <c:marker>
            <c:symbol val="none"/>
          </c:marker>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Legacy'!$D$567:$H$567</c:f>
              <c:numCache>
                <c:formatCode>0.0</c:formatCode>
                <c:ptCount val="5"/>
              </c:numCache>
            </c:numRef>
          </c:val>
          <c:smooth val="1"/>
          <c:extLst>
            <c:ext xmlns:c16="http://schemas.microsoft.com/office/drawing/2014/chart" uri="{C3380CC4-5D6E-409C-BE32-E72D297353CC}">
              <c16:uniqueId val="{00000004-E414-4DC2-99BC-FFE93E3E300F}"/>
            </c:ext>
          </c:extLst>
        </c:ser>
        <c:ser>
          <c:idx val="5"/>
          <c:order val="5"/>
          <c:tx>
            <c:strRef>
              <c:f>'Academics - Gr. 10 - Legacy'!$C$568</c:f>
              <c:strCache>
                <c:ptCount val="1"/>
                <c:pt idx="0">
                  <c:v>White</c:v>
                </c:pt>
              </c:strCache>
            </c:strRef>
          </c:tx>
          <c:spPr>
            <a:ln>
              <a:solidFill>
                <a:srgbClr val="EBE600"/>
              </a:solidFill>
            </a:ln>
          </c:spPr>
          <c:marker>
            <c:symbol val="none"/>
          </c:marker>
          <c:cat>
            <c:numRef>
              <c:f>'Academics - Gr. 10 - Legacy'!$D$560:$H$560</c:f>
              <c:numCache>
                <c:formatCode>General</c:formatCode>
                <c:ptCount val="5"/>
                <c:pt idx="0">
                  <c:v>2014</c:v>
                </c:pt>
                <c:pt idx="1">
                  <c:v>2015</c:v>
                </c:pt>
                <c:pt idx="2">
                  <c:v>2016</c:v>
                </c:pt>
                <c:pt idx="3">
                  <c:v>2017</c:v>
                </c:pt>
                <c:pt idx="4">
                  <c:v>2018</c:v>
                </c:pt>
              </c:numCache>
            </c:numRef>
          </c:cat>
          <c:val>
            <c:numRef>
              <c:f>'Academics - Gr. 10 - Legacy'!$D$568:$H$568</c:f>
              <c:numCache>
                <c:formatCode>0.0</c:formatCode>
                <c:ptCount val="5"/>
                <c:pt idx="3">
                  <c:v>100</c:v>
                </c:pt>
              </c:numCache>
            </c:numRef>
          </c:val>
          <c:smooth val="1"/>
          <c:extLst>
            <c:ext xmlns:c16="http://schemas.microsoft.com/office/drawing/2014/chart" uri="{C3380CC4-5D6E-409C-BE32-E72D297353CC}">
              <c16:uniqueId val="{00000005-E414-4DC2-99BC-FFE93E3E300F}"/>
            </c:ext>
          </c:extLst>
        </c:ser>
        <c:dLbls>
          <c:showLegendKey val="0"/>
          <c:showVal val="0"/>
          <c:showCatName val="0"/>
          <c:showSerName val="0"/>
          <c:showPercent val="0"/>
          <c:showBubbleSize val="0"/>
        </c:dLbls>
        <c:smooth val="0"/>
        <c:axId val="318648264"/>
        <c:axId val="318648840"/>
      </c:lineChart>
      <c:catAx>
        <c:axId val="318648264"/>
        <c:scaling>
          <c:orientation val="minMax"/>
        </c:scaling>
        <c:delete val="0"/>
        <c:axPos val="b"/>
        <c:numFmt formatCode="General" sourceLinked="1"/>
        <c:majorTickMark val="out"/>
        <c:minorTickMark val="none"/>
        <c:tickLblPos val="nextTo"/>
        <c:crossAx val="318648840"/>
        <c:crosses val="autoZero"/>
        <c:auto val="1"/>
        <c:lblAlgn val="ctr"/>
        <c:lblOffset val="100"/>
        <c:noMultiLvlLbl val="0"/>
      </c:catAx>
      <c:valAx>
        <c:axId val="31864884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a:t>
                </a:r>
                <a:endParaRPr lang="en-US" sz="1000"/>
              </a:p>
            </c:rich>
          </c:tx>
          <c:overlay val="0"/>
        </c:title>
        <c:numFmt formatCode="General" sourceLinked="0"/>
        <c:majorTickMark val="out"/>
        <c:minorTickMark val="none"/>
        <c:tickLblPos val="nextTo"/>
        <c:crossAx val="31864826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Legacy'!$K$563:$O$563</c:f>
              <c:numCache>
                <c:formatCode>0</c:formatCode>
                <c:ptCount val="5"/>
                <c:pt idx="1">
                  <c:v>100</c:v>
                </c:pt>
                <c:pt idx="2">
                  <c:v>100</c:v>
                </c:pt>
                <c:pt idx="3">
                  <c:v>100</c:v>
                </c:pt>
              </c:numCache>
            </c:numRef>
          </c:val>
          <c:smooth val="1"/>
          <c:extLst>
            <c:ext xmlns:c16="http://schemas.microsoft.com/office/drawing/2014/chart" uri="{C3380CC4-5D6E-409C-BE32-E72D297353CC}">
              <c16:uniqueId val="{00000000-4C10-4ECA-856B-4931A0DC2389}"/>
            </c:ext>
          </c:extLst>
        </c:ser>
        <c:ser>
          <c:idx val="2"/>
          <c:order val="1"/>
          <c:tx>
            <c:strRef>
              <c:f>'Academics - Gr. 10 - Legacy'!$C$564</c:f>
              <c:strCache>
                <c:ptCount val="1"/>
                <c:pt idx="0">
                  <c:v>African American/Black</c:v>
                </c:pt>
              </c:strCache>
            </c:strRef>
          </c:tx>
          <c:spPr>
            <a:ln w="31750">
              <a:solidFill>
                <a:srgbClr val="39AFB5"/>
              </a:solidFill>
            </a:ln>
          </c:spPr>
          <c:marker>
            <c:symbol val="none"/>
          </c:marker>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Legacy'!$K$564:$O$564</c:f>
              <c:numCache>
                <c:formatCode>0</c:formatCode>
                <c:ptCount val="5"/>
              </c:numCache>
            </c:numRef>
          </c:val>
          <c:smooth val="1"/>
          <c:extLst>
            <c:ext xmlns:c16="http://schemas.microsoft.com/office/drawing/2014/chart" uri="{C3380CC4-5D6E-409C-BE32-E72D297353CC}">
              <c16:uniqueId val="{00000001-4C10-4ECA-856B-4931A0DC2389}"/>
            </c:ext>
          </c:extLst>
        </c:ser>
        <c:ser>
          <c:idx val="0"/>
          <c:order val="2"/>
          <c:tx>
            <c:strRef>
              <c:f>'Academics - Gr. 10 - Legacy'!$C$565</c:f>
              <c:strCache>
                <c:ptCount val="1"/>
                <c:pt idx="0">
                  <c:v>Asian</c:v>
                </c:pt>
              </c:strCache>
            </c:strRef>
          </c:tx>
          <c:spPr>
            <a:ln w="31750">
              <a:solidFill>
                <a:schemeClr val="accent4"/>
              </a:solidFill>
            </a:ln>
          </c:spPr>
          <c:marker>
            <c:symbol val="none"/>
          </c:marker>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Legacy'!$K$565:$O$565</c:f>
              <c:numCache>
                <c:formatCode>0</c:formatCode>
                <c:ptCount val="5"/>
              </c:numCache>
            </c:numRef>
          </c:val>
          <c:smooth val="1"/>
          <c:extLst>
            <c:ext xmlns:c16="http://schemas.microsoft.com/office/drawing/2014/chart" uri="{C3380CC4-5D6E-409C-BE32-E72D297353CC}">
              <c16:uniqueId val="{00000002-4C10-4ECA-856B-4931A0DC2389}"/>
            </c:ext>
          </c:extLst>
        </c:ser>
        <c:ser>
          <c:idx val="3"/>
          <c:order val="3"/>
          <c:tx>
            <c:strRef>
              <c:f>'Academics - Gr. 10 - Legacy'!$C$566</c:f>
              <c:strCache>
                <c:ptCount val="1"/>
                <c:pt idx="0">
                  <c:v>Hispanic/Latinx</c:v>
                </c:pt>
              </c:strCache>
            </c:strRef>
          </c:tx>
          <c:spPr>
            <a:ln>
              <a:solidFill>
                <a:schemeClr val="accent2"/>
              </a:solidFill>
            </a:ln>
          </c:spPr>
          <c:marker>
            <c:symbol val="none"/>
          </c:marker>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Legacy'!$K$566:$O$566</c:f>
              <c:numCache>
                <c:formatCode>0</c:formatCode>
                <c:ptCount val="5"/>
              </c:numCache>
            </c:numRef>
          </c:val>
          <c:smooth val="1"/>
          <c:extLst>
            <c:ext xmlns:c16="http://schemas.microsoft.com/office/drawing/2014/chart" uri="{C3380CC4-5D6E-409C-BE32-E72D297353CC}">
              <c16:uniqueId val="{00000003-4C10-4ECA-856B-4931A0DC2389}"/>
            </c:ext>
          </c:extLst>
        </c:ser>
        <c:ser>
          <c:idx val="4"/>
          <c:order val="4"/>
          <c:tx>
            <c:strRef>
              <c:f>'Academics - Gr. 10 - Legacy'!$C$567</c:f>
              <c:strCache>
                <c:ptCount val="1"/>
                <c:pt idx="0">
                  <c:v>Multi-Race, non-Hispanic</c:v>
                </c:pt>
              </c:strCache>
            </c:strRef>
          </c:tx>
          <c:spPr>
            <a:ln>
              <a:solidFill>
                <a:srgbClr val="B9DCFF"/>
              </a:solidFill>
            </a:ln>
          </c:spPr>
          <c:marker>
            <c:symbol val="none"/>
          </c:marker>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Legacy'!$K$567:$O$567</c:f>
              <c:numCache>
                <c:formatCode>0</c:formatCode>
                <c:ptCount val="5"/>
              </c:numCache>
            </c:numRef>
          </c:val>
          <c:smooth val="1"/>
          <c:extLst>
            <c:ext xmlns:c16="http://schemas.microsoft.com/office/drawing/2014/chart" uri="{C3380CC4-5D6E-409C-BE32-E72D297353CC}">
              <c16:uniqueId val="{00000004-4C10-4ECA-856B-4931A0DC2389}"/>
            </c:ext>
          </c:extLst>
        </c:ser>
        <c:ser>
          <c:idx val="5"/>
          <c:order val="5"/>
          <c:tx>
            <c:strRef>
              <c:f>'Academics - Gr. 10 - Legacy'!$C$568</c:f>
              <c:strCache>
                <c:ptCount val="1"/>
                <c:pt idx="0">
                  <c:v>White</c:v>
                </c:pt>
              </c:strCache>
            </c:strRef>
          </c:tx>
          <c:spPr>
            <a:ln>
              <a:solidFill>
                <a:srgbClr val="EBE600"/>
              </a:solidFill>
            </a:ln>
          </c:spPr>
          <c:marker>
            <c:symbol val="none"/>
          </c:marker>
          <c:cat>
            <c:numRef>
              <c:f>'Academics - Gr. 10 - Legacy'!$K$560:$O$560</c:f>
              <c:numCache>
                <c:formatCode>General</c:formatCode>
                <c:ptCount val="5"/>
                <c:pt idx="0">
                  <c:v>2014</c:v>
                </c:pt>
                <c:pt idx="1">
                  <c:v>2015</c:v>
                </c:pt>
                <c:pt idx="2">
                  <c:v>2016</c:v>
                </c:pt>
                <c:pt idx="3">
                  <c:v>2017</c:v>
                </c:pt>
                <c:pt idx="4">
                  <c:v>2018</c:v>
                </c:pt>
              </c:numCache>
            </c:numRef>
          </c:cat>
          <c:val>
            <c:numRef>
              <c:f>'Academics - Gr. 10 - Legacy'!$K$568:$O$568</c:f>
              <c:numCache>
                <c:formatCode>0</c:formatCode>
                <c:ptCount val="5"/>
                <c:pt idx="3">
                  <c:v>100</c:v>
                </c:pt>
              </c:numCache>
            </c:numRef>
          </c:val>
          <c:smooth val="1"/>
          <c:extLst>
            <c:ext xmlns:c16="http://schemas.microsoft.com/office/drawing/2014/chart" uri="{C3380CC4-5D6E-409C-BE32-E72D297353CC}">
              <c16:uniqueId val="{00000005-4C10-4ECA-856B-4931A0DC2389}"/>
            </c:ext>
          </c:extLst>
        </c:ser>
        <c:dLbls>
          <c:showLegendKey val="0"/>
          <c:showVal val="0"/>
          <c:showCatName val="0"/>
          <c:showSerName val="0"/>
          <c:showPercent val="0"/>
          <c:showBubbleSize val="0"/>
        </c:dLbls>
        <c:smooth val="0"/>
        <c:axId val="318843720"/>
        <c:axId val="318844296"/>
      </c:lineChart>
      <c:catAx>
        <c:axId val="318843720"/>
        <c:scaling>
          <c:orientation val="minMax"/>
        </c:scaling>
        <c:delete val="0"/>
        <c:axPos val="b"/>
        <c:numFmt formatCode="General" sourceLinked="1"/>
        <c:majorTickMark val="out"/>
        <c:minorTickMark val="none"/>
        <c:tickLblPos val="nextTo"/>
        <c:crossAx val="318844296"/>
        <c:crosses val="autoZero"/>
        <c:auto val="1"/>
        <c:lblAlgn val="ctr"/>
        <c:lblOffset val="100"/>
        <c:noMultiLvlLbl val="0"/>
      </c:catAx>
      <c:valAx>
        <c:axId val="318844296"/>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overlay val="0"/>
        </c:title>
        <c:numFmt formatCode="General" sourceLinked="0"/>
        <c:majorTickMark val="out"/>
        <c:minorTickMark val="none"/>
        <c:tickLblPos val="nextTo"/>
        <c:crossAx val="31884372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Legacy'!$C$563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10 - Legacy'!$R$560:$V$561</c:f>
              <c:strCache>
                <c:ptCount val="5"/>
                <c:pt idx="0">
                  <c:v>2014</c:v>
                </c:pt>
                <c:pt idx="1">
                  <c:v>2015</c:v>
                </c:pt>
                <c:pt idx="2">
                  <c:v>2016</c:v>
                </c:pt>
                <c:pt idx="3">
                  <c:v>2017</c:v>
                </c:pt>
                <c:pt idx="4">
                  <c:v>2018†</c:v>
                </c:pt>
              </c:strCache>
            </c:strRef>
          </c:cat>
          <c:val>
            <c:numRef>
              <c:f>'Academics - Gr. 10 - Legacy'!$R$563:$V$563</c:f>
              <c:numCache>
                <c:formatCode>0.0</c:formatCode>
                <c:ptCount val="5"/>
              </c:numCache>
            </c:numRef>
          </c:val>
          <c:smooth val="1"/>
          <c:extLst>
            <c:ext xmlns:c16="http://schemas.microsoft.com/office/drawing/2014/chart" uri="{C3380CC4-5D6E-409C-BE32-E72D297353CC}">
              <c16:uniqueId val="{00000000-B399-4A59-8549-5FEB0AD65FAA}"/>
            </c:ext>
          </c:extLst>
        </c:ser>
        <c:ser>
          <c:idx val="2"/>
          <c:order val="1"/>
          <c:tx>
            <c:strRef>
              <c:f>'Academics - Gr. 10 - Legacy'!$C$564</c:f>
              <c:strCache>
                <c:ptCount val="1"/>
                <c:pt idx="0">
                  <c:v>African American/Black</c:v>
                </c:pt>
              </c:strCache>
            </c:strRef>
          </c:tx>
          <c:spPr>
            <a:ln w="31750">
              <a:solidFill>
                <a:srgbClr val="39AFB5"/>
              </a:solidFill>
            </a:ln>
          </c:spPr>
          <c:marker>
            <c:symbol val="none"/>
          </c:marker>
          <c:cat>
            <c:strRef>
              <c:f>'Academics - Gr. 10 - Legacy'!$R$560:$V$561</c:f>
              <c:strCache>
                <c:ptCount val="5"/>
                <c:pt idx="0">
                  <c:v>2014</c:v>
                </c:pt>
                <c:pt idx="1">
                  <c:v>2015</c:v>
                </c:pt>
                <c:pt idx="2">
                  <c:v>2016</c:v>
                </c:pt>
                <c:pt idx="3">
                  <c:v>2017</c:v>
                </c:pt>
                <c:pt idx="4">
                  <c:v>2018†</c:v>
                </c:pt>
              </c:strCache>
            </c:strRef>
          </c:cat>
          <c:val>
            <c:numRef>
              <c:f>'Academics - Gr. 10 - Legacy'!$R$564:$V$564</c:f>
              <c:numCache>
                <c:formatCode>0.0</c:formatCode>
                <c:ptCount val="5"/>
              </c:numCache>
            </c:numRef>
          </c:val>
          <c:smooth val="1"/>
          <c:extLst>
            <c:ext xmlns:c16="http://schemas.microsoft.com/office/drawing/2014/chart" uri="{C3380CC4-5D6E-409C-BE32-E72D297353CC}">
              <c16:uniqueId val="{00000001-B399-4A59-8549-5FEB0AD65FAA}"/>
            </c:ext>
          </c:extLst>
        </c:ser>
        <c:ser>
          <c:idx val="0"/>
          <c:order val="2"/>
          <c:tx>
            <c:strRef>
              <c:f>'Academics - Gr. 10 - Legacy'!$C$565</c:f>
              <c:strCache>
                <c:ptCount val="1"/>
                <c:pt idx="0">
                  <c:v>Asian</c:v>
                </c:pt>
              </c:strCache>
            </c:strRef>
          </c:tx>
          <c:spPr>
            <a:ln w="31750">
              <a:solidFill>
                <a:schemeClr val="accent4"/>
              </a:solidFill>
            </a:ln>
          </c:spPr>
          <c:marker>
            <c:symbol val="none"/>
          </c:marker>
          <c:cat>
            <c:strRef>
              <c:f>'Academics - Gr. 10 - Legacy'!$R$560:$V$561</c:f>
              <c:strCache>
                <c:ptCount val="5"/>
                <c:pt idx="0">
                  <c:v>2014</c:v>
                </c:pt>
                <c:pt idx="1">
                  <c:v>2015</c:v>
                </c:pt>
                <c:pt idx="2">
                  <c:v>2016</c:v>
                </c:pt>
                <c:pt idx="3">
                  <c:v>2017</c:v>
                </c:pt>
                <c:pt idx="4">
                  <c:v>2018†</c:v>
                </c:pt>
              </c:strCache>
            </c:strRef>
          </c:cat>
          <c:val>
            <c:numRef>
              <c:f>'Academics - Gr. 10 - Legacy'!$R$565:$V$565</c:f>
              <c:numCache>
                <c:formatCode>0.0</c:formatCode>
                <c:ptCount val="5"/>
              </c:numCache>
            </c:numRef>
          </c:val>
          <c:smooth val="1"/>
          <c:extLst>
            <c:ext xmlns:c16="http://schemas.microsoft.com/office/drawing/2014/chart" uri="{C3380CC4-5D6E-409C-BE32-E72D297353CC}">
              <c16:uniqueId val="{00000002-B399-4A59-8549-5FEB0AD65FAA}"/>
            </c:ext>
          </c:extLst>
        </c:ser>
        <c:ser>
          <c:idx val="3"/>
          <c:order val="3"/>
          <c:tx>
            <c:strRef>
              <c:f>'Academics - Gr. 10 - Legacy'!$C$566</c:f>
              <c:strCache>
                <c:ptCount val="1"/>
                <c:pt idx="0">
                  <c:v>Hispanic/Latinx</c:v>
                </c:pt>
              </c:strCache>
            </c:strRef>
          </c:tx>
          <c:spPr>
            <a:ln>
              <a:solidFill>
                <a:schemeClr val="accent2"/>
              </a:solidFill>
            </a:ln>
          </c:spPr>
          <c:marker>
            <c:symbol val="none"/>
          </c:marker>
          <c:cat>
            <c:strRef>
              <c:f>'Academics - Gr. 10 - Legacy'!$R$560:$V$561</c:f>
              <c:strCache>
                <c:ptCount val="5"/>
                <c:pt idx="0">
                  <c:v>2014</c:v>
                </c:pt>
                <c:pt idx="1">
                  <c:v>2015</c:v>
                </c:pt>
                <c:pt idx="2">
                  <c:v>2016</c:v>
                </c:pt>
                <c:pt idx="3">
                  <c:v>2017</c:v>
                </c:pt>
                <c:pt idx="4">
                  <c:v>2018†</c:v>
                </c:pt>
              </c:strCache>
            </c:strRef>
          </c:cat>
          <c:val>
            <c:numRef>
              <c:f>'Academics - Gr. 10 - Legacy'!$R$566:$V$566</c:f>
              <c:numCache>
                <c:formatCode>0.0</c:formatCode>
                <c:ptCount val="5"/>
              </c:numCache>
            </c:numRef>
          </c:val>
          <c:smooth val="1"/>
          <c:extLst>
            <c:ext xmlns:c16="http://schemas.microsoft.com/office/drawing/2014/chart" uri="{C3380CC4-5D6E-409C-BE32-E72D297353CC}">
              <c16:uniqueId val="{00000003-B399-4A59-8549-5FEB0AD65FAA}"/>
            </c:ext>
          </c:extLst>
        </c:ser>
        <c:ser>
          <c:idx val="4"/>
          <c:order val="4"/>
          <c:tx>
            <c:strRef>
              <c:f>'Academics - Gr. 10 - Legacy'!$C$567</c:f>
              <c:strCache>
                <c:ptCount val="1"/>
                <c:pt idx="0">
                  <c:v>Multi-Race, non-Hispanic</c:v>
                </c:pt>
              </c:strCache>
            </c:strRef>
          </c:tx>
          <c:spPr>
            <a:ln>
              <a:solidFill>
                <a:srgbClr val="B9DCFF"/>
              </a:solidFill>
            </a:ln>
          </c:spPr>
          <c:marker>
            <c:symbol val="none"/>
          </c:marker>
          <c:cat>
            <c:strRef>
              <c:f>'Academics - Gr. 10 - Legacy'!$R$560:$V$561</c:f>
              <c:strCache>
                <c:ptCount val="5"/>
                <c:pt idx="0">
                  <c:v>2014</c:v>
                </c:pt>
                <c:pt idx="1">
                  <c:v>2015</c:v>
                </c:pt>
                <c:pt idx="2">
                  <c:v>2016</c:v>
                </c:pt>
                <c:pt idx="3">
                  <c:v>2017</c:v>
                </c:pt>
                <c:pt idx="4">
                  <c:v>2018†</c:v>
                </c:pt>
              </c:strCache>
            </c:strRef>
          </c:cat>
          <c:val>
            <c:numRef>
              <c:f>'Academics - Gr. 10 - Legacy'!$R$567:$V$567</c:f>
              <c:numCache>
                <c:formatCode>0.0</c:formatCode>
                <c:ptCount val="5"/>
              </c:numCache>
            </c:numRef>
          </c:val>
          <c:smooth val="1"/>
          <c:extLst>
            <c:ext xmlns:c16="http://schemas.microsoft.com/office/drawing/2014/chart" uri="{C3380CC4-5D6E-409C-BE32-E72D297353CC}">
              <c16:uniqueId val="{00000004-B399-4A59-8549-5FEB0AD65FAA}"/>
            </c:ext>
          </c:extLst>
        </c:ser>
        <c:ser>
          <c:idx val="5"/>
          <c:order val="5"/>
          <c:tx>
            <c:strRef>
              <c:f>'Academics - Gr. 10 - Legacy'!$C$568</c:f>
              <c:strCache>
                <c:ptCount val="1"/>
                <c:pt idx="0">
                  <c:v>White</c:v>
                </c:pt>
              </c:strCache>
            </c:strRef>
          </c:tx>
          <c:spPr>
            <a:ln>
              <a:solidFill>
                <a:srgbClr val="EBE600"/>
              </a:solidFill>
            </a:ln>
          </c:spPr>
          <c:marker>
            <c:symbol val="none"/>
          </c:marker>
          <c:cat>
            <c:strRef>
              <c:f>'Academics - Gr. 10 - Legacy'!$R$560:$V$561</c:f>
              <c:strCache>
                <c:ptCount val="5"/>
                <c:pt idx="0">
                  <c:v>2014</c:v>
                </c:pt>
                <c:pt idx="1">
                  <c:v>2015</c:v>
                </c:pt>
                <c:pt idx="2">
                  <c:v>2016</c:v>
                </c:pt>
                <c:pt idx="3">
                  <c:v>2017</c:v>
                </c:pt>
                <c:pt idx="4">
                  <c:v>2018†</c:v>
                </c:pt>
              </c:strCache>
            </c:strRef>
          </c:cat>
          <c:val>
            <c:numRef>
              <c:f>'Academics - Gr. 10 - Legacy'!$R$568:$V$568</c:f>
              <c:numCache>
                <c:formatCode>0.0</c:formatCode>
                <c:ptCount val="5"/>
              </c:numCache>
            </c:numRef>
          </c:val>
          <c:smooth val="1"/>
          <c:extLst>
            <c:ext xmlns:c16="http://schemas.microsoft.com/office/drawing/2014/chart" uri="{C3380CC4-5D6E-409C-BE32-E72D297353CC}">
              <c16:uniqueId val="{00000005-B399-4A59-8549-5FEB0AD65FAA}"/>
            </c:ext>
          </c:extLst>
        </c:ser>
        <c:dLbls>
          <c:showLegendKey val="0"/>
          <c:showVal val="0"/>
          <c:showCatName val="0"/>
          <c:showSerName val="0"/>
          <c:showPercent val="0"/>
          <c:showBubbleSize val="0"/>
        </c:dLbls>
        <c:smooth val="0"/>
        <c:axId val="318891720"/>
        <c:axId val="318892296"/>
      </c:lineChart>
      <c:catAx>
        <c:axId val="318891720"/>
        <c:scaling>
          <c:orientation val="minMax"/>
        </c:scaling>
        <c:delete val="0"/>
        <c:axPos val="b"/>
        <c:numFmt formatCode="General" sourceLinked="1"/>
        <c:majorTickMark val="out"/>
        <c:minorTickMark val="none"/>
        <c:tickLblPos val="nextTo"/>
        <c:crossAx val="318892296"/>
        <c:crosses val="autoZero"/>
        <c:auto val="1"/>
        <c:lblAlgn val="ctr"/>
        <c:lblOffset val="100"/>
        <c:noMultiLvlLbl val="0"/>
      </c:catAx>
      <c:valAx>
        <c:axId val="318892296"/>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Percentile </a:t>
                </a:r>
                <a:endParaRPr lang="en-US" sz="1000"/>
              </a:p>
            </c:rich>
          </c:tx>
          <c:overlay val="0"/>
        </c:title>
        <c:numFmt formatCode="General" sourceLinked="0"/>
        <c:majorTickMark val="out"/>
        <c:minorTickMark val="none"/>
        <c:tickLblPos val="nextTo"/>
        <c:crossAx val="31889172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userShapes r:id="rId1"/>
</c:chartSpace>
</file>

<file path=xl/charts/chart1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Legacy'!$D$593:$H$593</c:f>
              <c:numCache>
                <c:formatCode>0.0</c:formatCode>
                <c:ptCount val="5"/>
                <c:pt idx="1">
                  <c:v>100</c:v>
                </c:pt>
                <c:pt idx="2">
                  <c:v>89.1</c:v>
                </c:pt>
                <c:pt idx="3">
                  <c:v>100</c:v>
                </c:pt>
              </c:numCache>
            </c:numRef>
          </c:val>
          <c:smooth val="1"/>
          <c:extLst>
            <c:ext xmlns:c16="http://schemas.microsoft.com/office/drawing/2014/chart" uri="{C3380CC4-5D6E-409C-BE32-E72D297353CC}">
              <c16:uniqueId val="{00000000-B5F5-417B-9788-4FF56AFE3857}"/>
            </c:ext>
          </c:extLst>
        </c:ser>
        <c:ser>
          <c:idx val="2"/>
          <c:order val="1"/>
          <c:tx>
            <c:strRef>
              <c:f>'Academics - Gr. 10 - Legacy'!$C$594</c:f>
              <c:strCache>
                <c:ptCount val="1"/>
                <c:pt idx="0">
                  <c:v>African American/Black</c:v>
                </c:pt>
              </c:strCache>
            </c:strRef>
          </c:tx>
          <c:spPr>
            <a:ln w="31750">
              <a:solidFill>
                <a:srgbClr val="39AFB5"/>
              </a:solidFill>
            </a:ln>
          </c:spPr>
          <c:marker>
            <c:symbol val="none"/>
          </c:marker>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Legacy'!$D$594:$H$594</c:f>
              <c:numCache>
                <c:formatCode>0.0</c:formatCode>
                <c:ptCount val="5"/>
              </c:numCache>
            </c:numRef>
          </c:val>
          <c:smooth val="1"/>
          <c:extLst>
            <c:ext xmlns:c16="http://schemas.microsoft.com/office/drawing/2014/chart" uri="{C3380CC4-5D6E-409C-BE32-E72D297353CC}">
              <c16:uniqueId val="{00000001-B5F5-417B-9788-4FF56AFE3857}"/>
            </c:ext>
          </c:extLst>
        </c:ser>
        <c:ser>
          <c:idx val="0"/>
          <c:order val="2"/>
          <c:tx>
            <c:strRef>
              <c:f>'Academics - Gr. 10 - Legacy'!$C$595</c:f>
              <c:strCache>
                <c:ptCount val="1"/>
                <c:pt idx="0">
                  <c:v>Asian</c:v>
                </c:pt>
              </c:strCache>
            </c:strRef>
          </c:tx>
          <c:spPr>
            <a:ln w="31750">
              <a:solidFill>
                <a:schemeClr val="accent4"/>
              </a:solidFill>
            </a:ln>
          </c:spPr>
          <c:marker>
            <c:symbol val="none"/>
          </c:marker>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Legacy'!$D$595:$H$595</c:f>
              <c:numCache>
                <c:formatCode>0.0</c:formatCode>
                <c:ptCount val="5"/>
              </c:numCache>
            </c:numRef>
          </c:val>
          <c:smooth val="1"/>
          <c:extLst>
            <c:ext xmlns:c16="http://schemas.microsoft.com/office/drawing/2014/chart" uri="{C3380CC4-5D6E-409C-BE32-E72D297353CC}">
              <c16:uniqueId val="{00000002-B5F5-417B-9788-4FF56AFE3857}"/>
            </c:ext>
          </c:extLst>
        </c:ser>
        <c:ser>
          <c:idx val="3"/>
          <c:order val="3"/>
          <c:tx>
            <c:strRef>
              <c:f>'Academics - Gr. 10 - Legacy'!$C$596</c:f>
              <c:strCache>
                <c:ptCount val="1"/>
                <c:pt idx="0">
                  <c:v>Hispanic/Latinx</c:v>
                </c:pt>
              </c:strCache>
            </c:strRef>
          </c:tx>
          <c:spPr>
            <a:ln>
              <a:solidFill>
                <a:schemeClr val="accent2"/>
              </a:solidFill>
            </a:ln>
          </c:spPr>
          <c:marker>
            <c:symbol val="none"/>
          </c:marker>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Legacy'!$D$596:$H$596</c:f>
              <c:numCache>
                <c:formatCode>0.0</c:formatCode>
                <c:ptCount val="5"/>
              </c:numCache>
            </c:numRef>
          </c:val>
          <c:smooth val="1"/>
          <c:extLst>
            <c:ext xmlns:c16="http://schemas.microsoft.com/office/drawing/2014/chart" uri="{C3380CC4-5D6E-409C-BE32-E72D297353CC}">
              <c16:uniqueId val="{00000003-B5F5-417B-9788-4FF56AFE3857}"/>
            </c:ext>
          </c:extLst>
        </c:ser>
        <c:ser>
          <c:idx val="4"/>
          <c:order val="4"/>
          <c:tx>
            <c:strRef>
              <c:f>'Academics - Gr. 10 - Legacy'!$C$597</c:f>
              <c:strCache>
                <c:ptCount val="1"/>
                <c:pt idx="0">
                  <c:v>Multi-Race, non-Hispanic</c:v>
                </c:pt>
              </c:strCache>
            </c:strRef>
          </c:tx>
          <c:spPr>
            <a:ln>
              <a:solidFill>
                <a:srgbClr val="B9DCFF"/>
              </a:solidFill>
            </a:ln>
          </c:spPr>
          <c:marker>
            <c:symbol val="none"/>
          </c:marker>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Legacy'!$D$597:$H$597</c:f>
              <c:numCache>
                <c:formatCode>0.0</c:formatCode>
                <c:ptCount val="5"/>
              </c:numCache>
            </c:numRef>
          </c:val>
          <c:smooth val="1"/>
          <c:extLst>
            <c:ext xmlns:c16="http://schemas.microsoft.com/office/drawing/2014/chart" uri="{C3380CC4-5D6E-409C-BE32-E72D297353CC}">
              <c16:uniqueId val="{00000004-B5F5-417B-9788-4FF56AFE3857}"/>
            </c:ext>
          </c:extLst>
        </c:ser>
        <c:ser>
          <c:idx val="5"/>
          <c:order val="5"/>
          <c:tx>
            <c:strRef>
              <c:f>'Academics - Gr. 10 - Legacy'!$C$598</c:f>
              <c:strCache>
                <c:ptCount val="1"/>
                <c:pt idx="0">
                  <c:v>White</c:v>
                </c:pt>
              </c:strCache>
            </c:strRef>
          </c:tx>
          <c:spPr>
            <a:ln>
              <a:solidFill>
                <a:srgbClr val="EBE600"/>
              </a:solidFill>
            </a:ln>
          </c:spPr>
          <c:marker>
            <c:symbol val="none"/>
          </c:marker>
          <c:cat>
            <c:numRef>
              <c:f>'Academics - Gr. 10 - Legacy'!$D$590:$H$590</c:f>
              <c:numCache>
                <c:formatCode>General</c:formatCode>
                <c:ptCount val="5"/>
                <c:pt idx="0">
                  <c:v>2014</c:v>
                </c:pt>
                <c:pt idx="1">
                  <c:v>2015</c:v>
                </c:pt>
                <c:pt idx="2">
                  <c:v>2016</c:v>
                </c:pt>
                <c:pt idx="3">
                  <c:v>2017</c:v>
                </c:pt>
                <c:pt idx="4">
                  <c:v>2018</c:v>
                </c:pt>
              </c:numCache>
            </c:numRef>
          </c:cat>
          <c:val>
            <c:numRef>
              <c:f>'Academics - Gr. 10 - Legacy'!$D$598:$H$598</c:f>
              <c:numCache>
                <c:formatCode>0.0</c:formatCode>
                <c:ptCount val="5"/>
                <c:pt idx="3">
                  <c:v>100</c:v>
                </c:pt>
              </c:numCache>
            </c:numRef>
          </c:val>
          <c:smooth val="1"/>
          <c:extLst>
            <c:ext xmlns:c16="http://schemas.microsoft.com/office/drawing/2014/chart" uri="{C3380CC4-5D6E-409C-BE32-E72D297353CC}">
              <c16:uniqueId val="{00000005-B5F5-417B-9788-4FF56AFE3857}"/>
            </c:ext>
          </c:extLst>
        </c:ser>
        <c:dLbls>
          <c:showLegendKey val="0"/>
          <c:showVal val="0"/>
          <c:showCatName val="0"/>
          <c:showSerName val="0"/>
          <c:showPercent val="0"/>
          <c:showBubbleSize val="0"/>
        </c:dLbls>
        <c:smooth val="0"/>
        <c:axId val="319087176"/>
        <c:axId val="319087752"/>
      </c:lineChart>
      <c:catAx>
        <c:axId val="319087176"/>
        <c:scaling>
          <c:orientation val="minMax"/>
        </c:scaling>
        <c:delete val="0"/>
        <c:axPos val="b"/>
        <c:numFmt formatCode="General" sourceLinked="1"/>
        <c:majorTickMark val="out"/>
        <c:minorTickMark val="none"/>
        <c:tickLblPos val="nextTo"/>
        <c:crossAx val="319087752"/>
        <c:crosses val="autoZero"/>
        <c:auto val="1"/>
        <c:lblAlgn val="ctr"/>
        <c:lblOffset val="100"/>
        <c:noMultiLvlLbl val="0"/>
      </c:catAx>
      <c:valAx>
        <c:axId val="31908775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a:t>
                </a:r>
                <a:endParaRPr lang="en-US" sz="1000"/>
              </a:p>
            </c:rich>
          </c:tx>
          <c:overlay val="0"/>
        </c:title>
        <c:numFmt formatCode="General" sourceLinked="0"/>
        <c:majorTickMark val="out"/>
        <c:minorTickMark val="none"/>
        <c:tickLblPos val="nextTo"/>
        <c:crossAx val="31908717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Legacy'!$K$593:$O$593</c:f>
              <c:numCache>
                <c:formatCode>0</c:formatCode>
                <c:ptCount val="5"/>
                <c:pt idx="1">
                  <c:v>100</c:v>
                </c:pt>
                <c:pt idx="2">
                  <c:v>75</c:v>
                </c:pt>
                <c:pt idx="3">
                  <c:v>100</c:v>
                </c:pt>
              </c:numCache>
            </c:numRef>
          </c:val>
          <c:smooth val="1"/>
          <c:extLst>
            <c:ext xmlns:c16="http://schemas.microsoft.com/office/drawing/2014/chart" uri="{C3380CC4-5D6E-409C-BE32-E72D297353CC}">
              <c16:uniqueId val="{00000000-AE7C-4840-8C4F-A5BE5AE32675}"/>
            </c:ext>
          </c:extLst>
        </c:ser>
        <c:ser>
          <c:idx val="2"/>
          <c:order val="1"/>
          <c:tx>
            <c:strRef>
              <c:f>'Academics - Gr. 10 - Legacy'!$C$594</c:f>
              <c:strCache>
                <c:ptCount val="1"/>
                <c:pt idx="0">
                  <c:v>African American/Black</c:v>
                </c:pt>
              </c:strCache>
            </c:strRef>
          </c:tx>
          <c:spPr>
            <a:ln w="31750">
              <a:solidFill>
                <a:srgbClr val="39AFB5"/>
              </a:solidFill>
            </a:ln>
          </c:spPr>
          <c:marker>
            <c:symbol val="none"/>
          </c:marker>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Legacy'!$K$594:$O$594</c:f>
              <c:numCache>
                <c:formatCode>0</c:formatCode>
                <c:ptCount val="5"/>
              </c:numCache>
            </c:numRef>
          </c:val>
          <c:smooth val="1"/>
          <c:extLst>
            <c:ext xmlns:c16="http://schemas.microsoft.com/office/drawing/2014/chart" uri="{C3380CC4-5D6E-409C-BE32-E72D297353CC}">
              <c16:uniqueId val="{00000001-AE7C-4840-8C4F-A5BE5AE32675}"/>
            </c:ext>
          </c:extLst>
        </c:ser>
        <c:ser>
          <c:idx val="0"/>
          <c:order val="2"/>
          <c:tx>
            <c:strRef>
              <c:f>'Academics - Gr. 10 - Legacy'!$C$595</c:f>
              <c:strCache>
                <c:ptCount val="1"/>
                <c:pt idx="0">
                  <c:v>Asian</c:v>
                </c:pt>
              </c:strCache>
            </c:strRef>
          </c:tx>
          <c:spPr>
            <a:ln w="31750">
              <a:solidFill>
                <a:schemeClr val="accent4"/>
              </a:solidFill>
            </a:ln>
          </c:spPr>
          <c:marker>
            <c:symbol val="none"/>
          </c:marker>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Legacy'!$K$595:$O$595</c:f>
              <c:numCache>
                <c:formatCode>0</c:formatCode>
                <c:ptCount val="5"/>
              </c:numCache>
            </c:numRef>
          </c:val>
          <c:smooth val="1"/>
          <c:extLst>
            <c:ext xmlns:c16="http://schemas.microsoft.com/office/drawing/2014/chart" uri="{C3380CC4-5D6E-409C-BE32-E72D297353CC}">
              <c16:uniqueId val="{00000002-AE7C-4840-8C4F-A5BE5AE32675}"/>
            </c:ext>
          </c:extLst>
        </c:ser>
        <c:ser>
          <c:idx val="3"/>
          <c:order val="3"/>
          <c:tx>
            <c:strRef>
              <c:f>'Academics - Gr. 10 - Legacy'!$C$596</c:f>
              <c:strCache>
                <c:ptCount val="1"/>
                <c:pt idx="0">
                  <c:v>Hispanic/Latinx</c:v>
                </c:pt>
              </c:strCache>
            </c:strRef>
          </c:tx>
          <c:spPr>
            <a:ln>
              <a:solidFill>
                <a:schemeClr val="accent2"/>
              </a:solidFill>
            </a:ln>
          </c:spPr>
          <c:marker>
            <c:symbol val="none"/>
          </c:marker>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Legacy'!$K$596:$O$596</c:f>
              <c:numCache>
                <c:formatCode>0</c:formatCode>
                <c:ptCount val="5"/>
              </c:numCache>
            </c:numRef>
          </c:val>
          <c:smooth val="1"/>
          <c:extLst>
            <c:ext xmlns:c16="http://schemas.microsoft.com/office/drawing/2014/chart" uri="{C3380CC4-5D6E-409C-BE32-E72D297353CC}">
              <c16:uniqueId val="{00000003-AE7C-4840-8C4F-A5BE5AE32675}"/>
            </c:ext>
          </c:extLst>
        </c:ser>
        <c:ser>
          <c:idx val="4"/>
          <c:order val="4"/>
          <c:tx>
            <c:strRef>
              <c:f>'Academics - Gr. 10 - Legacy'!$C$597</c:f>
              <c:strCache>
                <c:ptCount val="1"/>
                <c:pt idx="0">
                  <c:v>Multi-Race, non-Hispanic</c:v>
                </c:pt>
              </c:strCache>
            </c:strRef>
          </c:tx>
          <c:spPr>
            <a:ln>
              <a:solidFill>
                <a:srgbClr val="B9DCFF"/>
              </a:solidFill>
            </a:ln>
          </c:spPr>
          <c:marker>
            <c:symbol val="none"/>
          </c:marker>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Legacy'!$K$597:$O$597</c:f>
              <c:numCache>
                <c:formatCode>0</c:formatCode>
                <c:ptCount val="5"/>
              </c:numCache>
            </c:numRef>
          </c:val>
          <c:smooth val="1"/>
          <c:extLst>
            <c:ext xmlns:c16="http://schemas.microsoft.com/office/drawing/2014/chart" uri="{C3380CC4-5D6E-409C-BE32-E72D297353CC}">
              <c16:uniqueId val="{00000004-AE7C-4840-8C4F-A5BE5AE32675}"/>
            </c:ext>
          </c:extLst>
        </c:ser>
        <c:ser>
          <c:idx val="5"/>
          <c:order val="5"/>
          <c:tx>
            <c:strRef>
              <c:f>'Academics - Gr. 10 - Legacy'!$C$598</c:f>
              <c:strCache>
                <c:ptCount val="1"/>
                <c:pt idx="0">
                  <c:v>White</c:v>
                </c:pt>
              </c:strCache>
            </c:strRef>
          </c:tx>
          <c:spPr>
            <a:ln>
              <a:solidFill>
                <a:srgbClr val="EBE600"/>
              </a:solidFill>
            </a:ln>
          </c:spPr>
          <c:marker>
            <c:symbol val="none"/>
          </c:marker>
          <c:cat>
            <c:numRef>
              <c:f>'Academics - Gr. 10 - Legacy'!$K$590:$O$590</c:f>
              <c:numCache>
                <c:formatCode>General</c:formatCode>
                <c:ptCount val="5"/>
                <c:pt idx="0">
                  <c:v>2014</c:v>
                </c:pt>
                <c:pt idx="1">
                  <c:v>2015</c:v>
                </c:pt>
                <c:pt idx="2">
                  <c:v>2016</c:v>
                </c:pt>
                <c:pt idx="3">
                  <c:v>2017</c:v>
                </c:pt>
                <c:pt idx="4">
                  <c:v>2018</c:v>
                </c:pt>
              </c:numCache>
            </c:numRef>
          </c:cat>
          <c:val>
            <c:numRef>
              <c:f>'Academics - Gr. 10 - Legacy'!$K$598:$O$598</c:f>
              <c:numCache>
                <c:formatCode>0</c:formatCode>
                <c:ptCount val="5"/>
                <c:pt idx="3">
                  <c:v>100</c:v>
                </c:pt>
              </c:numCache>
            </c:numRef>
          </c:val>
          <c:smooth val="1"/>
          <c:extLst>
            <c:ext xmlns:c16="http://schemas.microsoft.com/office/drawing/2014/chart" uri="{C3380CC4-5D6E-409C-BE32-E72D297353CC}">
              <c16:uniqueId val="{00000005-AE7C-4840-8C4F-A5BE5AE32675}"/>
            </c:ext>
          </c:extLst>
        </c:ser>
        <c:dLbls>
          <c:showLegendKey val="0"/>
          <c:showVal val="0"/>
          <c:showCatName val="0"/>
          <c:showSerName val="0"/>
          <c:showPercent val="0"/>
          <c:showBubbleSize val="0"/>
        </c:dLbls>
        <c:smooth val="0"/>
        <c:axId val="319094088"/>
        <c:axId val="317693960"/>
      </c:lineChart>
      <c:catAx>
        <c:axId val="319094088"/>
        <c:scaling>
          <c:orientation val="minMax"/>
        </c:scaling>
        <c:delete val="0"/>
        <c:axPos val="b"/>
        <c:numFmt formatCode="General" sourceLinked="1"/>
        <c:majorTickMark val="out"/>
        <c:minorTickMark val="none"/>
        <c:tickLblPos val="nextTo"/>
        <c:crossAx val="317693960"/>
        <c:crosses val="autoZero"/>
        <c:auto val="1"/>
        <c:lblAlgn val="ctr"/>
        <c:lblOffset val="100"/>
        <c:noMultiLvlLbl val="0"/>
      </c:catAx>
      <c:valAx>
        <c:axId val="31769396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overlay val="0"/>
        </c:title>
        <c:numFmt formatCode="General" sourceLinked="0"/>
        <c:majorTickMark val="out"/>
        <c:minorTickMark val="none"/>
        <c:tickLblPos val="nextTo"/>
        <c:crossAx val="319094088"/>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1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10 - Legacy'!$C$593</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10 - Legacy'!$R$590:$V$590</c:f>
              <c:strCache>
                <c:ptCount val="5"/>
                <c:pt idx="0">
                  <c:v>2014</c:v>
                </c:pt>
                <c:pt idx="1">
                  <c:v>2015</c:v>
                </c:pt>
                <c:pt idx="2">
                  <c:v>2016</c:v>
                </c:pt>
                <c:pt idx="3">
                  <c:v>2017</c:v>
                </c:pt>
                <c:pt idx="4">
                  <c:v>2018†</c:v>
                </c:pt>
              </c:strCache>
            </c:strRef>
          </c:cat>
          <c:val>
            <c:numRef>
              <c:f>'Academics - Gr. 10 - Legacy'!$R$593:$V$593</c:f>
              <c:numCache>
                <c:formatCode>0.0</c:formatCode>
                <c:ptCount val="5"/>
              </c:numCache>
            </c:numRef>
          </c:val>
          <c:smooth val="1"/>
          <c:extLst>
            <c:ext xmlns:c16="http://schemas.microsoft.com/office/drawing/2014/chart" uri="{C3380CC4-5D6E-409C-BE32-E72D297353CC}">
              <c16:uniqueId val="{00000000-84F1-4378-A6D9-6BB317B4DECE}"/>
            </c:ext>
          </c:extLst>
        </c:ser>
        <c:ser>
          <c:idx val="2"/>
          <c:order val="1"/>
          <c:tx>
            <c:strRef>
              <c:f>'Academics - Gr. 10 - Legacy'!$C$594</c:f>
              <c:strCache>
                <c:ptCount val="1"/>
                <c:pt idx="0">
                  <c:v>African American/Black</c:v>
                </c:pt>
              </c:strCache>
            </c:strRef>
          </c:tx>
          <c:spPr>
            <a:ln w="31750">
              <a:solidFill>
                <a:srgbClr val="39AFB5"/>
              </a:solidFill>
            </a:ln>
          </c:spPr>
          <c:marker>
            <c:symbol val="none"/>
          </c:marker>
          <c:cat>
            <c:strRef>
              <c:f>'Academics - Gr. 10 - Legacy'!$R$590:$V$590</c:f>
              <c:strCache>
                <c:ptCount val="5"/>
                <c:pt idx="0">
                  <c:v>2014</c:v>
                </c:pt>
                <c:pt idx="1">
                  <c:v>2015</c:v>
                </c:pt>
                <c:pt idx="2">
                  <c:v>2016</c:v>
                </c:pt>
                <c:pt idx="3">
                  <c:v>2017</c:v>
                </c:pt>
                <c:pt idx="4">
                  <c:v>2018†</c:v>
                </c:pt>
              </c:strCache>
            </c:strRef>
          </c:cat>
          <c:val>
            <c:numRef>
              <c:f>'Academics - Gr. 10 - Legacy'!$R$594:$V$594</c:f>
              <c:numCache>
                <c:formatCode>0.0</c:formatCode>
                <c:ptCount val="5"/>
              </c:numCache>
            </c:numRef>
          </c:val>
          <c:smooth val="1"/>
          <c:extLst>
            <c:ext xmlns:c16="http://schemas.microsoft.com/office/drawing/2014/chart" uri="{C3380CC4-5D6E-409C-BE32-E72D297353CC}">
              <c16:uniqueId val="{00000001-84F1-4378-A6D9-6BB317B4DECE}"/>
            </c:ext>
          </c:extLst>
        </c:ser>
        <c:ser>
          <c:idx val="0"/>
          <c:order val="2"/>
          <c:tx>
            <c:strRef>
              <c:f>'Academics - Gr. 10 - Legacy'!$C$595</c:f>
              <c:strCache>
                <c:ptCount val="1"/>
                <c:pt idx="0">
                  <c:v>Asian</c:v>
                </c:pt>
              </c:strCache>
            </c:strRef>
          </c:tx>
          <c:spPr>
            <a:ln w="31750">
              <a:solidFill>
                <a:schemeClr val="accent4"/>
              </a:solidFill>
            </a:ln>
          </c:spPr>
          <c:marker>
            <c:symbol val="none"/>
          </c:marker>
          <c:cat>
            <c:strRef>
              <c:f>'Academics - Gr. 10 - Legacy'!$R$590:$V$590</c:f>
              <c:strCache>
                <c:ptCount val="5"/>
                <c:pt idx="0">
                  <c:v>2014</c:v>
                </c:pt>
                <c:pt idx="1">
                  <c:v>2015</c:v>
                </c:pt>
                <c:pt idx="2">
                  <c:v>2016</c:v>
                </c:pt>
                <c:pt idx="3">
                  <c:v>2017</c:v>
                </c:pt>
                <c:pt idx="4">
                  <c:v>2018†</c:v>
                </c:pt>
              </c:strCache>
            </c:strRef>
          </c:cat>
          <c:val>
            <c:numRef>
              <c:f>'Academics - Gr. 10 - Legacy'!$R$595:$V$595</c:f>
              <c:numCache>
                <c:formatCode>0.0</c:formatCode>
                <c:ptCount val="5"/>
              </c:numCache>
            </c:numRef>
          </c:val>
          <c:smooth val="1"/>
          <c:extLst>
            <c:ext xmlns:c16="http://schemas.microsoft.com/office/drawing/2014/chart" uri="{C3380CC4-5D6E-409C-BE32-E72D297353CC}">
              <c16:uniqueId val="{00000002-84F1-4378-A6D9-6BB317B4DECE}"/>
            </c:ext>
          </c:extLst>
        </c:ser>
        <c:ser>
          <c:idx val="3"/>
          <c:order val="3"/>
          <c:tx>
            <c:strRef>
              <c:f>'Academics - Gr. 10 - Legacy'!$C$596</c:f>
              <c:strCache>
                <c:ptCount val="1"/>
                <c:pt idx="0">
                  <c:v>Hispanic/Latinx</c:v>
                </c:pt>
              </c:strCache>
            </c:strRef>
          </c:tx>
          <c:spPr>
            <a:ln>
              <a:solidFill>
                <a:schemeClr val="accent2"/>
              </a:solidFill>
            </a:ln>
          </c:spPr>
          <c:marker>
            <c:symbol val="none"/>
          </c:marker>
          <c:cat>
            <c:strRef>
              <c:f>'Academics - Gr. 10 - Legacy'!$R$590:$V$590</c:f>
              <c:strCache>
                <c:ptCount val="5"/>
                <c:pt idx="0">
                  <c:v>2014</c:v>
                </c:pt>
                <c:pt idx="1">
                  <c:v>2015</c:v>
                </c:pt>
                <c:pt idx="2">
                  <c:v>2016</c:v>
                </c:pt>
                <c:pt idx="3">
                  <c:v>2017</c:v>
                </c:pt>
                <c:pt idx="4">
                  <c:v>2018†</c:v>
                </c:pt>
              </c:strCache>
            </c:strRef>
          </c:cat>
          <c:val>
            <c:numRef>
              <c:f>'Academics - Gr. 10 - Legacy'!$R$596:$V$596</c:f>
              <c:numCache>
                <c:formatCode>0.0</c:formatCode>
                <c:ptCount val="5"/>
              </c:numCache>
            </c:numRef>
          </c:val>
          <c:smooth val="1"/>
          <c:extLst>
            <c:ext xmlns:c16="http://schemas.microsoft.com/office/drawing/2014/chart" uri="{C3380CC4-5D6E-409C-BE32-E72D297353CC}">
              <c16:uniqueId val="{00000003-84F1-4378-A6D9-6BB317B4DECE}"/>
            </c:ext>
          </c:extLst>
        </c:ser>
        <c:ser>
          <c:idx val="4"/>
          <c:order val="4"/>
          <c:tx>
            <c:strRef>
              <c:f>'Academics - Gr. 10 - Legacy'!$C$597</c:f>
              <c:strCache>
                <c:ptCount val="1"/>
                <c:pt idx="0">
                  <c:v>Multi-Race, non-Hispanic</c:v>
                </c:pt>
              </c:strCache>
            </c:strRef>
          </c:tx>
          <c:spPr>
            <a:ln>
              <a:solidFill>
                <a:srgbClr val="B9DCFF"/>
              </a:solidFill>
            </a:ln>
          </c:spPr>
          <c:marker>
            <c:symbol val="none"/>
          </c:marker>
          <c:cat>
            <c:strRef>
              <c:f>'Academics - Gr. 10 - Legacy'!$R$590:$V$590</c:f>
              <c:strCache>
                <c:ptCount val="5"/>
                <c:pt idx="0">
                  <c:v>2014</c:v>
                </c:pt>
                <c:pt idx="1">
                  <c:v>2015</c:v>
                </c:pt>
                <c:pt idx="2">
                  <c:v>2016</c:v>
                </c:pt>
                <c:pt idx="3">
                  <c:v>2017</c:v>
                </c:pt>
                <c:pt idx="4">
                  <c:v>2018†</c:v>
                </c:pt>
              </c:strCache>
            </c:strRef>
          </c:cat>
          <c:val>
            <c:numRef>
              <c:f>'Academics - Gr. 10 - Legacy'!$R$597:$V$597</c:f>
              <c:numCache>
                <c:formatCode>0.0</c:formatCode>
                <c:ptCount val="5"/>
              </c:numCache>
            </c:numRef>
          </c:val>
          <c:smooth val="1"/>
          <c:extLst>
            <c:ext xmlns:c16="http://schemas.microsoft.com/office/drawing/2014/chart" uri="{C3380CC4-5D6E-409C-BE32-E72D297353CC}">
              <c16:uniqueId val="{00000004-84F1-4378-A6D9-6BB317B4DECE}"/>
            </c:ext>
          </c:extLst>
        </c:ser>
        <c:ser>
          <c:idx val="5"/>
          <c:order val="5"/>
          <c:tx>
            <c:strRef>
              <c:f>'Academics - Gr. 10 - Legacy'!$C$598</c:f>
              <c:strCache>
                <c:ptCount val="1"/>
                <c:pt idx="0">
                  <c:v>White</c:v>
                </c:pt>
              </c:strCache>
            </c:strRef>
          </c:tx>
          <c:spPr>
            <a:ln>
              <a:solidFill>
                <a:srgbClr val="EBE600"/>
              </a:solidFill>
            </a:ln>
          </c:spPr>
          <c:marker>
            <c:symbol val="none"/>
          </c:marker>
          <c:cat>
            <c:strRef>
              <c:f>'Academics - Gr. 10 - Legacy'!$R$590:$V$590</c:f>
              <c:strCache>
                <c:ptCount val="5"/>
                <c:pt idx="0">
                  <c:v>2014</c:v>
                </c:pt>
                <c:pt idx="1">
                  <c:v>2015</c:v>
                </c:pt>
                <c:pt idx="2">
                  <c:v>2016</c:v>
                </c:pt>
                <c:pt idx="3">
                  <c:v>2017</c:v>
                </c:pt>
                <c:pt idx="4">
                  <c:v>2018†</c:v>
                </c:pt>
              </c:strCache>
            </c:strRef>
          </c:cat>
          <c:val>
            <c:numRef>
              <c:f>'Academics - Gr. 10 - Legacy'!$R$598:$V$598</c:f>
              <c:numCache>
                <c:formatCode>0.0</c:formatCode>
                <c:ptCount val="5"/>
              </c:numCache>
            </c:numRef>
          </c:val>
          <c:smooth val="1"/>
          <c:extLst>
            <c:ext xmlns:c16="http://schemas.microsoft.com/office/drawing/2014/chart" uri="{C3380CC4-5D6E-409C-BE32-E72D297353CC}">
              <c16:uniqueId val="{00000005-84F1-4378-A6D9-6BB317B4DECE}"/>
            </c:ext>
          </c:extLst>
        </c:ser>
        <c:dLbls>
          <c:showLegendKey val="0"/>
          <c:showVal val="0"/>
          <c:showCatName val="0"/>
          <c:showSerName val="0"/>
          <c:showPercent val="0"/>
          <c:showBubbleSize val="0"/>
        </c:dLbls>
        <c:smooth val="0"/>
        <c:axId val="317700296"/>
        <c:axId val="317700872"/>
      </c:lineChart>
      <c:catAx>
        <c:axId val="317700296"/>
        <c:scaling>
          <c:orientation val="minMax"/>
        </c:scaling>
        <c:delete val="0"/>
        <c:axPos val="b"/>
        <c:numFmt formatCode="General" sourceLinked="1"/>
        <c:majorTickMark val="out"/>
        <c:minorTickMark val="none"/>
        <c:tickLblPos val="nextTo"/>
        <c:crossAx val="317700872"/>
        <c:crosses val="autoZero"/>
        <c:auto val="1"/>
        <c:lblAlgn val="ctr"/>
        <c:lblOffset val="100"/>
        <c:noMultiLvlLbl val="0"/>
      </c:catAx>
      <c:valAx>
        <c:axId val="31770087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Percentile </a:t>
                </a:r>
                <a:endParaRPr lang="en-US" sz="1000"/>
              </a:p>
            </c:rich>
          </c:tx>
          <c:overlay val="0"/>
        </c:title>
        <c:numFmt formatCode="General" sourceLinked="0"/>
        <c:majorTickMark val="out"/>
        <c:minorTickMark val="none"/>
        <c:tickLblPos val="nextTo"/>
        <c:crossAx val="31770029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userShapes r:id="rId1"/>
</c:chartSpace>
</file>

<file path=xl/charts/chart1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374"/>
          <c:h val="0.83249029671849473"/>
        </c:manualLayout>
      </c:layout>
      <c:lineChart>
        <c:grouping val="standard"/>
        <c:varyColors val="0"/>
        <c:ser>
          <c:idx val="2"/>
          <c:order val="0"/>
          <c:tx>
            <c:strRef>
              <c:f>Indicators!$E$25</c:f>
              <c:strCache>
                <c:ptCount val="1"/>
                <c:pt idx="0">
                  <c:v>Statewide</c:v>
                </c:pt>
              </c:strCache>
            </c:strRef>
          </c:tx>
          <c:spPr>
            <a:ln w="31750">
              <a:solidFill>
                <a:schemeClr val="accent3"/>
              </a:solidFill>
            </a:ln>
          </c:spPr>
          <c:marker>
            <c:symbol val="none"/>
          </c:marker>
          <c:cat>
            <c:numRef>
              <c:f>Indicators!$F$20:$J$20</c:f>
              <c:numCache>
                <c:formatCode>General</c:formatCode>
                <c:ptCount val="5"/>
                <c:pt idx="0">
                  <c:v>2014</c:v>
                </c:pt>
                <c:pt idx="1">
                  <c:v>2015</c:v>
                </c:pt>
                <c:pt idx="2">
                  <c:v>2016</c:v>
                </c:pt>
                <c:pt idx="3">
                  <c:v>2017</c:v>
                </c:pt>
                <c:pt idx="4">
                  <c:v>2018</c:v>
                </c:pt>
              </c:numCache>
            </c:numRef>
          </c:cat>
          <c:val>
            <c:numRef>
              <c:f>Indicators!$F$25:$J$25</c:f>
              <c:numCache>
                <c:formatCode>0.0</c:formatCode>
                <c:ptCount val="5"/>
                <c:pt idx="0">
                  <c:v>8.1652000000000093</c:v>
                </c:pt>
                <c:pt idx="1">
                  <c:v>8.6977828311540595</c:v>
                </c:pt>
                <c:pt idx="2">
                  <c:v>8.664330484330474</c:v>
                </c:pt>
                <c:pt idx="3">
                  <c:v>8.4699316628701364</c:v>
                </c:pt>
                <c:pt idx="4">
                  <c:v>8.6116239316239334</c:v>
                </c:pt>
              </c:numCache>
            </c:numRef>
          </c:val>
          <c:smooth val="1"/>
          <c:extLst>
            <c:ext xmlns:c16="http://schemas.microsoft.com/office/drawing/2014/chart" uri="{C3380CC4-5D6E-409C-BE32-E72D297353CC}">
              <c16:uniqueId val="{00000000-2A7C-4B06-A4F6-B9AF1F30FC06}"/>
            </c:ext>
          </c:extLst>
        </c:ser>
        <c:ser>
          <c:idx val="1"/>
          <c:order val="1"/>
          <c:tx>
            <c:strRef>
              <c:f>Indicators!$E$24</c:f>
              <c:strCache>
                <c:ptCount val="1"/>
                <c:pt idx="0">
                  <c:v>Median</c:v>
                </c:pt>
              </c:strCache>
            </c:strRef>
          </c:tx>
          <c:spPr>
            <a:ln w="31750">
              <a:solidFill>
                <a:schemeClr val="accent1"/>
              </a:solidFill>
            </a:ln>
          </c:spPr>
          <c:marker>
            <c:symbol val="none"/>
          </c:marker>
          <c:cat>
            <c:numRef>
              <c:f>Indicators!$F$20:$J$20</c:f>
              <c:numCache>
                <c:formatCode>General</c:formatCode>
                <c:ptCount val="5"/>
                <c:pt idx="0">
                  <c:v>2014</c:v>
                </c:pt>
                <c:pt idx="1">
                  <c:v>2015</c:v>
                </c:pt>
                <c:pt idx="2">
                  <c:v>2016</c:v>
                </c:pt>
                <c:pt idx="3">
                  <c:v>2017</c:v>
                </c:pt>
                <c:pt idx="4">
                  <c:v>2018</c:v>
                </c:pt>
              </c:numCache>
            </c:numRef>
          </c:cat>
          <c:val>
            <c:numRef>
              <c:f>Indicators!$F$24:$J$24</c:f>
              <c:numCache>
                <c:formatCode>0.0</c:formatCode>
                <c:ptCount val="5"/>
                <c:pt idx="0">
                  <c:v>7.8</c:v>
                </c:pt>
                <c:pt idx="1">
                  <c:v>7.7</c:v>
                </c:pt>
                <c:pt idx="2">
                  <c:v>8.5500000000000007</c:v>
                </c:pt>
                <c:pt idx="3">
                  <c:v>8.4</c:v>
                </c:pt>
                <c:pt idx="4">
                  <c:v>9.25</c:v>
                </c:pt>
              </c:numCache>
            </c:numRef>
          </c:val>
          <c:smooth val="1"/>
          <c:extLst>
            <c:ext xmlns:c16="http://schemas.microsoft.com/office/drawing/2014/chart" uri="{C3380CC4-5D6E-409C-BE32-E72D297353CC}">
              <c16:uniqueId val="{00000001-2A7C-4B06-A4F6-B9AF1F30FC06}"/>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Indicators!$F$20:$J$20</c:f>
              <c:numCache>
                <c:formatCode>General</c:formatCode>
                <c:ptCount val="5"/>
                <c:pt idx="0">
                  <c:v>2014</c:v>
                </c:pt>
                <c:pt idx="1">
                  <c:v>2015</c:v>
                </c:pt>
                <c:pt idx="2">
                  <c:v>2016</c:v>
                </c:pt>
                <c:pt idx="3">
                  <c:v>2017</c:v>
                </c:pt>
                <c:pt idx="4">
                  <c:v>2018</c:v>
                </c:pt>
              </c:numCache>
            </c:numRef>
          </c:cat>
          <c:val>
            <c:numRef>
              <c:f>Indicators!$F$23:$J$23</c:f>
              <c:numCache>
                <c:formatCode>0.0</c:formatCode>
                <c:ptCount val="5"/>
                <c:pt idx="0">
                  <c:v>4.7</c:v>
                </c:pt>
                <c:pt idx="1">
                  <c:v>5</c:v>
                </c:pt>
                <c:pt idx="2">
                  <c:v>8.5</c:v>
                </c:pt>
                <c:pt idx="3">
                  <c:v>10.9</c:v>
                </c:pt>
                <c:pt idx="4">
                  <c:v>8.5</c:v>
                </c:pt>
              </c:numCache>
            </c:numRef>
          </c:val>
          <c:smooth val="1"/>
          <c:extLst>
            <c:ext xmlns:c16="http://schemas.microsoft.com/office/drawing/2014/chart" uri="{C3380CC4-5D6E-409C-BE32-E72D297353CC}">
              <c16:uniqueId val="{00000002-2A7C-4B06-A4F6-B9AF1F30FC06}"/>
            </c:ext>
          </c:extLst>
        </c:ser>
        <c:dLbls>
          <c:showLegendKey val="0"/>
          <c:showVal val="0"/>
          <c:showCatName val="0"/>
          <c:showSerName val="0"/>
          <c:showPercent val="0"/>
          <c:showBubbleSize val="0"/>
        </c:dLbls>
        <c:smooth val="0"/>
        <c:axId val="320047944"/>
        <c:axId val="320048520"/>
      </c:lineChart>
      <c:catAx>
        <c:axId val="320047944"/>
        <c:scaling>
          <c:orientation val="minMax"/>
        </c:scaling>
        <c:delete val="0"/>
        <c:axPos val="b"/>
        <c:numFmt formatCode="General" sourceLinked="1"/>
        <c:majorTickMark val="out"/>
        <c:minorTickMark val="none"/>
        <c:tickLblPos val="nextTo"/>
        <c:spPr>
          <a:noFill/>
        </c:spPr>
        <c:crossAx val="320048520"/>
        <c:crosses val="autoZero"/>
        <c:auto val="1"/>
        <c:lblAlgn val="ctr"/>
        <c:lblOffset val="100"/>
        <c:noMultiLvlLbl val="0"/>
      </c:catAx>
      <c:valAx>
        <c:axId val="32004852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04794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1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28"/>
          <c:y val="5.1440251900434983E-2"/>
          <c:w val="0.84209927994080602"/>
          <c:h val="0.83249029671849528"/>
        </c:manualLayout>
      </c:layout>
      <c:lineChart>
        <c:grouping val="standard"/>
        <c:varyColors val="0"/>
        <c:ser>
          <c:idx val="2"/>
          <c:order val="0"/>
          <c:tx>
            <c:strRef>
              <c:f>Indicators!$E$25</c:f>
              <c:strCache>
                <c:ptCount val="1"/>
                <c:pt idx="0">
                  <c:v>Statewide</c:v>
                </c:pt>
              </c:strCache>
            </c:strRef>
          </c:tx>
          <c:spPr>
            <a:ln w="31750">
              <a:solidFill>
                <a:srgbClr val="92D050"/>
              </a:solidFill>
            </a:ln>
          </c:spPr>
          <c:marker>
            <c:symbol val="none"/>
          </c:marker>
          <c:cat>
            <c:numRef>
              <c:f>Indicators!$T$20:$X$20</c:f>
              <c:numCache>
                <c:formatCode>General</c:formatCode>
                <c:ptCount val="5"/>
                <c:pt idx="0">
                  <c:v>2014</c:v>
                </c:pt>
                <c:pt idx="1">
                  <c:v>2015</c:v>
                </c:pt>
                <c:pt idx="2">
                  <c:v>2016</c:v>
                </c:pt>
                <c:pt idx="3">
                  <c:v>2017</c:v>
                </c:pt>
                <c:pt idx="4">
                  <c:v>2018</c:v>
                </c:pt>
              </c:numCache>
            </c:numRef>
          </c:cat>
          <c:val>
            <c:numRef>
              <c:f>Indicators!$T$25:$X$25</c:f>
              <c:numCache>
                <c:formatCode>0.0</c:formatCode>
                <c:ptCount val="5"/>
                <c:pt idx="0">
                  <c:v>94.9</c:v>
                </c:pt>
                <c:pt idx="1">
                  <c:v>94.7</c:v>
                </c:pt>
                <c:pt idx="2">
                  <c:v>94.9</c:v>
                </c:pt>
                <c:pt idx="3">
                  <c:v>94.6</c:v>
                </c:pt>
                <c:pt idx="4">
                  <c:v>94.6</c:v>
                </c:pt>
              </c:numCache>
            </c:numRef>
          </c:val>
          <c:smooth val="1"/>
          <c:extLst>
            <c:ext xmlns:c16="http://schemas.microsoft.com/office/drawing/2014/chart" uri="{C3380CC4-5D6E-409C-BE32-E72D297353CC}">
              <c16:uniqueId val="{00000000-28ED-464A-89C6-2F906E0CCC1A}"/>
            </c:ext>
          </c:extLst>
        </c:ser>
        <c:ser>
          <c:idx val="1"/>
          <c:order val="1"/>
          <c:tx>
            <c:strRef>
              <c:f>Indicators!$E$24</c:f>
              <c:strCache>
                <c:ptCount val="1"/>
                <c:pt idx="0">
                  <c:v>Median</c:v>
                </c:pt>
              </c:strCache>
            </c:strRef>
          </c:tx>
          <c:spPr>
            <a:ln w="31750">
              <a:solidFill>
                <a:srgbClr val="4F81BD"/>
              </a:solidFill>
            </a:ln>
          </c:spPr>
          <c:marker>
            <c:symbol val="none"/>
          </c:marker>
          <c:cat>
            <c:numRef>
              <c:f>Indicators!$T$20:$X$20</c:f>
              <c:numCache>
                <c:formatCode>General</c:formatCode>
                <c:ptCount val="5"/>
                <c:pt idx="0">
                  <c:v>2014</c:v>
                </c:pt>
                <c:pt idx="1">
                  <c:v>2015</c:v>
                </c:pt>
                <c:pt idx="2">
                  <c:v>2016</c:v>
                </c:pt>
                <c:pt idx="3">
                  <c:v>2017</c:v>
                </c:pt>
                <c:pt idx="4">
                  <c:v>2018</c:v>
                </c:pt>
              </c:numCache>
            </c:numRef>
          </c:cat>
          <c:val>
            <c:numRef>
              <c:f>Indicators!$T$24:$X$24</c:f>
              <c:numCache>
                <c:formatCode>0.0</c:formatCode>
                <c:ptCount val="5"/>
                <c:pt idx="0">
                  <c:v>95.1</c:v>
                </c:pt>
                <c:pt idx="1">
                  <c:v>94.8</c:v>
                </c:pt>
                <c:pt idx="2">
                  <c:v>95</c:v>
                </c:pt>
                <c:pt idx="3">
                  <c:v>94.6</c:v>
                </c:pt>
                <c:pt idx="4">
                  <c:v>94.6</c:v>
                </c:pt>
              </c:numCache>
            </c:numRef>
          </c:val>
          <c:smooth val="1"/>
          <c:extLst>
            <c:ext xmlns:c16="http://schemas.microsoft.com/office/drawing/2014/chart" uri="{C3380CC4-5D6E-409C-BE32-E72D297353CC}">
              <c16:uniqueId val="{00000001-28ED-464A-89C6-2F906E0CCC1A}"/>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Indicators!$T$20:$X$20</c:f>
              <c:numCache>
                <c:formatCode>General</c:formatCode>
                <c:ptCount val="5"/>
                <c:pt idx="0">
                  <c:v>2014</c:v>
                </c:pt>
                <c:pt idx="1">
                  <c:v>2015</c:v>
                </c:pt>
                <c:pt idx="2">
                  <c:v>2016</c:v>
                </c:pt>
                <c:pt idx="3">
                  <c:v>2017</c:v>
                </c:pt>
                <c:pt idx="4">
                  <c:v>2018</c:v>
                </c:pt>
              </c:numCache>
            </c:numRef>
          </c:cat>
          <c:val>
            <c:numRef>
              <c:f>Indicators!$T$23:$X$23</c:f>
              <c:numCache>
                <c:formatCode>0.0</c:formatCode>
                <c:ptCount val="5"/>
                <c:pt idx="0">
                  <c:v>96.2</c:v>
                </c:pt>
                <c:pt idx="1">
                  <c:v>95.8</c:v>
                </c:pt>
                <c:pt idx="2">
                  <c:v>96</c:v>
                </c:pt>
                <c:pt idx="3">
                  <c:v>95.9</c:v>
                </c:pt>
                <c:pt idx="4">
                  <c:v>95.1</c:v>
                </c:pt>
              </c:numCache>
            </c:numRef>
          </c:val>
          <c:smooth val="1"/>
          <c:extLst>
            <c:ext xmlns:c16="http://schemas.microsoft.com/office/drawing/2014/chart" uri="{C3380CC4-5D6E-409C-BE32-E72D297353CC}">
              <c16:uniqueId val="{00000002-28ED-464A-89C6-2F906E0CCC1A}"/>
            </c:ext>
          </c:extLst>
        </c:ser>
        <c:dLbls>
          <c:showLegendKey val="0"/>
          <c:showVal val="0"/>
          <c:showCatName val="0"/>
          <c:showSerName val="0"/>
          <c:showPercent val="0"/>
          <c:showBubbleSize val="0"/>
        </c:dLbls>
        <c:smooth val="0"/>
        <c:axId val="320380936"/>
        <c:axId val="320052552"/>
      </c:lineChart>
      <c:valAx>
        <c:axId val="320052552"/>
        <c:scaling>
          <c:orientation val="minMax"/>
          <c:max val="100"/>
          <c:min val="0"/>
        </c:scaling>
        <c:delete val="0"/>
        <c:axPos val="l"/>
        <c:title>
          <c:tx>
            <c:rich>
              <a:bodyPr rot="-5400000" vert="horz"/>
              <a:lstStyle/>
              <a:p>
                <a:pPr>
                  <a:defRPr/>
                </a:pPr>
                <a:r>
                  <a:rPr lang="en-US"/>
                  <a:t>Percent</a:t>
                </a:r>
              </a:p>
            </c:rich>
          </c:tx>
          <c:overlay val="0"/>
        </c:title>
        <c:numFmt formatCode="0" sourceLinked="0"/>
        <c:majorTickMark val="out"/>
        <c:minorTickMark val="none"/>
        <c:tickLblPos val="nextTo"/>
        <c:crossAx val="320380936"/>
        <c:crosses val="autoZero"/>
        <c:crossBetween val="between"/>
      </c:valAx>
      <c:catAx>
        <c:axId val="320380936"/>
        <c:scaling>
          <c:orientation val="minMax"/>
        </c:scaling>
        <c:delete val="0"/>
        <c:axPos val="b"/>
        <c:numFmt formatCode="General" sourceLinked="1"/>
        <c:majorTickMark val="out"/>
        <c:minorTickMark val="none"/>
        <c:tickLblPos val="nextTo"/>
        <c:crossAx val="320052552"/>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1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1792883019504048"/>
          <c:h val="0.83249029671849495"/>
        </c:manualLayout>
      </c:layout>
      <c:lineChart>
        <c:grouping val="standard"/>
        <c:varyColors val="0"/>
        <c:ser>
          <c:idx val="2"/>
          <c:order val="0"/>
          <c:tx>
            <c:strRef>
              <c:f>Indicators!$E$25</c:f>
              <c:strCache>
                <c:ptCount val="1"/>
                <c:pt idx="0">
                  <c:v>Statewide</c:v>
                </c:pt>
              </c:strCache>
            </c:strRef>
          </c:tx>
          <c:spPr>
            <a:ln w="31750">
              <a:solidFill>
                <a:schemeClr val="accent3"/>
              </a:solidFill>
            </a:ln>
          </c:spPr>
          <c:marker>
            <c:symbol val="none"/>
          </c:marker>
          <c:cat>
            <c:numRef>
              <c:f>Indicators!$M$20:$Q$20</c:f>
              <c:numCache>
                <c:formatCode>General</c:formatCode>
                <c:ptCount val="5"/>
                <c:pt idx="0">
                  <c:v>2014</c:v>
                </c:pt>
                <c:pt idx="1">
                  <c:v>2015</c:v>
                </c:pt>
                <c:pt idx="2">
                  <c:v>2016</c:v>
                </c:pt>
                <c:pt idx="3">
                  <c:v>2017</c:v>
                </c:pt>
                <c:pt idx="4">
                  <c:v>2018</c:v>
                </c:pt>
              </c:numCache>
            </c:numRef>
          </c:cat>
          <c:val>
            <c:numRef>
              <c:f>Indicators!$M$25:$Q$25</c:f>
              <c:numCache>
                <c:formatCode>0.0</c:formatCode>
                <c:ptCount val="5"/>
                <c:pt idx="0">
                  <c:v>2.1</c:v>
                </c:pt>
                <c:pt idx="1">
                  <c:v>1.8</c:v>
                </c:pt>
                <c:pt idx="2">
                  <c:v>1.9</c:v>
                </c:pt>
                <c:pt idx="3">
                  <c:v>1.7</c:v>
                </c:pt>
                <c:pt idx="4">
                  <c:v>1.8</c:v>
                </c:pt>
              </c:numCache>
            </c:numRef>
          </c:val>
          <c:smooth val="1"/>
          <c:extLst>
            <c:ext xmlns:c16="http://schemas.microsoft.com/office/drawing/2014/chart" uri="{C3380CC4-5D6E-409C-BE32-E72D297353CC}">
              <c16:uniqueId val="{00000000-C099-486B-83F3-2180E7C1B24C}"/>
            </c:ext>
          </c:extLst>
        </c:ser>
        <c:ser>
          <c:idx val="1"/>
          <c:order val="1"/>
          <c:tx>
            <c:strRef>
              <c:f>Indicators!$E$24</c:f>
              <c:strCache>
                <c:ptCount val="1"/>
                <c:pt idx="0">
                  <c:v>Median</c:v>
                </c:pt>
              </c:strCache>
            </c:strRef>
          </c:tx>
          <c:spPr>
            <a:ln w="31750">
              <a:solidFill>
                <a:schemeClr val="accent1"/>
              </a:solidFill>
            </a:ln>
          </c:spPr>
          <c:marker>
            <c:symbol val="none"/>
          </c:marker>
          <c:cat>
            <c:numRef>
              <c:f>Indicators!$M$20:$Q$20</c:f>
              <c:numCache>
                <c:formatCode>General</c:formatCode>
                <c:ptCount val="5"/>
                <c:pt idx="0">
                  <c:v>2014</c:v>
                </c:pt>
                <c:pt idx="1">
                  <c:v>2015</c:v>
                </c:pt>
                <c:pt idx="2">
                  <c:v>2016</c:v>
                </c:pt>
                <c:pt idx="3">
                  <c:v>2017</c:v>
                </c:pt>
                <c:pt idx="4">
                  <c:v>2018</c:v>
                </c:pt>
              </c:numCache>
            </c:numRef>
          </c:cat>
          <c:val>
            <c:numRef>
              <c:f>Indicators!$M$24:$Q$24</c:f>
              <c:numCache>
                <c:formatCode>0.0</c:formatCode>
                <c:ptCount val="5"/>
                <c:pt idx="0">
                  <c:v>1.9</c:v>
                </c:pt>
                <c:pt idx="1">
                  <c:v>1.5</c:v>
                </c:pt>
                <c:pt idx="2">
                  <c:v>1.6</c:v>
                </c:pt>
                <c:pt idx="3">
                  <c:v>0</c:v>
                </c:pt>
                <c:pt idx="4">
                  <c:v>0</c:v>
                </c:pt>
              </c:numCache>
            </c:numRef>
          </c:val>
          <c:smooth val="1"/>
          <c:extLst>
            <c:ext xmlns:c16="http://schemas.microsoft.com/office/drawing/2014/chart" uri="{C3380CC4-5D6E-409C-BE32-E72D297353CC}">
              <c16:uniqueId val="{00000001-C099-486B-83F3-2180E7C1B24C}"/>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Indicators!$M$20:$Q$20</c:f>
              <c:numCache>
                <c:formatCode>General</c:formatCode>
                <c:ptCount val="5"/>
                <c:pt idx="0">
                  <c:v>2014</c:v>
                </c:pt>
                <c:pt idx="1">
                  <c:v>2015</c:v>
                </c:pt>
                <c:pt idx="2">
                  <c:v>2016</c:v>
                </c:pt>
                <c:pt idx="3">
                  <c:v>2017</c:v>
                </c:pt>
                <c:pt idx="4">
                  <c:v>2018</c:v>
                </c:pt>
              </c:numCache>
            </c:numRef>
          </c:cat>
          <c:val>
            <c:numRef>
              <c:f>Indicators!$M$23:$Q$23</c:f>
              <c:numCache>
                <c:formatCode>0.0</c:formatCode>
                <c:ptCount val="5"/>
                <c:pt idx="1">
                  <c:v>2.2000000000000002</c:v>
                </c:pt>
                <c:pt idx="2">
                  <c:v>1.8</c:v>
                </c:pt>
                <c:pt idx="3">
                  <c:v>0</c:v>
                </c:pt>
              </c:numCache>
            </c:numRef>
          </c:val>
          <c:smooth val="1"/>
          <c:extLst>
            <c:ext xmlns:c16="http://schemas.microsoft.com/office/drawing/2014/chart" uri="{C3380CC4-5D6E-409C-BE32-E72D297353CC}">
              <c16:uniqueId val="{00000002-C099-486B-83F3-2180E7C1B24C}"/>
            </c:ext>
          </c:extLst>
        </c:ser>
        <c:dLbls>
          <c:showLegendKey val="0"/>
          <c:showVal val="0"/>
          <c:showCatName val="0"/>
          <c:showSerName val="0"/>
          <c:showPercent val="0"/>
          <c:showBubbleSize val="0"/>
        </c:dLbls>
        <c:smooth val="0"/>
        <c:axId val="320384968"/>
        <c:axId val="320385544"/>
      </c:lineChart>
      <c:catAx>
        <c:axId val="320384968"/>
        <c:scaling>
          <c:orientation val="minMax"/>
        </c:scaling>
        <c:delete val="0"/>
        <c:axPos val="b"/>
        <c:numFmt formatCode="General" sourceLinked="1"/>
        <c:majorTickMark val="out"/>
        <c:minorTickMark val="none"/>
        <c:tickLblPos val="nextTo"/>
        <c:spPr>
          <a:noFill/>
        </c:spPr>
        <c:crossAx val="320385544"/>
        <c:crosses val="autoZero"/>
        <c:auto val="1"/>
        <c:lblAlgn val="ctr"/>
        <c:lblOffset val="100"/>
        <c:noMultiLvlLbl val="0"/>
      </c:catAx>
      <c:valAx>
        <c:axId val="32038554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384968"/>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1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396"/>
          <c:h val="0.83249029671849495"/>
        </c:manualLayout>
      </c:layout>
      <c:lineChart>
        <c:grouping val="standard"/>
        <c:varyColors val="0"/>
        <c:ser>
          <c:idx val="2"/>
          <c:order val="0"/>
          <c:tx>
            <c:strRef>
              <c:f>Indicators!$E$52</c:f>
              <c:strCache>
                <c:ptCount val="1"/>
                <c:pt idx="0">
                  <c:v>Statewide</c:v>
                </c:pt>
              </c:strCache>
            </c:strRef>
          </c:tx>
          <c:spPr>
            <a:ln w="31750">
              <a:solidFill>
                <a:schemeClr val="accent3"/>
              </a:solidFill>
            </a:ln>
          </c:spPr>
          <c:marker>
            <c:symbol val="none"/>
          </c:marker>
          <c:cat>
            <c:numRef>
              <c:f>Indicators!$F$47:$J$47</c:f>
              <c:numCache>
                <c:formatCode>General</c:formatCode>
                <c:ptCount val="5"/>
                <c:pt idx="0">
                  <c:v>2014</c:v>
                </c:pt>
                <c:pt idx="1">
                  <c:v>2015</c:v>
                </c:pt>
                <c:pt idx="2">
                  <c:v>2016</c:v>
                </c:pt>
                <c:pt idx="3">
                  <c:v>2017</c:v>
                </c:pt>
                <c:pt idx="4">
                  <c:v>2018</c:v>
                </c:pt>
              </c:numCache>
            </c:numRef>
          </c:cat>
          <c:val>
            <c:numRef>
              <c:f>Indicators!$F$52:$J$52</c:f>
              <c:numCache>
                <c:formatCode>0.0</c:formatCode>
                <c:ptCount val="5"/>
                <c:pt idx="0">
                  <c:v>9.7434957020057453</c:v>
                </c:pt>
                <c:pt idx="1">
                  <c:v>10.040810502283103</c:v>
                </c:pt>
                <c:pt idx="2">
                  <c:v>10.141404911479119</c:v>
                </c:pt>
                <c:pt idx="3">
                  <c:v>10</c:v>
                </c:pt>
                <c:pt idx="4">
                  <c:v>10.5</c:v>
                </c:pt>
              </c:numCache>
            </c:numRef>
          </c:val>
          <c:smooth val="1"/>
          <c:extLst>
            <c:ext xmlns:c16="http://schemas.microsoft.com/office/drawing/2014/chart" uri="{C3380CC4-5D6E-409C-BE32-E72D297353CC}">
              <c16:uniqueId val="{00000000-5830-4C76-9BF9-F0B139F1D616}"/>
            </c:ext>
          </c:extLst>
        </c:ser>
        <c:ser>
          <c:idx val="1"/>
          <c:order val="1"/>
          <c:tx>
            <c:strRef>
              <c:f>Indicators!$E$51</c:f>
              <c:strCache>
                <c:ptCount val="1"/>
                <c:pt idx="0">
                  <c:v>Median</c:v>
                </c:pt>
              </c:strCache>
            </c:strRef>
          </c:tx>
          <c:spPr>
            <a:ln w="31750">
              <a:solidFill>
                <a:schemeClr val="accent1"/>
              </a:solidFill>
            </a:ln>
          </c:spPr>
          <c:marker>
            <c:symbol val="none"/>
          </c:marker>
          <c:cat>
            <c:numRef>
              <c:f>Indicators!$F$47:$J$47</c:f>
              <c:numCache>
                <c:formatCode>General</c:formatCode>
                <c:ptCount val="5"/>
                <c:pt idx="0">
                  <c:v>2014</c:v>
                </c:pt>
                <c:pt idx="1">
                  <c:v>2015</c:v>
                </c:pt>
                <c:pt idx="2">
                  <c:v>2016</c:v>
                </c:pt>
                <c:pt idx="3">
                  <c:v>2017</c:v>
                </c:pt>
                <c:pt idx="4">
                  <c:v>2018</c:v>
                </c:pt>
              </c:numCache>
            </c:numRef>
          </c:cat>
          <c:val>
            <c:numRef>
              <c:f>Indicators!$F$51:$J$51</c:f>
              <c:numCache>
                <c:formatCode>0.0</c:formatCode>
                <c:ptCount val="5"/>
                <c:pt idx="0">
                  <c:v>9.4</c:v>
                </c:pt>
                <c:pt idx="1">
                  <c:v>10.25</c:v>
                </c:pt>
                <c:pt idx="2">
                  <c:v>11</c:v>
                </c:pt>
                <c:pt idx="3">
                  <c:v>11.1</c:v>
                </c:pt>
                <c:pt idx="4">
                  <c:v>10.15</c:v>
                </c:pt>
              </c:numCache>
            </c:numRef>
          </c:val>
          <c:smooth val="1"/>
          <c:extLst>
            <c:ext xmlns:c16="http://schemas.microsoft.com/office/drawing/2014/chart" uri="{C3380CC4-5D6E-409C-BE32-E72D297353CC}">
              <c16:uniqueId val="{00000001-5830-4C76-9BF9-F0B139F1D616}"/>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Indicators!$F$47:$J$47</c:f>
              <c:numCache>
                <c:formatCode>General</c:formatCode>
                <c:ptCount val="5"/>
                <c:pt idx="0">
                  <c:v>2014</c:v>
                </c:pt>
                <c:pt idx="1">
                  <c:v>2015</c:v>
                </c:pt>
                <c:pt idx="2">
                  <c:v>2016</c:v>
                </c:pt>
                <c:pt idx="3">
                  <c:v>2017</c:v>
                </c:pt>
                <c:pt idx="4">
                  <c:v>2018</c:v>
                </c:pt>
              </c:numCache>
            </c:numRef>
          </c:cat>
          <c:val>
            <c:numRef>
              <c:f>Indicators!$F$50:$J$50</c:f>
              <c:numCache>
                <c:formatCode>0.0</c:formatCode>
                <c:ptCount val="5"/>
                <c:pt idx="0">
                  <c:v>6.1</c:v>
                </c:pt>
                <c:pt idx="1">
                  <c:v>3.8</c:v>
                </c:pt>
                <c:pt idx="2">
                  <c:v>6.4</c:v>
                </c:pt>
                <c:pt idx="3">
                  <c:v>19.600000000000001</c:v>
                </c:pt>
                <c:pt idx="4">
                  <c:v>10.4</c:v>
                </c:pt>
              </c:numCache>
            </c:numRef>
          </c:val>
          <c:smooth val="1"/>
          <c:extLst>
            <c:ext xmlns:c16="http://schemas.microsoft.com/office/drawing/2014/chart" uri="{C3380CC4-5D6E-409C-BE32-E72D297353CC}">
              <c16:uniqueId val="{00000002-5830-4C76-9BF9-F0B139F1D616}"/>
            </c:ext>
          </c:extLst>
        </c:ser>
        <c:dLbls>
          <c:showLegendKey val="0"/>
          <c:showVal val="0"/>
          <c:showCatName val="0"/>
          <c:showSerName val="0"/>
          <c:showPercent val="0"/>
          <c:showBubbleSize val="0"/>
        </c:dLbls>
        <c:smooth val="0"/>
        <c:axId val="320520776"/>
        <c:axId val="320521352"/>
      </c:lineChart>
      <c:catAx>
        <c:axId val="320520776"/>
        <c:scaling>
          <c:orientation val="minMax"/>
        </c:scaling>
        <c:delete val="0"/>
        <c:axPos val="b"/>
        <c:numFmt formatCode="General" sourceLinked="1"/>
        <c:majorTickMark val="out"/>
        <c:minorTickMark val="none"/>
        <c:tickLblPos val="nextTo"/>
        <c:spPr>
          <a:noFill/>
        </c:spPr>
        <c:crossAx val="320521352"/>
        <c:crosses val="autoZero"/>
        <c:auto val="1"/>
        <c:lblAlgn val="ctr"/>
        <c:lblOffset val="100"/>
        <c:noMultiLvlLbl val="0"/>
      </c:catAx>
      <c:valAx>
        <c:axId val="32052135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52077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75701425144487"/>
          <c:y val="5.1440251900434983E-2"/>
          <c:w val="0.86424298574855518"/>
          <c:h val="0.83249029671849828"/>
        </c:manualLayout>
      </c:layout>
      <c:lineChart>
        <c:grouping val="standard"/>
        <c:varyColors val="0"/>
        <c:ser>
          <c:idx val="1"/>
          <c:order val="0"/>
          <c:tx>
            <c:strRef>
              <c:f>'Academics - Gr. 3-8 - Legacy'!$C$143</c:f>
              <c:strCache>
                <c:ptCount val="1"/>
                <c:pt idx="0">
                  <c:v>Springfield*</c:v>
                </c:pt>
              </c:strCache>
            </c:strRef>
          </c:tx>
          <c:spPr>
            <a:ln w="31750">
              <a:solidFill>
                <a:schemeClr val="bg1">
                  <a:lumMod val="65000"/>
                </a:schemeClr>
              </a:solidFill>
            </a:ln>
          </c:spPr>
          <c:marker>
            <c:symbol val="none"/>
          </c:marker>
          <c:cat>
            <c:strRef>
              <c:f>'Academics - Gr. 3-8 - Legacy'!$K$138:$O$138</c:f>
              <c:strCache>
                <c:ptCount val="5"/>
                <c:pt idx="0">
                  <c:v>2012</c:v>
                </c:pt>
                <c:pt idx="1">
                  <c:v>2013</c:v>
                </c:pt>
                <c:pt idx="2">
                  <c:v>2014</c:v>
                </c:pt>
                <c:pt idx="3">
                  <c:v>2015†</c:v>
                </c:pt>
                <c:pt idx="4">
                  <c:v>2016†</c:v>
                </c:pt>
              </c:strCache>
            </c:strRef>
          </c:cat>
          <c:val>
            <c:numRef>
              <c:f>'Academics - Gr. 3-8 - Legacy'!$K$143:$O$143</c:f>
              <c:numCache>
                <c:formatCode>0</c:formatCode>
                <c:ptCount val="5"/>
                <c:pt idx="0">
                  <c:v>7</c:v>
                </c:pt>
                <c:pt idx="1">
                  <c:v>7</c:v>
                </c:pt>
                <c:pt idx="2">
                  <c:v>7</c:v>
                </c:pt>
                <c:pt idx="3">
                  <c:v>8</c:v>
                </c:pt>
                <c:pt idx="4">
                  <c:v>12</c:v>
                </c:pt>
              </c:numCache>
            </c:numRef>
          </c:val>
          <c:smooth val="1"/>
          <c:extLst>
            <c:ext xmlns:c16="http://schemas.microsoft.com/office/drawing/2014/chart" uri="{C3380CC4-5D6E-409C-BE32-E72D297353CC}">
              <c16:uniqueId val="{00000003-5223-4D5F-ABB8-3482D3E0DDF7}"/>
            </c:ext>
          </c:extLst>
        </c:ser>
        <c:ser>
          <c:idx val="2"/>
          <c:order val="1"/>
          <c:tx>
            <c:strRef>
              <c:f>'Academics - Gr. 3-8 - Legacy'!$C$142</c:f>
              <c:strCache>
                <c:ptCount val="1"/>
                <c:pt idx="0">
                  <c:v>Statewide*</c:v>
                </c:pt>
              </c:strCache>
            </c:strRef>
          </c:tx>
          <c:spPr>
            <a:ln w="31750">
              <a:solidFill>
                <a:srgbClr val="92D050"/>
              </a:solidFill>
            </a:ln>
          </c:spPr>
          <c:marker>
            <c:symbol val="none"/>
          </c:marker>
          <c:cat>
            <c:strRef>
              <c:f>'Academics - Gr. 3-8 - Legacy'!$K$138:$O$138</c:f>
              <c:strCache>
                <c:ptCount val="5"/>
                <c:pt idx="0">
                  <c:v>2012</c:v>
                </c:pt>
                <c:pt idx="1">
                  <c:v>2013</c:v>
                </c:pt>
                <c:pt idx="2">
                  <c:v>2014</c:v>
                </c:pt>
                <c:pt idx="3">
                  <c:v>2015†</c:v>
                </c:pt>
                <c:pt idx="4">
                  <c:v>2016†</c:v>
                </c:pt>
              </c:strCache>
            </c:strRef>
          </c:cat>
          <c:val>
            <c:numRef>
              <c:f>'Academics - Gr. 3-8 - Legacy'!$K$142:$O$142</c:f>
              <c:numCache>
                <c:formatCode>0</c:formatCode>
                <c:ptCount val="5"/>
                <c:pt idx="0">
                  <c:v>27</c:v>
                </c:pt>
                <c:pt idx="1">
                  <c:v>25</c:v>
                </c:pt>
                <c:pt idx="2">
                  <c:v>26</c:v>
                </c:pt>
                <c:pt idx="3">
                  <c:v>26</c:v>
                </c:pt>
                <c:pt idx="4">
                  <c:v>29</c:v>
                </c:pt>
              </c:numCache>
            </c:numRef>
          </c:val>
          <c:smooth val="1"/>
          <c:extLst>
            <c:ext xmlns:c16="http://schemas.microsoft.com/office/drawing/2014/chart" uri="{C3380CC4-5D6E-409C-BE32-E72D297353CC}">
              <c16:uniqueId val="{00000004-5223-4D5F-ABB8-3482D3E0DDF7}"/>
            </c:ext>
          </c:extLst>
        </c:ser>
        <c:ser>
          <c:idx val="0"/>
          <c:order val="2"/>
          <c:tx>
            <c:strRef>
              <c:f>'Academics - Gr. 3-8 - Legacy'!$C$141</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Legacy'!$K$138:$O$138</c:f>
              <c:strCache>
                <c:ptCount val="5"/>
                <c:pt idx="0">
                  <c:v>2012</c:v>
                </c:pt>
                <c:pt idx="1">
                  <c:v>2013</c:v>
                </c:pt>
                <c:pt idx="2">
                  <c:v>2014</c:v>
                </c:pt>
                <c:pt idx="3">
                  <c:v>2015†</c:v>
                </c:pt>
                <c:pt idx="4">
                  <c:v>2016†</c:v>
                </c:pt>
              </c:strCache>
            </c:strRef>
          </c:cat>
          <c:val>
            <c:numRef>
              <c:f>'Academics - Gr. 3-8 - Legacy'!$K$141:$O$141</c:f>
              <c:numCache>
                <c:formatCode>0</c:formatCode>
                <c:ptCount val="5"/>
                <c:pt idx="0">
                  <c:v>50</c:v>
                </c:pt>
                <c:pt idx="1">
                  <c:v>53</c:v>
                </c:pt>
                <c:pt idx="2">
                  <c:v>54</c:v>
                </c:pt>
                <c:pt idx="3">
                  <c:v>35</c:v>
                </c:pt>
                <c:pt idx="4">
                  <c:v>44</c:v>
                </c:pt>
              </c:numCache>
            </c:numRef>
          </c:val>
          <c:smooth val="1"/>
          <c:extLst>
            <c:ext xmlns:c16="http://schemas.microsoft.com/office/drawing/2014/chart" uri="{C3380CC4-5D6E-409C-BE32-E72D297353CC}">
              <c16:uniqueId val="{00000005-5223-4D5F-ABB8-3482D3E0DDF7}"/>
            </c:ext>
          </c:extLst>
        </c:ser>
        <c:dLbls>
          <c:showLegendKey val="0"/>
          <c:showVal val="0"/>
          <c:showCatName val="0"/>
          <c:showSerName val="0"/>
          <c:showPercent val="0"/>
          <c:showBubbleSize val="0"/>
        </c:dLbls>
        <c:smooth val="0"/>
        <c:axId val="211152264"/>
        <c:axId val="211152840"/>
      </c:lineChart>
      <c:catAx>
        <c:axId val="211152264"/>
        <c:scaling>
          <c:orientation val="minMax"/>
        </c:scaling>
        <c:delete val="0"/>
        <c:axPos val="b"/>
        <c:numFmt formatCode="General" sourceLinked="1"/>
        <c:majorTickMark val="out"/>
        <c:minorTickMark val="none"/>
        <c:tickLblPos val="nextTo"/>
        <c:crossAx val="211152840"/>
        <c:crosses val="autoZero"/>
        <c:auto val="1"/>
        <c:lblAlgn val="ctr"/>
        <c:lblOffset val="100"/>
        <c:noMultiLvlLbl val="0"/>
      </c:catAx>
      <c:valAx>
        <c:axId val="21115284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1115226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528"/>
        </c:manualLayout>
      </c:layout>
      <c:lineChart>
        <c:grouping val="standard"/>
        <c:varyColors val="0"/>
        <c:ser>
          <c:idx val="2"/>
          <c:order val="0"/>
          <c:tx>
            <c:strRef>
              <c:f>Indicators!$E$52</c:f>
              <c:strCache>
                <c:ptCount val="1"/>
                <c:pt idx="0">
                  <c:v>Statewide</c:v>
                </c:pt>
              </c:strCache>
            </c:strRef>
          </c:tx>
          <c:spPr>
            <a:ln w="31750">
              <a:solidFill>
                <a:schemeClr val="accent3"/>
              </a:solidFill>
            </a:ln>
          </c:spPr>
          <c:marker>
            <c:symbol val="none"/>
          </c:marker>
          <c:cat>
            <c:numRef>
              <c:f>Indicators!$M$47:$Q$47</c:f>
              <c:numCache>
                <c:formatCode>General</c:formatCode>
                <c:ptCount val="5"/>
                <c:pt idx="0">
                  <c:v>2014</c:v>
                </c:pt>
                <c:pt idx="1">
                  <c:v>2015</c:v>
                </c:pt>
                <c:pt idx="2">
                  <c:v>2016</c:v>
                </c:pt>
                <c:pt idx="3">
                  <c:v>2017</c:v>
                </c:pt>
                <c:pt idx="4">
                  <c:v>2018</c:v>
                </c:pt>
              </c:numCache>
            </c:numRef>
          </c:cat>
          <c:val>
            <c:numRef>
              <c:f>Indicators!$M$52:$Q$52</c:f>
              <c:numCache>
                <c:formatCode>0.0</c:formatCode>
                <c:ptCount val="5"/>
                <c:pt idx="0">
                  <c:v>3.9</c:v>
                </c:pt>
                <c:pt idx="1">
                  <c:v>2.9</c:v>
                </c:pt>
                <c:pt idx="2">
                  <c:v>2.9</c:v>
                </c:pt>
                <c:pt idx="3">
                  <c:v>2.8</c:v>
                </c:pt>
                <c:pt idx="4">
                  <c:v>2.9</c:v>
                </c:pt>
              </c:numCache>
            </c:numRef>
          </c:val>
          <c:smooth val="1"/>
          <c:extLst>
            <c:ext xmlns:c16="http://schemas.microsoft.com/office/drawing/2014/chart" uri="{C3380CC4-5D6E-409C-BE32-E72D297353CC}">
              <c16:uniqueId val="{00000000-0CE2-4689-BB3D-32FE349D62C2}"/>
            </c:ext>
          </c:extLst>
        </c:ser>
        <c:ser>
          <c:idx val="1"/>
          <c:order val="1"/>
          <c:tx>
            <c:strRef>
              <c:f>Indicators!$E$51</c:f>
              <c:strCache>
                <c:ptCount val="1"/>
                <c:pt idx="0">
                  <c:v>Median</c:v>
                </c:pt>
              </c:strCache>
            </c:strRef>
          </c:tx>
          <c:spPr>
            <a:ln w="31750">
              <a:solidFill>
                <a:schemeClr val="accent1"/>
              </a:solidFill>
            </a:ln>
          </c:spPr>
          <c:marker>
            <c:symbol val="none"/>
          </c:marker>
          <c:cat>
            <c:numRef>
              <c:f>Indicators!$M$47:$Q$47</c:f>
              <c:numCache>
                <c:formatCode>General</c:formatCode>
                <c:ptCount val="5"/>
                <c:pt idx="0">
                  <c:v>2014</c:v>
                </c:pt>
                <c:pt idx="1">
                  <c:v>2015</c:v>
                </c:pt>
                <c:pt idx="2">
                  <c:v>2016</c:v>
                </c:pt>
                <c:pt idx="3">
                  <c:v>2017</c:v>
                </c:pt>
                <c:pt idx="4">
                  <c:v>2018</c:v>
                </c:pt>
              </c:numCache>
            </c:numRef>
          </c:cat>
          <c:val>
            <c:numRef>
              <c:f>Indicators!$M$51:$Q$51</c:f>
              <c:numCache>
                <c:formatCode>0.0</c:formatCode>
                <c:ptCount val="5"/>
                <c:pt idx="0">
                  <c:v>4.0999999999999996</c:v>
                </c:pt>
                <c:pt idx="1">
                  <c:v>3.3</c:v>
                </c:pt>
                <c:pt idx="2">
                  <c:v>2.4</c:v>
                </c:pt>
                <c:pt idx="3">
                  <c:v>1.35</c:v>
                </c:pt>
                <c:pt idx="4">
                  <c:v>1.6</c:v>
                </c:pt>
              </c:numCache>
            </c:numRef>
          </c:val>
          <c:smooth val="1"/>
          <c:extLst>
            <c:ext xmlns:c16="http://schemas.microsoft.com/office/drawing/2014/chart" uri="{C3380CC4-5D6E-409C-BE32-E72D297353CC}">
              <c16:uniqueId val="{00000001-0CE2-4689-BB3D-32FE349D62C2}"/>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Indicators!$M$47:$Q$47</c:f>
              <c:numCache>
                <c:formatCode>General</c:formatCode>
                <c:ptCount val="5"/>
                <c:pt idx="0">
                  <c:v>2014</c:v>
                </c:pt>
                <c:pt idx="1">
                  <c:v>2015</c:v>
                </c:pt>
                <c:pt idx="2">
                  <c:v>2016</c:v>
                </c:pt>
                <c:pt idx="3">
                  <c:v>2017</c:v>
                </c:pt>
                <c:pt idx="4">
                  <c:v>2018</c:v>
                </c:pt>
              </c:numCache>
            </c:numRef>
          </c:cat>
          <c:val>
            <c:numRef>
              <c:f>Indicators!$M$50:$Q$50</c:f>
              <c:numCache>
                <c:formatCode>0.0</c:formatCode>
                <c:ptCount val="5"/>
                <c:pt idx="1">
                  <c:v>0.5</c:v>
                </c:pt>
                <c:pt idx="2">
                  <c:v>0.4</c:v>
                </c:pt>
                <c:pt idx="3">
                  <c:v>0</c:v>
                </c:pt>
              </c:numCache>
            </c:numRef>
          </c:val>
          <c:smooth val="1"/>
          <c:extLst>
            <c:ext xmlns:c16="http://schemas.microsoft.com/office/drawing/2014/chart" uri="{C3380CC4-5D6E-409C-BE32-E72D297353CC}">
              <c16:uniqueId val="{00000002-0CE2-4689-BB3D-32FE349D62C2}"/>
            </c:ext>
          </c:extLst>
        </c:ser>
        <c:dLbls>
          <c:showLegendKey val="0"/>
          <c:showVal val="0"/>
          <c:showCatName val="0"/>
          <c:showSerName val="0"/>
          <c:showPercent val="0"/>
          <c:showBubbleSize val="0"/>
        </c:dLbls>
        <c:smooth val="0"/>
        <c:axId val="320525384"/>
        <c:axId val="320525960"/>
      </c:lineChart>
      <c:catAx>
        <c:axId val="320525384"/>
        <c:scaling>
          <c:orientation val="minMax"/>
        </c:scaling>
        <c:delete val="0"/>
        <c:axPos val="b"/>
        <c:numFmt formatCode="General" sourceLinked="1"/>
        <c:majorTickMark val="out"/>
        <c:minorTickMark val="none"/>
        <c:tickLblPos val="nextTo"/>
        <c:spPr>
          <a:noFill/>
        </c:spPr>
        <c:crossAx val="320525960"/>
        <c:crosses val="autoZero"/>
        <c:auto val="1"/>
        <c:lblAlgn val="ctr"/>
        <c:lblOffset val="100"/>
        <c:noMultiLvlLbl val="0"/>
      </c:catAx>
      <c:valAx>
        <c:axId val="32052596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525384"/>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1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34"/>
          <c:y val="5.1440251900434983E-2"/>
          <c:w val="0.84209927994080624"/>
          <c:h val="0.83249029671849573"/>
        </c:manualLayout>
      </c:layout>
      <c:lineChart>
        <c:grouping val="standard"/>
        <c:varyColors val="0"/>
        <c:ser>
          <c:idx val="2"/>
          <c:order val="0"/>
          <c:tx>
            <c:strRef>
              <c:f>Indicators!$E$52</c:f>
              <c:strCache>
                <c:ptCount val="1"/>
                <c:pt idx="0">
                  <c:v>Statewide</c:v>
                </c:pt>
              </c:strCache>
            </c:strRef>
          </c:tx>
          <c:spPr>
            <a:ln w="31750">
              <a:solidFill>
                <a:srgbClr val="92D050"/>
              </a:solidFill>
            </a:ln>
          </c:spPr>
          <c:marker>
            <c:symbol val="none"/>
          </c:marker>
          <c:cat>
            <c:numRef>
              <c:f>Indicators!$T$47:$X$47</c:f>
              <c:numCache>
                <c:formatCode>General</c:formatCode>
                <c:ptCount val="5"/>
                <c:pt idx="0">
                  <c:v>2014</c:v>
                </c:pt>
                <c:pt idx="1">
                  <c:v>2015</c:v>
                </c:pt>
                <c:pt idx="2">
                  <c:v>2016</c:v>
                </c:pt>
                <c:pt idx="3">
                  <c:v>2017</c:v>
                </c:pt>
                <c:pt idx="4">
                  <c:v>2018</c:v>
                </c:pt>
              </c:numCache>
            </c:numRef>
          </c:cat>
          <c:val>
            <c:numRef>
              <c:f>Indicators!$T$52:$X$52</c:f>
              <c:numCache>
                <c:formatCode>0.0</c:formatCode>
                <c:ptCount val="5"/>
                <c:pt idx="0">
                  <c:v>1.6</c:v>
                </c:pt>
                <c:pt idx="1">
                  <c:v>1.5</c:v>
                </c:pt>
                <c:pt idx="2">
                  <c:v>1.5</c:v>
                </c:pt>
                <c:pt idx="3">
                  <c:v>1.3</c:v>
                </c:pt>
                <c:pt idx="4">
                  <c:v>1.3</c:v>
                </c:pt>
              </c:numCache>
            </c:numRef>
          </c:val>
          <c:smooth val="1"/>
          <c:extLst>
            <c:ext xmlns:c16="http://schemas.microsoft.com/office/drawing/2014/chart" uri="{C3380CC4-5D6E-409C-BE32-E72D297353CC}">
              <c16:uniqueId val="{00000000-DF8F-4CC7-B0C7-10931AD265CB}"/>
            </c:ext>
          </c:extLst>
        </c:ser>
        <c:ser>
          <c:idx val="1"/>
          <c:order val="1"/>
          <c:tx>
            <c:strRef>
              <c:f>Indicators!$E$51</c:f>
              <c:strCache>
                <c:ptCount val="1"/>
                <c:pt idx="0">
                  <c:v>Median</c:v>
                </c:pt>
              </c:strCache>
            </c:strRef>
          </c:tx>
          <c:spPr>
            <a:ln w="31750">
              <a:solidFill>
                <a:srgbClr val="4F81BD"/>
              </a:solidFill>
            </a:ln>
          </c:spPr>
          <c:marker>
            <c:symbol val="none"/>
          </c:marker>
          <c:cat>
            <c:numRef>
              <c:f>Indicators!$T$47:$X$47</c:f>
              <c:numCache>
                <c:formatCode>General</c:formatCode>
                <c:ptCount val="5"/>
                <c:pt idx="0">
                  <c:v>2014</c:v>
                </c:pt>
                <c:pt idx="1">
                  <c:v>2015</c:v>
                </c:pt>
                <c:pt idx="2">
                  <c:v>2016</c:v>
                </c:pt>
                <c:pt idx="3">
                  <c:v>2017</c:v>
                </c:pt>
                <c:pt idx="4">
                  <c:v>2018</c:v>
                </c:pt>
              </c:numCache>
            </c:numRef>
          </c:cat>
          <c:val>
            <c:numRef>
              <c:f>Indicators!$T$51:$X$51</c:f>
              <c:numCache>
                <c:formatCode>0.0</c:formatCode>
                <c:ptCount val="5"/>
                <c:pt idx="0">
                  <c:v>0.8</c:v>
                </c:pt>
                <c:pt idx="1">
                  <c:v>1</c:v>
                </c:pt>
                <c:pt idx="2">
                  <c:v>0.7</c:v>
                </c:pt>
                <c:pt idx="3">
                  <c:v>0.64999999999999991</c:v>
                </c:pt>
                <c:pt idx="4">
                  <c:v>0.5</c:v>
                </c:pt>
              </c:numCache>
            </c:numRef>
          </c:val>
          <c:smooth val="1"/>
          <c:extLst>
            <c:ext xmlns:c16="http://schemas.microsoft.com/office/drawing/2014/chart" uri="{C3380CC4-5D6E-409C-BE32-E72D297353CC}">
              <c16:uniqueId val="{00000001-DF8F-4CC7-B0C7-10931AD265CB}"/>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Indicators!$T$47:$X$47</c:f>
              <c:numCache>
                <c:formatCode>General</c:formatCode>
                <c:ptCount val="5"/>
                <c:pt idx="0">
                  <c:v>2014</c:v>
                </c:pt>
                <c:pt idx="1">
                  <c:v>2015</c:v>
                </c:pt>
                <c:pt idx="2">
                  <c:v>2016</c:v>
                </c:pt>
                <c:pt idx="3">
                  <c:v>2017</c:v>
                </c:pt>
                <c:pt idx="4">
                  <c:v>2018</c:v>
                </c:pt>
              </c:numCache>
            </c:numRef>
          </c:cat>
          <c:val>
            <c:numRef>
              <c:f>Indicators!$T$50:$X$50</c:f>
              <c:numCache>
                <c:formatCode>0.0</c:formatCode>
                <c:ptCount val="5"/>
                <c:pt idx="0">
                  <c:v>0</c:v>
                </c:pt>
                <c:pt idx="1">
                  <c:v>0.3</c:v>
                </c:pt>
                <c:pt idx="2">
                  <c:v>0</c:v>
                </c:pt>
                <c:pt idx="3">
                  <c:v>0.5</c:v>
                </c:pt>
                <c:pt idx="4">
                  <c:v>0</c:v>
                </c:pt>
              </c:numCache>
            </c:numRef>
          </c:val>
          <c:smooth val="1"/>
          <c:extLst>
            <c:ext xmlns:c16="http://schemas.microsoft.com/office/drawing/2014/chart" uri="{C3380CC4-5D6E-409C-BE32-E72D297353CC}">
              <c16:uniqueId val="{00000002-DF8F-4CC7-B0C7-10931AD265CB}"/>
            </c:ext>
          </c:extLst>
        </c:ser>
        <c:dLbls>
          <c:showLegendKey val="0"/>
          <c:showVal val="0"/>
          <c:showCatName val="0"/>
          <c:showSerName val="0"/>
          <c:showPercent val="0"/>
          <c:showBubbleSize val="0"/>
        </c:dLbls>
        <c:smooth val="0"/>
        <c:axId val="320596232"/>
        <c:axId val="320595656"/>
      </c:lineChart>
      <c:valAx>
        <c:axId val="320595656"/>
        <c:scaling>
          <c:orientation val="minMax"/>
          <c:max val="100"/>
          <c:min val="0"/>
        </c:scaling>
        <c:delete val="0"/>
        <c:axPos val="l"/>
        <c:title>
          <c:tx>
            <c:rich>
              <a:bodyPr rot="-5400000" vert="horz"/>
              <a:lstStyle/>
              <a:p>
                <a:pPr>
                  <a:defRPr/>
                </a:pPr>
                <a:r>
                  <a:rPr lang="en-US"/>
                  <a:t>Percent</a:t>
                </a:r>
              </a:p>
            </c:rich>
          </c:tx>
          <c:overlay val="0"/>
        </c:title>
        <c:numFmt formatCode="0" sourceLinked="0"/>
        <c:majorTickMark val="out"/>
        <c:minorTickMark val="none"/>
        <c:tickLblPos val="nextTo"/>
        <c:crossAx val="320596232"/>
        <c:crosses val="autoZero"/>
        <c:crossBetween val="between"/>
      </c:valAx>
      <c:catAx>
        <c:axId val="320596232"/>
        <c:scaling>
          <c:orientation val="minMax"/>
        </c:scaling>
        <c:delete val="0"/>
        <c:axPos val="b"/>
        <c:numFmt formatCode="General" sourceLinked="1"/>
        <c:majorTickMark val="out"/>
        <c:minorTickMark val="none"/>
        <c:tickLblPos val="nextTo"/>
        <c:crossAx val="320595656"/>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1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44"/>
          <c:h val="0.83249029671849528"/>
        </c:manualLayout>
      </c:layout>
      <c:lineChart>
        <c:grouping val="standard"/>
        <c:varyColors val="0"/>
        <c:ser>
          <c:idx val="0"/>
          <c:order val="0"/>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Pt>
            <c:idx val="0"/>
            <c:bubble3D val="0"/>
            <c:spPr>
              <a:ln w="38100">
                <a:solidFill>
                  <a:schemeClr val="tx1"/>
                </a:solidFill>
              </a:ln>
            </c:spPr>
            <c:extLst>
              <c:ext xmlns:c16="http://schemas.microsoft.com/office/drawing/2014/chart" uri="{C3380CC4-5D6E-409C-BE32-E72D297353CC}">
                <c16:uniqueId val="{00000001-7157-4362-AD45-0DE2539F64A8}"/>
              </c:ext>
            </c:extLst>
          </c:dPt>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Indicators!$F$79:$J$79</c:f>
              <c:numCache>
                <c:formatCode>General</c:formatCode>
                <c:ptCount val="5"/>
                <c:pt idx="0">
                  <c:v>2013</c:v>
                </c:pt>
                <c:pt idx="1">
                  <c:v>2014</c:v>
                </c:pt>
                <c:pt idx="2">
                  <c:v>2015</c:v>
                </c:pt>
                <c:pt idx="3">
                  <c:v>2016</c:v>
                </c:pt>
                <c:pt idx="4">
                  <c:v>2017</c:v>
                </c:pt>
              </c:numCache>
            </c:numRef>
          </c:cat>
          <c:val>
            <c:numRef>
              <c:f>Indicators!$F$82:$J$82</c:f>
              <c:numCache>
                <c:formatCode>0.0</c:formatCode>
                <c:ptCount val="5"/>
                <c:pt idx="4">
                  <c:v>100</c:v>
                </c:pt>
              </c:numCache>
            </c:numRef>
          </c:val>
          <c:smooth val="1"/>
          <c:extLst>
            <c:ext xmlns:c16="http://schemas.microsoft.com/office/drawing/2014/chart" uri="{C3380CC4-5D6E-409C-BE32-E72D297353CC}">
              <c16:uniqueId val="{00000002-7157-4362-AD45-0DE2539F64A8}"/>
            </c:ext>
          </c:extLst>
        </c:ser>
        <c:ser>
          <c:idx val="1"/>
          <c:order val="1"/>
          <c:tx>
            <c:strRef>
              <c:f>Indicators!$E$83</c:f>
              <c:strCache>
                <c:ptCount val="1"/>
                <c:pt idx="0">
                  <c:v>Median</c:v>
                </c:pt>
              </c:strCache>
            </c:strRef>
          </c:tx>
          <c:spPr>
            <a:ln w="31750">
              <a:solidFill>
                <a:schemeClr val="accent1"/>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Indicators!$F$83:$J$83</c:f>
              <c:numCache>
                <c:formatCode>0.0</c:formatCode>
                <c:ptCount val="5"/>
                <c:pt idx="0">
                  <c:v>87.5</c:v>
                </c:pt>
                <c:pt idx="1">
                  <c:v>88.9</c:v>
                </c:pt>
                <c:pt idx="2">
                  <c:v>88.9</c:v>
                </c:pt>
                <c:pt idx="3">
                  <c:v>90.8</c:v>
                </c:pt>
                <c:pt idx="4">
                  <c:v>91.5</c:v>
                </c:pt>
              </c:numCache>
            </c:numRef>
          </c:val>
          <c:smooth val="1"/>
          <c:extLst>
            <c:ext xmlns:c16="http://schemas.microsoft.com/office/drawing/2014/chart" uri="{C3380CC4-5D6E-409C-BE32-E72D297353CC}">
              <c16:uniqueId val="{00000003-7157-4362-AD45-0DE2539F64A8}"/>
            </c:ext>
          </c:extLst>
        </c:ser>
        <c:ser>
          <c:idx val="2"/>
          <c:order val="2"/>
          <c:tx>
            <c:strRef>
              <c:f>Indicators!$E$84</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Indicators!$F$84:$J$84</c:f>
              <c:numCache>
                <c:formatCode>0.0</c:formatCode>
                <c:ptCount val="5"/>
                <c:pt idx="0">
                  <c:v>85</c:v>
                </c:pt>
                <c:pt idx="1">
                  <c:v>86.1</c:v>
                </c:pt>
                <c:pt idx="2">
                  <c:v>87.3</c:v>
                </c:pt>
                <c:pt idx="3">
                  <c:v>87.5</c:v>
                </c:pt>
                <c:pt idx="4">
                  <c:v>88.3</c:v>
                </c:pt>
              </c:numCache>
            </c:numRef>
          </c:val>
          <c:smooth val="1"/>
          <c:extLst>
            <c:ext xmlns:c16="http://schemas.microsoft.com/office/drawing/2014/chart" uri="{C3380CC4-5D6E-409C-BE32-E72D297353CC}">
              <c16:uniqueId val="{00000004-7157-4362-AD45-0DE2539F64A8}"/>
            </c:ext>
          </c:extLst>
        </c:ser>
        <c:dLbls>
          <c:showLegendKey val="0"/>
          <c:showVal val="0"/>
          <c:showCatName val="0"/>
          <c:showSerName val="0"/>
          <c:showPercent val="0"/>
          <c:showBubbleSize val="0"/>
        </c:dLbls>
        <c:marker val="1"/>
        <c:smooth val="0"/>
        <c:axId val="320600264"/>
        <c:axId val="320600840"/>
      </c:lineChart>
      <c:catAx>
        <c:axId val="320600264"/>
        <c:scaling>
          <c:orientation val="minMax"/>
        </c:scaling>
        <c:delete val="0"/>
        <c:axPos val="b"/>
        <c:numFmt formatCode="General" sourceLinked="1"/>
        <c:majorTickMark val="out"/>
        <c:minorTickMark val="none"/>
        <c:tickLblPos val="nextTo"/>
        <c:spPr>
          <a:noFill/>
        </c:spPr>
        <c:crossAx val="320600840"/>
        <c:crosses val="autoZero"/>
        <c:auto val="1"/>
        <c:lblAlgn val="ctr"/>
        <c:lblOffset val="100"/>
        <c:noMultiLvlLbl val="0"/>
      </c:catAx>
      <c:valAx>
        <c:axId val="3206008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60026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1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573"/>
        </c:manualLayout>
      </c:layout>
      <c:lineChart>
        <c:grouping val="standard"/>
        <c:varyColors val="0"/>
        <c:ser>
          <c:idx val="0"/>
          <c:order val="0"/>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Pt>
            <c:idx val="0"/>
            <c:bubble3D val="0"/>
            <c:spPr>
              <a:ln w="38100">
                <a:solidFill>
                  <a:schemeClr val="tx1"/>
                </a:solidFill>
              </a:ln>
            </c:spPr>
            <c:extLst>
              <c:ext xmlns:c16="http://schemas.microsoft.com/office/drawing/2014/chart" uri="{C3380CC4-5D6E-409C-BE32-E72D297353CC}">
                <c16:uniqueId val="{00000001-8A2D-45C4-91C8-47983DCA97A6}"/>
              </c:ext>
            </c:extLst>
          </c:dPt>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Indicators!$M$79:$Q$79</c:f>
              <c:numCache>
                <c:formatCode>General</c:formatCode>
                <c:ptCount val="5"/>
                <c:pt idx="0">
                  <c:v>2013</c:v>
                </c:pt>
                <c:pt idx="1">
                  <c:v>2014</c:v>
                </c:pt>
                <c:pt idx="2">
                  <c:v>2015</c:v>
                </c:pt>
                <c:pt idx="3">
                  <c:v>2016</c:v>
                </c:pt>
                <c:pt idx="4">
                  <c:v>2017</c:v>
                </c:pt>
              </c:numCache>
            </c:numRef>
          </c:cat>
          <c:val>
            <c:numRef>
              <c:f>Indicators!$M$82:$Q$82</c:f>
              <c:numCache>
                <c:formatCode>0.0</c:formatCode>
                <c:ptCount val="5"/>
              </c:numCache>
            </c:numRef>
          </c:val>
          <c:smooth val="1"/>
          <c:extLst>
            <c:ext xmlns:c16="http://schemas.microsoft.com/office/drawing/2014/chart" uri="{C3380CC4-5D6E-409C-BE32-E72D297353CC}">
              <c16:uniqueId val="{00000002-8A2D-45C4-91C8-47983DCA97A6}"/>
            </c:ext>
          </c:extLst>
        </c:ser>
        <c:ser>
          <c:idx val="1"/>
          <c:order val="1"/>
          <c:tx>
            <c:strRef>
              <c:f>Indicators!$E$83</c:f>
              <c:strCache>
                <c:ptCount val="1"/>
                <c:pt idx="0">
                  <c:v>Median</c:v>
                </c:pt>
              </c:strCache>
            </c:strRef>
          </c:tx>
          <c:spPr>
            <a:ln w="31750">
              <a:solidFill>
                <a:schemeClr val="accent1"/>
              </a:solidFill>
            </a:ln>
          </c:spPr>
          <c:marker>
            <c:symbol val="none"/>
          </c:marker>
          <c:cat>
            <c:numRef>
              <c:f>Indicators!$M$79:$Q$79</c:f>
              <c:numCache>
                <c:formatCode>General</c:formatCode>
                <c:ptCount val="5"/>
                <c:pt idx="0">
                  <c:v>2013</c:v>
                </c:pt>
                <c:pt idx="1">
                  <c:v>2014</c:v>
                </c:pt>
                <c:pt idx="2">
                  <c:v>2015</c:v>
                </c:pt>
                <c:pt idx="3">
                  <c:v>2016</c:v>
                </c:pt>
                <c:pt idx="4">
                  <c:v>2017</c:v>
                </c:pt>
              </c:numCache>
            </c:numRef>
          </c:cat>
          <c:val>
            <c:numRef>
              <c:f>Indicators!$M$83:$Q$83</c:f>
              <c:numCache>
                <c:formatCode>0.0</c:formatCode>
                <c:ptCount val="5"/>
                <c:pt idx="0">
                  <c:v>88.4</c:v>
                </c:pt>
                <c:pt idx="1">
                  <c:v>90.5</c:v>
                </c:pt>
                <c:pt idx="2">
                  <c:v>91.6</c:v>
                </c:pt>
                <c:pt idx="3">
                  <c:v>92</c:v>
                </c:pt>
              </c:numCache>
            </c:numRef>
          </c:val>
          <c:smooth val="1"/>
          <c:extLst>
            <c:ext xmlns:c16="http://schemas.microsoft.com/office/drawing/2014/chart" uri="{C3380CC4-5D6E-409C-BE32-E72D297353CC}">
              <c16:uniqueId val="{00000003-8A2D-45C4-91C8-47983DCA97A6}"/>
            </c:ext>
          </c:extLst>
        </c:ser>
        <c:ser>
          <c:idx val="2"/>
          <c:order val="2"/>
          <c:tx>
            <c:strRef>
              <c:f>Indicators!$E$84</c:f>
              <c:strCache>
                <c:ptCount val="1"/>
                <c:pt idx="0">
                  <c:v>Statewide</c:v>
                </c:pt>
              </c:strCache>
            </c:strRef>
          </c:tx>
          <c:spPr>
            <a:ln w="31750">
              <a:solidFill>
                <a:schemeClr val="accent3"/>
              </a:solidFill>
            </a:ln>
          </c:spPr>
          <c:marker>
            <c:symbol val="none"/>
          </c:marker>
          <c:cat>
            <c:numRef>
              <c:f>Indicators!$M$79:$Q$79</c:f>
              <c:numCache>
                <c:formatCode>General</c:formatCode>
                <c:ptCount val="5"/>
                <c:pt idx="0">
                  <c:v>2013</c:v>
                </c:pt>
                <c:pt idx="1">
                  <c:v>2014</c:v>
                </c:pt>
                <c:pt idx="2">
                  <c:v>2015</c:v>
                </c:pt>
                <c:pt idx="3">
                  <c:v>2016</c:v>
                </c:pt>
                <c:pt idx="4">
                  <c:v>2017</c:v>
                </c:pt>
              </c:numCache>
            </c:numRef>
          </c:cat>
          <c:val>
            <c:numRef>
              <c:f>Indicators!$M$84:$Q$84</c:f>
              <c:numCache>
                <c:formatCode>0.0</c:formatCode>
                <c:ptCount val="5"/>
                <c:pt idx="0">
                  <c:v>87.7</c:v>
                </c:pt>
                <c:pt idx="1">
                  <c:v>88.5</c:v>
                </c:pt>
                <c:pt idx="2">
                  <c:v>89.4</c:v>
                </c:pt>
                <c:pt idx="3">
                  <c:v>0</c:v>
                </c:pt>
              </c:numCache>
            </c:numRef>
          </c:val>
          <c:smooth val="1"/>
          <c:extLst>
            <c:ext xmlns:c16="http://schemas.microsoft.com/office/drawing/2014/chart" uri="{C3380CC4-5D6E-409C-BE32-E72D297353CC}">
              <c16:uniqueId val="{00000004-8A2D-45C4-91C8-47983DCA97A6}"/>
            </c:ext>
          </c:extLst>
        </c:ser>
        <c:dLbls>
          <c:showLegendKey val="0"/>
          <c:showVal val="0"/>
          <c:showCatName val="0"/>
          <c:showSerName val="0"/>
          <c:showPercent val="0"/>
          <c:showBubbleSize val="0"/>
        </c:dLbls>
        <c:marker val="1"/>
        <c:smooth val="0"/>
        <c:axId val="320793416"/>
        <c:axId val="320793992"/>
      </c:lineChart>
      <c:catAx>
        <c:axId val="320793416"/>
        <c:scaling>
          <c:orientation val="minMax"/>
        </c:scaling>
        <c:delete val="0"/>
        <c:axPos val="b"/>
        <c:numFmt formatCode="General" sourceLinked="1"/>
        <c:majorTickMark val="out"/>
        <c:minorTickMark val="none"/>
        <c:tickLblPos val="nextTo"/>
        <c:spPr>
          <a:noFill/>
        </c:spPr>
        <c:crossAx val="320793992"/>
        <c:crosses val="autoZero"/>
        <c:auto val="1"/>
        <c:lblAlgn val="ctr"/>
        <c:lblOffset val="100"/>
        <c:noMultiLvlLbl val="0"/>
      </c:catAx>
      <c:valAx>
        <c:axId val="32079399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0793416"/>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userShapes r:id="rId1"/>
</c:chartSpace>
</file>

<file path=xl/charts/chart1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39"/>
          <c:y val="5.1440251900434983E-2"/>
          <c:w val="0.84209927994080658"/>
          <c:h val="0.83249029671849595"/>
        </c:manualLayout>
      </c:layout>
      <c:lineChart>
        <c:grouping val="standard"/>
        <c:varyColors val="0"/>
        <c:ser>
          <c:idx val="2"/>
          <c:order val="0"/>
          <c:tx>
            <c:strRef>
              <c:f>Indicators!$E$84</c:f>
              <c:strCache>
                <c:ptCount val="1"/>
                <c:pt idx="0">
                  <c:v>Statewide</c:v>
                </c:pt>
              </c:strCache>
            </c:strRef>
          </c:tx>
          <c:spPr>
            <a:ln w="31750">
              <a:solidFill>
                <a:srgbClr val="92D050"/>
              </a:solidFill>
            </a:ln>
          </c:spPr>
          <c:marker>
            <c:symbol val="none"/>
          </c:marker>
          <c:cat>
            <c:numRef>
              <c:f>Indicators!$T$79:$X$79</c:f>
              <c:numCache>
                <c:formatCode>General</c:formatCode>
                <c:ptCount val="5"/>
                <c:pt idx="0">
                  <c:v>2013</c:v>
                </c:pt>
                <c:pt idx="1">
                  <c:v>2014</c:v>
                </c:pt>
                <c:pt idx="2">
                  <c:v>2015</c:v>
                </c:pt>
                <c:pt idx="3">
                  <c:v>2016</c:v>
                </c:pt>
                <c:pt idx="4">
                  <c:v>2017</c:v>
                </c:pt>
              </c:numCache>
            </c:numRef>
          </c:cat>
          <c:val>
            <c:numRef>
              <c:f>Indicators!$T$84:$X$84</c:f>
              <c:numCache>
                <c:formatCode>0.0</c:formatCode>
                <c:ptCount val="5"/>
                <c:pt idx="0">
                  <c:v>2.2000000000000002</c:v>
                </c:pt>
                <c:pt idx="1">
                  <c:v>2</c:v>
                </c:pt>
                <c:pt idx="2">
                  <c:v>1.9</c:v>
                </c:pt>
                <c:pt idx="3">
                  <c:v>1.9</c:v>
                </c:pt>
                <c:pt idx="4">
                  <c:v>1.8</c:v>
                </c:pt>
              </c:numCache>
            </c:numRef>
          </c:val>
          <c:smooth val="1"/>
          <c:extLst>
            <c:ext xmlns:c16="http://schemas.microsoft.com/office/drawing/2014/chart" uri="{C3380CC4-5D6E-409C-BE32-E72D297353CC}">
              <c16:uniqueId val="{00000000-163C-45A4-84AF-034DC14664DD}"/>
            </c:ext>
          </c:extLst>
        </c:ser>
        <c:ser>
          <c:idx val="1"/>
          <c:order val="1"/>
          <c:tx>
            <c:strRef>
              <c:f>Indicators!$E$83</c:f>
              <c:strCache>
                <c:ptCount val="1"/>
                <c:pt idx="0">
                  <c:v>Median</c:v>
                </c:pt>
              </c:strCache>
            </c:strRef>
          </c:tx>
          <c:spPr>
            <a:ln w="31750">
              <a:solidFill>
                <a:srgbClr val="4F81BD"/>
              </a:solidFill>
            </a:ln>
          </c:spPr>
          <c:marker>
            <c:symbol val="none"/>
          </c:marker>
          <c:cat>
            <c:numRef>
              <c:f>Indicators!$T$79:$X$79</c:f>
              <c:numCache>
                <c:formatCode>General</c:formatCode>
                <c:ptCount val="5"/>
                <c:pt idx="0">
                  <c:v>2013</c:v>
                </c:pt>
                <c:pt idx="1">
                  <c:v>2014</c:v>
                </c:pt>
                <c:pt idx="2">
                  <c:v>2015</c:v>
                </c:pt>
                <c:pt idx="3">
                  <c:v>2016</c:v>
                </c:pt>
                <c:pt idx="4">
                  <c:v>2017</c:v>
                </c:pt>
              </c:numCache>
            </c:numRef>
          </c:cat>
          <c:val>
            <c:numRef>
              <c:f>Indicators!$T$83:$X$83</c:f>
              <c:numCache>
                <c:formatCode>0.0</c:formatCode>
                <c:ptCount val="5"/>
                <c:pt idx="0">
                  <c:v>2</c:v>
                </c:pt>
                <c:pt idx="1">
                  <c:v>1.55</c:v>
                </c:pt>
                <c:pt idx="2">
                  <c:v>1.7</c:v>
                </c:pt>
                <c:pt idx="3">
                  <c:v>1.45</c:v>
                </c:pt>
                <c:pt idx="4">
                  <c:v>1.4</c:v>
                </c:pt>
              </c:numCache>
            </c:numRef>
          </c:val>
          <c:smooth val="1"/>
          <c:extLst>
            <c:ext xmlns:c16="http://schemas.microsoft.com/office/drawing/2014/chart" uri="{C3380CC4-5D6E-409C-BE32-E72D297353CC}">
              <c16:uniqueId val="{00000001-163C-45A4-84AF-034DC14664DD}"/>
            </c:ext>
          </c:extLst>
        </c:ser>
        <c:ser>
          <c:idx val="0"/>
          <c:order val="2"/>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Indicators!$T$79:$X$79</c:f>
              <c:numCache>
                <c:formatCode>General</c:formatCode>
                <c:ptCount val="5"/>
                <c:pt idx="0">
                  <c:v>2013</c:v>
                </c:pt>
                <c:pt idx="1">
                  <c:v>2014</c:v>
                </c:pt>
                <c:pt idx="2">
                  <c:v>2015</c:v>
                </c:pt>
                <c:pt idx="3">
                  <c:v>2016</c:v>
                </c:pt>
                <c:pt idx="4">
                  <c:v>2017</c:v>
                </c:pt>
              </c:numCache>
            </c:numRef>
          </c:cat>
          <c:val>
            <c:numRef>
              <c:f>Indicators!$T$82:$X$82</c:f>
              <c:numCache>
                <c:formatCode>0.0</c:formatCode>
                <c:ptCount val="5"/>
                <c:pt idx="1">
                  <c:v>0</c:v>
                </c:pt>
                <c:pt idx="2">
                  <c:v>0</c:v>
                </c:pt>
                <c:pt idx="3">
                  <c:v>0</c:v>
                </c:pt>
                <c:pt idx="4">
                  <c:v>1.7</c:v>
                </c:pt>
              </c:numCache>
            </c:numRef>
          </c:val>
          <c:smooth val="1"/>
          <c:extLst>
            <c:ext xmlns:c16="http://schemas.microsoft.com/office/drawing/2014/chart" uri="{C3380CC4-5D6E-409C-BE32-E72D297353CC}">
              <c16:uniqueId val="{00000002-163C-45A4-84AF-034DC14664DD}"/>
            </c:ext>
          </c:extLst>
        </c:ser>
        <c:dLbls>
          <c:showLegendKey val="0"/>
          <c:showVal val="0"/>
          <c:showCatName val="0"/>
          <c:showSerName val="0"/>
          <c:showPercent val="0"/>
          <c:showBubbleSize val="0"/>
        </c:dLbls>
        <c:smooth val="0"/>
        <c:axId val="321069064"/>
        <c:axId val="320798024"/>
      </c:lineChart>
      <c:valAx>
        <c:axId val="320798024"/>
        <c:scaling>
          <c:orientation val="minMax"/>
          <c:max val="100"/>
          <c:min val="0"/>
        </c:scaling>
        <c:delete val="0"/>
        <c:axPos val="l"/>
        <c:title>
          <c:tx>
            <c:rich>
              <a:bodyPr rot="-5400000" vert="horz"/>
              <a:lstStyle/>
              <a:p>
                <a:pPr>
                  <a:defRPr/>
                </a:pPr>
                <a:r>
                  <a:rPr lang="en-US"/>
                  <a:t>Percent</a:t>
                </a:r>
              </a:p>
            </c:rich>
          </c:tx>
          <c:overlay val="0"/>
        </c:title>
        <c:numFmt formatCode="0" sourceLinked="0"/>
        <c:majorTickMark val="out"/>
        <c:minorTickMark val="none"/>
        <c:tickLblPos val="nextTo"/>
        <c:crossAx val="321069064"/>
        <c:crosses val="autoZero"/>
        <c:crossBetween val="between"/>
      </c:valAx>
      <c:catAx>
        <c:axId val="321069064"/>
        <c:scaling>
          <c:orientation val="minMax"/>
        </c:scaling>
        <c:delete val="0"/>
        <c:axPos val="b"/>
        <c:numFmt formatCode="General" sourceLinked="1"/>
        <c:majorTickMark val="out"/>
        <c:minorTickMark val="none"/>
        <c:tickLblPos val="nextTo"/>
        <c:crossAx val="320798024"/>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chartSpace>
</file>

<file path=xl/charts/chart1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474"/>
          <c:h val="0.83249029671849573"/>
        </c:manualLayout>
      </c:layout>
      <c:lineChart>
        <c:grouping val="standard"/>
        <c:varyColors val="0"/>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bubble3D val="0"/>
            <c:spPr>
              <a:ln w="38100">
                <a:solidFill>
                  <a:schemeClr val="tx1"/>
                </a:solidFill>
              </a:ln>
            </c:spPr>
            <c:extLst>
              <c:ext xmlns:c16="http://schemas.microsoft.com/office/drawing/2014/chart" uri="{C3380CC4-5D6E-409C-BE32-E72D297353CC}">
                <c16:uniqueId val="{00000001-B175-4B60-97A7-9FADE3627441}"/>
              </c:ext>
            </c:extLst>
          </c:dPt>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Indicators!$F$79:$J$79</c:f>
              <c:numCache>
                <c:formatCode>General</c:formatCode>
                <c:ptCount val="5"/>
                <c:pt idx="0">
                  <c:v>2013</c:v>
                </c:pt>
                <c:pt idx="1">
                  <c:v>2014</c:v>
                </c:pt>
                <c:pt idx="2">
                  <c:v>2015</c:v>
                </c:pt>
                <c:pt idx="3">
                  <c:v>2016</c:v>
                </c:pt>
                <c:pt idx="4">
                  <c:v>2017</c:v>
                </c:pt>
              </c:numCache>
            </c:numRef>
          </c:cat>
          <c:val>
            <c:numRef>
              <c:f>Indicators!$F$109:$J$109</c:f>
              <c:numCache>
                <c:formatCode>0.0</c:formatCode>
                <c:ptCount val="5"/>
              </c:numCache>
            </c:numRef>
          </c:val>
          <c:smooth val="1"/>
          <c:extLst>
            <c:ext xmlns:c16="http://schemas.microsoft.com/office/drawing/2014/chart" uri="{C3380CC4-5D6E-409C-BE32-E72D297353CC}">
              <c16:uniqueId val="{00000002-B175-4B60-97A7-9FADE3627441}"/>
            </c:ext>
          </c:extLst>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Indicators!$F$110:$J$110</c:f>
              <c:numCache>
                <c:formatCode>0.0</c:formatCode>
                <c:ptCount val="5"/>
                <c:pt idx="0">
                  <c:v>77.8</c:v>
                </c:pt>
                <c:pt idx="1">
                  <c:v>78.7</c:v>
                </c:pt>
                <c:pt idx="2">
                  <c:v>84.4</c:v>
                </c:pt>
                <c:pt idx="3">
                  <c:v>82</c:v>
                </c:pt>
                <c:pt idx="4">
                  <c:v>84.5</c:v>
                </c:pt>
              </c:numCache>
            </c:numRef>
          </c:val>
          <c:smooth val="1"/>
          <c:extLst>
            <c:ext xmlns:c16="http://schemas.microsoft.com/office/drawing/2014/chart" uri="{C3380CC4-5D6E-409C-BE32-E72D297353CC}">
              <c16:uniqueId val="{00000003-B175-4B60-97A7-9FADE3627441}"/>
            </c:ext>
          </c:extLst>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Indicators!$F$111:$J$111</c:f>
              <c:numCache>
                <c:formatCode>0.0</c:formatCode>
                <c:ptCount val="5"/>
                <c:pt idx="0">
                  <c:v>73.599999999999994</c:v>
                </c:pt>
                <c:pt idx="1">
                  <c:v>75.5</c:v>
                </c:pt>
                <c:pt idx="2">
                  <c:v>78.2</c:v>
                </c:pt>
                <c:pt idx="3">
                  <c:v>78.400000000000006</c:v>
                </c:pt>
                <c:pt idx="4">
                  <c:v>79</c:v>
                </c:pt>
              </c:numCache>
            </c:numRef>
          </c:val>
          <c:smooth val="1"/>
          <c:extLst>
            <c:ext xmlns:c16="http://schemas.microsoft.com/office/drawing/2014/chart" uri="{C3380CC4-5D6E-409C-BE32-E72D297353CC}">
              <c16:uniqueId val="{00000004-B175-4B60-97A7-9FADE3627441}"/>
            </c:ext>
          </c:extLst>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Indicators!$F$114:$J$114</c:f>
              <c:numCache>
                <c:formatCode>0.0</c:formatCode>
                <c:ptCount val="5"/>
              </c:numCache>
            </c:numRef>
          </c:val>
          <c:smooth val="1"/>
          <c:extLst>
            <c:ext xmlns:c16="http://schemas.microsoft.com/office/drawing/2014/chart" uri="{C3380CC4-5D6E-409C-BE32-E72D297353CC}">
              <c16:uniqueId val="{00000005-B175-4B60-97A7-9FADE3627441}"/>
            </c:ext>
          </c:extLst>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Indicators!$F$115:$J$115</c:f>
              <c:numCache>
                <c:formatCode>0.0</c:formatCode>
                <c:ptCount val="5"/>
                <c:pt idx="0">
                  <c:v>80</c:v>
                </c:pt>
                <c:pt idx="1">
                  <c:v>83.1</c:v>
                </c:pt>
                <c:pt idx="2">
                  <c:v>86.7</c:v>
                </c:pt>
                <c:pt idx="3">
                  <c:v>86.3</c:v>
                </c:pt>
              </c:numCache>
            </c:numRef>
          </c:val>
          <c:smooth val="1"/>
          <c:extLst>
            <c:ext xmlns:c16="http://schemas.microsoft.com/office/drawing/2014/chart" uri="{C3380CC4-5D6E-409C-BE32-E72D297353CC}">
              <c16:uniqueId val="{00000006-B175-4B60-97A7-9FADE3627441}"/>
            </c:ext>
          </c:extLst>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Indicators!$F$116:$J$116</c:f>
              <c:numCache>
                <c:formatCode>0.0</c:formatCode>
                <c:ptCount val="5"/>
                <c:pt idx="0">
                  <c:v>78.3</c:v>
                </c:pt>
                <c:pt idx="1">
                  <c:v>79.599999999999994</c:v>
                </c:pt>
                <c:pt idx="2">
                  <c:v>81.599999999999994</c:v>
                </c:pt>
                <c:pt idx="3">
                  <c:v>0</c:v>
                </c:pt>
              </c:numCache>
            </c:numRef>
          </c:val>
          <c:smooth val="1"/>
          <c:extLst>
            <c:ext xmlns:c16="http://schemas.microsoft.com/office/drawing/2014/chart" uri="{C3380CC4-5D6E-409C-BE32-E72D297353CC}">
              <c16:uniqueId val="{00000007-B175-4B60-97A7-9FADE3627441}"/>
            </c:ext>
          </c:extLst>
        </c:ser>
        <c:dLbls>
          <c:showLegendKey val="0"/>
          <c:showVal val="0"/>
          <c:showCatName val="0"/>
          <c:showSerName val="0"/>
          <c:showPercent val="0"/>
          <c:showBubbleSize val="0"/>
        </c:dLbls>
        <c:marker val="1"/>
        <c:smooth val="0"/>
        <c:axId val="321075976"/>
        <c:axId val="321076552"/>
      </c:lineChart>
      <c:catAx>
        <c:axId val="321075976"/>
        <c:scaling>
          <c:orientation val="minMax"/>
        </c:scaling>
        <c:delete val="0"/>
        <c:axPos val="b"/>
        <c:numFmt formatCode="General" sourceLinked="1"/>
        <c:majorTickMark val="out"/>
        <c:minorTickMark val="none"/>
        <c:tickLblPos val="nextTo"/>
        <c:spPr>
          <a:noFill/>
        </c:spPr>
        <c:crossAx val="321076552"/>
        <c:crosses val="autoZero"/>
        <c:auto val="1"/>
        <c:lblAlgn val="ctr"/>
        <c:lblOffset val="100"/>
        <c:noMultiLvlLbl val="0"/>
      </c:catAx>
      <c:valAx>
        <c:axId val="32107655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107597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userShapes r:id="rId1"/>
</c:chartSpace>
</file>

<file path=xl/charts/chart1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496"/>
          <c:h val="0.83249029671849595"/>
        </c:manualLayout>
      </c:layout>
      <c:lineChart>
        <c:grouping val="standard"/>
        <c:varyColors val="0"/>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bubble3D val="0"/>
            <c:spPr>
              <a:ln w="38100">
                <a:solidFill>
                  <a:schemeClr val="tx1"/>
                </a:solidFill>
              </a:ln>
            </c:spPr>
            <c:extLst>
              <c:ext xmlns:c16="http://schemas.microsoft.com/office/drawing/2014/chart" uri="{C3380CC4-5D6E-409C-BE32-E72D297353CC}">
                <c16:uniqueId val="{00000001-F60F-4001-B475-668A4DF36901}"/>
              </c:ext>
            </c:extLst>
          </c:dPt>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Indicators!$F$79:$J$79</c:f>
              <c:numCache>
                <c:formatCode>General</c:formatCode>
                <c:ptCount val="5"/>
                <c:pt idx="0">
                  <c:v>2013</c:v>
                </c:pt>
                <c:pt idx="1">
                  <c:v>2014</c:v>
                </c:pt>
                <c:pt idx="2">
                  <c:v>2015</c:v>
                </c:pt>
                <c:pt idx="3">
                  <c:v>2016</c:v>
                </c:pt>
                <c:pt idx="4">
                  <c:v>2017</c:v>
                </c:pt>
              </c:numCache>
            </c:numRef>
          </c:cat>
          <c:val>
            <c:numRef>
              <c:f>Indicators!$M$109:$Q$109</c:f>
              <c:numCache>
                <c:formatCode>0.0</c:formatCode>
                <c:ptCount val="5"/>
              </c:numCache>
            </c:numRef>
          </c:val>
          <c:smooth val="1"/>
          <c:extLst>
            <c:ext xmlns:c16="http://schemas.microsoft.com/office/drawing/2014/chart" uri="{C3380CC4-5D6E-409C-BE32-E72D297353CC}">
              <c16:uniqueId val="{00000002-F60F-4001-B475-668A4DF36901}"/>
            </c:ext>
          </c:extLst>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Indicators!$M$110:$Q$110</c:f>
              <c:numCache>
                <c:formatCode>0.0</c:formatCode>
                <c:ptCount val="5"/>
                <c:pt idx="0">
                  <c:v>67.400000000000006</c:v>
                </c:pt>
                <c:pt idx="1">
                  <c:v>75</c:v>
                </c:pt>
                <c:pt idx="2">
                  <c:v>73.599999999999994</c:v>
                </c:pt>
                <c:pt idx="3">
                  <c:v>75.75</c:v>
                </c:pt>
                <c:pt idx="4">
                  <c:v>78.5</c:v>
                </c:pt>
              </c:numCache>
            </c:numRef>
          </c:val>
          <c:smooth val="1"/>
          <c:extLst>
            <c:ext xmlns:c16="http://schemas.microsoft.com/office/drawing/2014/chart" uri="{C3380CC4-5D6E-409C-BE32-E72D297353CC}">
              <c16:uniqueId val="{00000003-F60F-4001-B475-668A4DF36901}"/>
            </c:ext>
          </c:extLst>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Indicators!$M$111:$Q$111</c:f>
              <c:numCache>
                <c:formatCode>0.0</c:formatCode>
                <c:ptCount val="5"/>
                <c:pt idx="0">
                  <c:v>67.8</c:v>
                </c:pt>
                <c:pt idx="1">
                  <c:v>69.099999999999994</c:v>
                </c:pt>
                <c:pt idx="2">
                  <c:v>69.900000000000006</c:v>
                </c:pt>
                <c:pt idx="3">
                  <c:v>71.8</c:v>
                </c:pt>
                <c:pt idx="4">
                  <c:v>72.8</c:v>
                </c:pt>
              </c:numCache>
            </c:numRef>
          </c:val>
          <c:smooth val="1"/>
          <c:extLst>
            <c:ext xmlns:c16="http://schemas.microsoft.com/office/drawing/2014/chart" uri="{C3380CC4-5D6E-409C-BE32-E72D297353CC}">
              <c16:uniqueId val="{00000004-F60F-4001-B475-668A4DF36901}"/>
            </c:ext>
          </c:extLst>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Indicators!$M$114:$Q$114</c:f>
              <c:numCache>
                <c:formatCode>0.0</c:formatCode>
                <c:ptCount val="5"/>
              </c:numCache>
            </c:numRef>
          </c:val>
          <c:smooth val="1"/>
          <c:extLst>
            <c:ext xmlns:c16="http://schemas.microsoft.com/office/drawing/2014/chart" uri="{C3380CC4-5D6E-409C-BE32-E72D297353CC}">
              <c16:uniqueId val="{00000005-F60F-4001-B475-668A4DF36901}"/>
            </c:ext>
          </c:extLst>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Indicators!$M$115:$Q$115</c:f>
              <c:numCache>
                <c:formatCode>0.0</c:formatCode>
                <c:ptCount val="5"/>
                <c:pt idx="0">
                  <c:v>67.900000000000006</c:v>
                </c:pt>
                <c:pt idx="1">
                  <c:v>76.900000000000006</c:v>
                </c:pt>
                <c:pt idx="2">
                  <c:v>76.7</c:v>
                </c:pt>
                <c:pt idx="3">
                  <c:v>79.150000000000006</c:v>
                </c:pt>
              </c:numCache>
            </c:numRef>
          </c:val>
          <c:smooth val="1"/>
          <c:extLst>
            <c:ext xmlns:c16="http://schemas.microsoft.com/office/drawing/2014/chart" uri="{C3380CC4-5D6E-409C-BE32-E72D297353CC}">
              <c16:uniqueId val="{00000006-F60F-4001-B475-668A4DF36901}"/>
            </c:ext>
          </c:extLst>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Indicators!$M$116:$Q$116</c:f>
              <c:numCache>
                <c:formatCode>0.0</c:formatCode>
                <c:ptCount val="5"/>
                <c:pt idx="0">
                  <c:v>72.900000000000006</c:v>
                </c:pt>
                <c:pt idx="1">
                  <c:v>73.5</c:v>
                </c:pt>
                <c:pt idx="2">
                  <c:v>74.5</c:v>
                </c:pt>
                <c:pt idx="3">
                  <c:v>0</c:v>
                </c:pt>
              </c:numCache>
            </c:numRef>
          </c:val>
          <c:smooth val="1"/>
          <c:extLst>
            <c:ext xmlns:c16="http://schemas.microsoft.com/office/drawing/2014/chart" uri="{C3380CC4-5D6E-409C-BE32-E72D297353CC}">
              <c16:uniqueId val="{00000007-F60F-4001-B475-668A4DF36901}"/>
            </c:ext>
          </c:extLst>
        </c:ser>
        <c:dLbls>
          <c:showLegendKey val="0"/>
          <c:showVal val="0"/>
          <c:showCatName val="0"/>
          <c:showSerName val="0"/>
          <c:showPercent val="0"/>
          <c:showBubbleSize val="0"/>
        </c:dLbls>
        <c:marker val="1"/>
        <c:smooth val="0"/>
        <c:axId val="321001096"/>
        <c:axId val="321001672"/>
      </c:lineChart>
      <c:catAx>
        <c:axId val="321001096"/>
        <c:scaling>
          <c:orientation val="minMax"/>
        </c:scaling>
        <c:delete val="0"/>
        <c:axPos val="b"/>
        <c:numFmt formatCode="General" sourceLinked="1"/>
        <c:majorTickMark val="out"/>
        <c:minorTickMark val="none"/>
        <c:tickLblPos val="nextTo"/>
        <c:spPr>
          <a:noFill/>
        </c:spPr>
        <c:crossAx val="321001672"/>
        <c:crosses val="autoZero"/>
        <c:auto val="1"/>
        <c:lblAlgn val="ctr"/>
        <c:lblOffset val="100"/>
        <c:noMultiLvlLbl val="0"/>
      </c:catAx>
      <c:valAx>
        <c:axId val="32100167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100109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userShapes r:id="rId1"/>
</c:chartSpace>
</file>

<file path=xl/charts/chart1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54"/>
          <c:h val="0.83249029671849628"/>
        </c:manualLayout>
      </c:layout>
      <c:lineChart>
        <c:grouping val="standard"/>
        <c:varyColors val="0"/>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bubble3D val="0"/>
            <c:spPr>
              <a:ln w="38100">
                <a:solidFill>
                  <a:schemeClr val="tx1"/>
                </a:solidFill>
              </a:ln>
            </c:spPr>
            <c:extLst>
              <c:ext xmlns:c16="http://schemas.microsoft.com/office/drawing/2014/chart" uri="{C3380CC4-5D6E-409C-BE32-E72D297353CC}">
                <c16:uniqueId val="{00000001-1B4B-461F-9F01-2E0A7C779E36}"/>
              </c:ext>
            </c:extLst>
          </c:dPt>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Indicators!$F$79:$J$79</c:f>
              <c:numCache>
                <c:formatCode>General</c:formatCode>
                <c:ptCount val="5"/>
                <c:pt idx="0">
                  <c:v>2013</c:v>
                </c:pt>
                <c:pt idx="1">
                  <c:v>2014</c:v>
                </c:pt>
                <c:pt idx="2">
                  <c:v>2015</c:v>
                </c:pt>
                <c:pt idx="3">
                  <c:v>2016</c:v>
                </c:pt>
                <c:pt idx="4">
                  <c:v>2017</c:v>
                </c:pt>
              </c:numCache>
            </c:numRef>
          </c:cat>
          <c:val>
            <c:numRef>
              <c:f>Indicators!$T$109:$X$109</c:f>
              <c:numCache>
                <c:formatCode>0.0</c:formatCode>
                <c:ptCount val="5"/>
              </c:numCache>
            </c:numRef>
          </c:val>
          <c:smooth val="1"/>
          <c:extLst>
            <c:ext xmlns:c16="http://schemas.microsoft.com/office/drawing/2014/chart" uri="{C3380CC4-5D6E-409C-BE32-E72D297353CC}">
              <c16:uniqueId val="{00000002-1B4B-461F-9F01-2E0A7C779E36}"/>
            </c:ext>
          </c:extLst>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Indicators!$T$110:$X$110</c:f>
              <c:numCache>
                <c:formatCode>0.0</c:formatCode>
                <c:ptCount val="5"/>
                <c:pt idx="0">
                  <c:v>40</c:v>
                </c:pt>
                <c:pt idx="1">
                  <c:v>58.3</c:v>
                </c:pt>
                <c:pt idx="2">
                  <c:v>57.1</c:v>
                </c:pt>
                <c:pt idx="3">
                  <c:v>56.3</c:v>
                </c:pt>
                <c:pt idx="4">
                  <c:v>65</c:v>
                </c:pt>
              </c:numCache>
            </c:numRef>
          </c:val>
          <c:smooth val="1"/>
          <c:extLst>
            <c:ext xmlns:c16="http://schemas.microsoft.com/office/drawing/2014/chart" uri="{C3380CC4-5D6E-409C-BE32-E72D297353CC}">
              <c16:uniqueId val="{00000003-1B4B-461F-9F01-2E0A7C779E36}"/>
            </c:ext>
          </c:extLst>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2013</c:v>
                </c:pt>
                <c:pt idx="1">
                  <c:v>2014</c:v>
                </c:pt>
                <c:pt idx="2">
                  <c:v>2015</c:v>
                </c:pt>
                <c:pt idx="3">
                  <c:v>2016</c:v>
                </c:pt>
                <c:pt idx="4">
                  <c:v>2017</c:v>
                </c:pt>
              </c:numCache>
            </c:numRef>
          </c:cat>
          <c:val>
            <c:numRef>
              <c:f>Indicators!$T$111:$X$111</c:f>
              <c:numCache>
                <c:formatCode>0.0</c:formatCode>
                <c:ptCount val="5"/>
                <c:pt idx="0">
                  <c:v>63.5</c:v>
                </c:pt>
                <c:pt idx="1">
                  <c:v>63.9</c:v>
                </c:pt>
                <c:pt idx="2">
                  <c:v>64</c:v>
                </c:pt>
                <c:pt idx="3">
                  <c:v>64.099999999999994</c:v>
                </c:pt>
                <c:pt idx="4">
                  <c:v>63.4</c:v>
                </c:pt>
              </c:numCache>
            </c:numRef>
          </c:val>
          <c:smooth val="1"/>
          <c:extLst>
            <c:ext xmlns:c16="http://schemas.microsoft.com/office/drawing/2014/chart" uri="{C3380CC4-5D6E-409C-BE32-E72D297353CC}">
              <c16:uniqueId val="{00000004-1B4B-461F-9F01-2E0A7C779E36}"/>
            </c:ext>
          </c:extLst>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Indicators!$T$114:$X$114</c:f>
              <c:numCache>
                <c:formatCode>0.0</c:formatCode>
                <c:ptCount val="5"/>
              </c:numCache>
            </c:numRef>
          </c:val>
          <c:smooth val="1"/>
          <c:extLst>
            <c:ext xmlns:c16="http://schemas.microsoft.com/office/drawing/2014/chart" uri="{C3380CC4-5D6E-409C-BE32-E72D297353CC}">
              <c16:uniqueId val="{00000005-1B4B-461F-9F01-2E0A7C779E36}"/>
            </c:ext>
          </c:extLst>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Indicators!$T$115:$X$115</c:f>
              <c:numCache>
                <c:formatCode>0.0</c:formatCode>
                <c:ptCount val="5"/>
                <c:pt idx="0">
                  <c:v>60</c:v>
                </c:pt>
                <c:pt idx="1">
                  <c:v>60</c:v>
                </c:pt>
                <c:pt idx="2">
                  <c:v>70.599999999999994</c:v>
                </c:pt>
                <c:pt idx="3">
                  <c:v>64.7</c:v>
                </c:pt>
              </c:numCache>
            </c:numRef>
          </c:val>
          <c:smooth val="1"/>
          <c:extLst>
            <c:ext xmlns:c16="http://schemas.microsoft.com/office/drawing/2014/chart" uri="{C3380CC4-5D6E-409C-BE32-E72D297353CC}">
              <c16:uniqueId val="{00000006-1B4B-461F-9F01-2E0A7C779E36}"/>
            </c:ext>
          </c:extLst>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Indicators!$T$116:$X$116</c:f>
              <c:numCache>
                <c:formatCode>0.0</c:formatCode>
                <c:ptCount val="5"/>
                <c:pt idx="0">
                  <c:v>70.900000000000006</c:v>
                </c:pt>
                <c:pt idx="1">
                  <c:v>69.8</c:v>
                </c:pt>
                <c:pt idx="2">
                  <c:v>70.2</c:v>
                </c:pt>
                <c:pt idx="3">
                  <c:v>0</c:v>
                </c:pt>
              </c:numCache>
            </c:numRef>
          </c:val>
          <c:smooth val="1"/>
          <c:extLst>
            <c:ext xmlns:c16="http://schemas.microsoft.com/office/drawing/2014/chart" uri="{C3380CC4-5D6E-409C-BE32-E72D297353CC}">
              <c16:uniqueId val="{00000007-1B4B-461F-9F01-2E0A7C779E36}"/>
            </c:ext>
          </c:extLst>
        </c:ser>
        <c:dLbls>
          <c:showLegendKey val="0"/>
          <c:showVal val="0"/>
          <c:showCatName val="0"/>
          <c:showSerName val="0"/>
          <c:showPercent val="0"/>
          <c:showBubbleSize val="0"/>
        </c:dLbls>
        <c:marker val="1"/>
        <c:smooth val="0"/>
        <c:axId val="321057288"/>
        <c:axId val="321057864"/>
      </c:lineChart>
      <c:catAx>
        <c:axId val="321057288"/>
        <c:scaling>
          <c:orientation val="minMax"/>
        </c:scaling>
        <c:delete val="0"/>
        <c:axPos val="b"/>
        <c:numFmt formatCode="General" sourceLinked="1"/>
        <c:majorTickMark val="out"/>
        <c:minorTickMark val="none"/>
        <c:tickLblPos val="nextTo"/>
        <c:spPr>
          <a:noFill/>
        </c:spPr>
        <c:crossAx val="321057864"/>
        <c:crosses val="autoZero"/>
        <c:auto val="1"/>
        <c:lblAlgn val="ctr"/>
        <c:lblOffset val="100"/>
        <c:noMultiLvlLbl val="0"/>
      </c:catAx>
      <c:valAx>
        <c:axId val="32105786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32105728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66" l="0.70000000000000062" r="0.70000000000000062" t="0.7500000000000066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673"/>
        </c:manualLayout>
      </c:layout>
      <c:lineChart>
        <c:grouping val="standard"/>
        <c:varyColors val="0"/>
        <c:ser>
          <c:idx val="3"/>
          <c:order val="0"/>
          <c:tx>
            <c:strRef>
              <c:f>Enrollment!$D$52</c:f>
              <c:strCache>
                <c:ptCount val="1"/>
                <c:pt idx="0">
                  <c:v>Springfield</c:v>
                </c:pt>
              </c:strCache>
            </c:strRef>
          </c:tx>
          <c:spPr>
            <a:ln w="31750">
              <a:solidFill>
                <a:schemeClr val="bg1">
                  <a:lumMod val="65000"/>
                </a:schemeClr>
              </a:solidFill>
            </a:ln>
          </c:spPr>
          <c:marker>
            <c:symbol val="none"/>
          </c:marker>
          <c:val>
            <c:numRef>
              <c:f>Enrollment!$E$52:$I$52</c:f>
              <c:numCache>
                <c:formatCode>General</c:formatCode>
                <c:ptCount val="5"/>
                <c:pt idx="0" formatCode="0.0">
                  <c:v>17</c:v>
                </c:pt>
                <c:pt idx="1">
                  <c:v>17.2</c:v>
                </c:pt>
                <c:pt idx="2">
                  <c:v>16.3</c:v>
                </c:pt>
                <c:pt idx="3">
                  <c:v>15.6</c:v>
                </c:pt>
                <c:pt idx="4">
                  <c:v>15.6</c:v>
                </c:pt>
              </c:numCache>
            </c:numRef>
          </c:val>
          <c:smooth val="1"/>
          <c:extLst>
            <c:ext xmlns:c16="http://schemas.microsoft.com/office/drawing/2014/chart" uri="{C3380CC4-5D6E-409C-BE32-E72D297353CC}">
              <c16:uniqueId val="{00000000-AAB9-453D-AD5E-6C0AAE6E25B0}"/>
            </c:ext>
          </c:extLst>
        </c:ser>
        <c:ser>
          <c:idx val="1"/>
          <c:order val="1"/>
          <c:tx>
            <c:strRef>
              <c:f>Enrollment!$D$51</c:f>
              <c:strCache>
                <c:ptCount val="1"/>
                <c:pt idx="0">
                  <c:v>Comparison Index†</c:v>
                </c:pt>
              </c:strCache>
            </c:strRef>
          </c:tx>
          <c:spPr>
            <a:ln w="31750">
              <a:solidFill>
                <a:srgbClr val="C0504D">
                  <a:shade val="95000"/>
                  <a:satMod val="105000"/>
                </a:srgbClr>
              </a:solidFill>
            </a:ln>
          </c:spPr>
          <c:marker>
            <c:symbol val="none"/>
          </c:marker>
          <c:cat>
            <c:numRef>
              <c:f>Enrollment!$E$47:$I$47</c:f>
              <c:numCache>
                <c:formatCode>General</c:formatCode>
                <c:ptCount val="5"/>
                <c:pt idx="0">
                  <c:v>2014</c:v>
                </c:pt>
                <c:pt idx="1">
                  <c:v>2015</c:v>
                </c:pt>
                <c:pt idx="2">
                  <c:v>2016</c:v>
                </c:pt>
                <c:pt idx="3">
                  <c:v>2017</c:v>
                </c:pt>
                <c:pt idx="4">
                  <c:v>2018</c:v>
                </c:pt>
              </c:numCache>
            </c:numRef>
          </c:cat>
          <c:val>
            <c:numRef>
              <c:f>Enrollment!$E$51:$I$51</c:f>
              <c:numCache>
                <c:formatCode>0.0</c:formatCode>
                <c:ptCount val="5"/>
                <c:pt idx="0">
                  <c:v>6.3259206494262337</c:v>
                </c:pt>
                <c:pt idx="1">
                  <c:v>6.4871803453290831</c:v>
                </c:pt>
                <c:pt idx="2">
                  <c:v>6.094054893086704</c:v>
                </c:pt>
                <c:pt idx="3">
                  <c:v>5.9821258161941611</c:v>
                </c:pt>
                <c:pt idx="4">
                  <c:v>6.2027733327316597</c:v>
                </c:pt>
              </c:numCache>
            </c:numRef>
          </c:val>
          <c:smooth val="1"/>
          <c:extLst>
            <c:ext xmlns:c16="http://schemas.microsoft.com/office/drawing/2014/chart" uri="{C3380CC4-5D6E-409C-BE32-E72D297353CC}">
              <c16:uniqueId val="{00000001-AAB9-453D-AD5E-6C0AAE6E25B0}"/>
            </c:ext>
          </c:extLst>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Enrollment!$E$47:$I$47</c:f>
              <c:numCache>
                <c:formatCode>General</c:formatCode>
                <c:ptCount val="5"/>
                <c:pt idx="0">
                  <c:v>2014</c:v>
                </c:pt>
                <c:pt idx="1">
                  <c:v>2015</c:v>
                </c:pt>
                <c:pt idx="2">
                  <c:v>2016</c:v>
                </c:pt>
                <c:pt idx="3">
                  <c:v>2017</c:v>
                </c:pt>
                <c:pt idx="4">
                  <c:v>2018</c:v>
                </c:pt>
              </c:numCache>
            </c:numRef>
          </c:cat>
          <c:val>
            <c:numRef>
              <c:f>Enrollment!$E$50:$I$50</c:f>
              <c:numCache>
                <c:formatCode>0.0</c:formatCode>
                <c:ptCount val="5"/>
                <c:pt idx="0">
                  <c:v>2.8</c:v>
                </c:pt>
                <c:pt idx="1">
                  <c:v>3.9</c:v>
                </c:pt>
                <c:pt idx="2">
                  <c:v>3.9</c:v>
                </c:pt>
                <c:pt idx="3">
                  <c:v>2.5</c:v>
                </c:pt>
                <c:pt idx="4">
                  <c:v>2.8</c:v>
                </c:pt>
              </c:numCache>
            </c:numRef>
          </c:val>
          <c:smooth val="1"/>
          <c:extLst>
            <c:ext xmlns:c16="http://schemas.microsoft.com/office/drawing/2014/chart" uri="{C3380CC4-5D6E-409C-BE32-E72D297353CC}">
              <c16:uniqueId val="{00000002-AAB9-453D-AD5E-6C0AAE6E25B0}"/>
            </c:ext>
          </c:extLst>
        </c:ser>
        <c:dLbls>
          <c:showLegendKey val="0"/>
          <c:showVal val="0"/>
          <c:showCatName val="0"/>
          <c:showSerName val="0"/>
          <c:showPercent val="0"/>
          <c:showBubbleSize val="0"/>
        </c:dLbls>
        <c:smooth val="0"/>
        <c:axId val="200461704"/>
        <c:axId val="200462280"/>
      </c:lineChart>
      <c:catAx>
        <c:axId val="200461704"/>
        <c:scaling>
          <c:orientation val="minMax"/>
        </c:scaling>
        <c:delete val="0"/>
        <c:axPos val="b"/>
        <c:numFmt formatCode="General" sourceLinked="1"/>
        <c:majorTickMark val="out"/>
        <c:minorTickMark val="none"/>
        <c:tickLblPos val="nextTo"/>
        <c:spPr>
          <a:noFill/>
        </c:spPr>
        <c:crossAx val="200462280"/>
        <c:crosses val="autoZero"/>
        <c:auto val="1"/>
        <c:lblAlgn val="ctr"/>
        <c:lblOffset val="100"/>
        <c:noMultiLvlLbl val="0"/>
      </c:catAx>
      <c:valAx>
        <c:axId val="20046228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0461704"/>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34048973834667"/>
          <c:y val="5.1440251900434983E-2"/>
          <c:w val="0.86328088542578607"/>
          <c:h val="0.83249029671849872"/>
        </c:manualLayout>
      </c:layout>
      <c:lineChart>
        <c:grouping val="standard"/>
        <c:varyColors val="0"/>
        <c:ser>
          <c:idx val="1"/>
          <c:order val="0"/>
          <c:tx>
            <c:strRef>
              <c:f>'Academics - Gr. 3-8 - Legacy'!$C$143</c:f>
              <c:strCache>
                <c:ptCount val="1"/>
                <c:pt idx="0">
                  <c:v>Springfield*</c:v>
                </c:pt>
              </c:strCache>
            </c:strRef>
          </c:tx>
          <c:spPr>
            <a:ln w="31750">
              <a:solidFill>
                <a:schemeClr val="bg1">
                  <a:lumMod val="65000"/>
                </a:schemeClr>
              </a:solidFill>
            </a:ln>
          </c:spPr>
          <c:marker>
            <c:symbol val="none"/>
          </c:marker>
          <c:cat>
            <c:strRef>
              <c:f>'Academics - Gr. 3-8 - Legacy'!$R$138:$V$138</c:f>
              <c:strCache>
                <c:ptCount val="5"/>
                <c:pt idx="0">
                  <c:v>2012</c:v>
                </c:pt>
                <c:pt idx="1">
                  <c:v>2013</c:v>
                </c:pt>
                <c:pt idx="2">
                  <c:v>2014</c:v>
                </c:pt>
                <c:pt idx="3">
                  <c:v>2015†</c:v>
                </c:pt>
                <c:pt idx="4">
                  <c:v>2016†</c:v>
                </c:pt>
              </c:strCache>
            </c:strRef>
          </c:cat>
          <c:val>
            <c:numRef>
              <c:f>'Academics - Gr. 3-8 - Legacy'!$R$143:$V$143</c:f>
              <c:numCache>
                <c:formatCode>0.0</c:formatCode>
                <c:ptCount val="5"/>
                <c:pt idx="0">
                  <c:v>30</c:v>
                </c:pt>
                <c:pt idx="1">
                  <c:v>31</c:v>
                </c:pt>
                <c:pt idx="2">
                  <c:v>33</c:v>
                </c:pt>
                <c:pt idx="3">
                  <c:v>34</c:v>
                </c:pt>
                <c:pt idx="4">
                  <c:v>39</c:v>
                </c:pt>
              </c:numCache>
            </c:numRef>
          </c:val>
          <c:smooth val="1"/>
          <c:extLst>
            <c:ext xmlns:c16="http://schemas.microsoft.com/office/drawing/2014/chart" uri="{C3380CC4-5D6E-409C-BE32-E72D297353CC}">
              <c16:uniqueId val="{00000003-5661-4F5D-A51C-72DA7D0BDC87}"/>
            </c:ext>
          </c:extLst>
        </c:ser>
        <c:ser>
          <c:idx val="2"/>
          <c:order val="1"/>
          <c:tx>
            <c:strRef>
              <c:f>'Academics - Gr. 3-8 - Legacy'!$C$142</c:f>
              <c:strCache>
                <c:ptCount val="1"/>
                <c:pt idx="0">
                  <c:v>Statewide*</c:v>
                </c:pt>
              </c:strCache>
            </c:strRef>
          </c:tx>
          <c:spPr>
            <a:ln w="31750">
              <a:solidFill>
                <a:srgbClr val="92D050"/>
              </a:solidFill>
            </a:ln>
          </c:spPr>
          <c:marker>
            <c:symbol val="none"/>
          </c:marker>
          <c:cat>
            <c:strRef>
              <c:f>'Academics - Gr. 3-8 - Legacy'!$R$138:$V$138</c:f>
              <c:strCache>
                <c:ptCount val="5"/>
                <c:pt idx="0">
                  <c:v>2012</c:v>
                </c:pt>
                <c:pt idx="1">
                  <c:v>2013</c:v>
                </c:pt>
                <c:pt idx="2">
                  <c:v>2014</c:v>
                </c:pt>
                <c:pt idx="3">
                  <c:v>2015†</c:v>
                </c:pt>
                <c:pt idx="4">
                  <c:v>2016†</c:v>
                </c:pt>
              </c:strCache>
            </c:strRef>
          </c:cat>
          <c:val>
            <c:numRef>
              <c:f>'Academics - Gr. 3-8 - Legacy'!$R$142:$V$142</c:f>
              <c:numCache>
                <c:formatCode>0.0</c:formatCode>
                <c:ptCount val="5"/>
                <c:pt idx="0">
                  <c:v>42</c:v>
                </c:pt>
                <c:pt idx="1">
                  <c:v>42</c:v>
                </c:pt>
                <c:pt idx="2">
                  <c:v>42</c:v>
                </c:pt>
                <c:pt idx="3">
                  <c:v>43</c:v>
                </c:pt>
                <c:pt idx="4">
                  <c:v>43</c:v>
                </c:pt>
              </c:numCache>
            </c:numRef>
          </c:val>
          <c:smooth val="1"/>
          <c:extLst>
            <c:ext xmlns:c16="http://schemas.microsoft.com/office/drawing/2014/chart" uri="{C3380CC4-5D6E-409C-BE32-E72D297353CC}">
              <c16:uniqueId val="{00000004-5661-4F5D-A51C-72DA7D0BDC87}"/>
            </c:ext>
          </c:extLst>
        </c:ser>
        <c:ser>
          <c:idx val="0"/>
          <c:order val="2"/>
          <c:tx>
            <c:strRef>
              <c:f>'Academics - Gr. 3-8 - Legacy'!$C$141</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Legacy'!$R$138:$V$138</c:f>
              <c:strCache>
                <c:ptCount val="5"/>
                <c:pt idx="0">
                  <c:v>2012</c:v>
                </c:pt>
                <c:pt idx="1">
                  <c:v>2013</c:v>
                </c:pt>
                <c:pt idx="2">
                  <c:v>2014</c:v>
                </c:pt>
                <c:pt idx="3">
                  <c:v>2015†</c:v>
                </c:pt>
                <c:pt idx="4">
                  <c:v>2016†</c:v>
                </c:pt>
              </c:strCache>
            </c:strRef>
          </c:cat>
          <c:val>
            <c:numRef>
              <c:f>'Academics - Gr. 3-8 - Legacy'!$R$141:$V$141</c:f>
              <c:numCache>
                <c:formatCode>0.0</c:formatCode>
                <c:ptCount val="5"/>
              </c:numCache>
            </c:numRef>
          </c:val>
          <c:smooth val="1"/>
          <c:extLst>
            <c:ext xmlns:c16="http://schemas.microsoft.com/office/drawing/2014/chart" uri="{C3380CC4-5D6E-409C-BE32-E72D297353CC}">
              <c16:uniqueId val="{00000005-5661-4F5D-A51C-72DA7D0BDC87}"/>
            </c:ext>
          </c:extLst>
        </c:ser>
        <c:dLbls>
          <c:showLegendKey val="0"/>
          <c:showVal val="0"/>
          <c:showCatName val="0"/>
          <c:showSerName val="0"/>
          <c:showPercent val="0"/>
          <c:showBubbleSize val="0"/>
        </c:dLbls>
        <c:smooth val="0"/>
        <c:axId val="213123080"/>
        <c:axId val="213123656"/>
      </c:lineChart>
      <c:catAx>
        <c:axId val="213123080"/>
        <c:scaling>
          <c:orientation val="minMax"/>
        </c:scaling>
        <c:delete val="0"/>
        <c:axPos val="b"/>
        <c:numFmt formatCode="General" sourceLinked="1"/>
        <c:majorTickMark val="out"/>
        <c:minorTickMark val="none"/>
        <c:tickLblPos val="nextTo"/>
        <c:crossAx val="213123656"/>
        <c:crosses val="autoZero"/>
        <c:auto val="1"/>
        <c:lblAlgn val="ctr"/>
        <c:lblOffset val="100"/>
        <c:noMultiLvlLbl val="0"/>
      </c:catAx>
      <c:valAx>
        <c:axId val="21312365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1312308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6567998982513"/>
          <c:y val="5.1440251900434983E-2"/>
          <c:w val="0.83302070929770256"/>
          <c:h val="0.83249029671849828"/>
        </c:manualLayout>
      </c:layout>
      <c:lineChart>
        <c:grouping val="standard"/>
        <c:varyColors val="0"/>
        <c:ser>
          <c:idx val="1"/>
          <c:order val="0"/>
          <c:tx>
            <c:strRef>
              <c:f>'Academics - Gr. 3-8 - Legacy'!$C$170</c:f>
              <c:strCache>
                <c:ptCount val="1"/>
                <c:pt idx="0">
                  <c:v>Springfield*</c:v>
                </c:pt>
              </c:strCache>
            </c:strRef>
          </c:tx>
          <c:spPr>
            <a:ln w="31750">
              <a:solidFill>
                <a:schemeClr val="bg1">
                  <a:lumMod val="65000"/>
                </a:schemeClr>
              </a:solidFill>
            </a:ln>
          </c:spPr>
          <c:marker>
            <c:symbol val="none"/>
          </c:marker>
          <c:cat>
            <c:strRef>
              <c:f>'Academics - Gr. 3-8 - Legacy'!$D$165:$H$165</c:f>
              <c:strCache>
                <c:ptCount val="5"/>
                <c:pt idx="0">
                  <c:v>2012</c:v>
                </c:pt>
                <c:pt idx="1">
                  <c:v>2013</c:v>
                </c:pt>
                <c:pt idx="2">
                  <c:v>2014</c:v>
                </c:pt>
                <c:pt idx="3">
                  <c:v>2015†</c:v>
                </c:pt>
                <c:pt idx="4">
                  <c:v>2016†</c:v>
                </c:pt>
              </c:strCache>
            </c:strRef>
          </c:cat>
          <c:val>
            <c:numRef>
              <c:f>'Academics - Gr. 3-8 - Legacy'!$D$170:$H$170</c:f>
              <c:numCache>
                <c:formatCode>0.0</c:formatCode>
                <c:ptCount val="5"/>
                <c:pt idx="0">
                  <c:v>41.5</c:v>
                </c:pt>
                <c:pt idx="1">
                  <c:v>42.7</c:v>
                </c:pt>
                <c:pt idx="2">
                  <c:v>44.5</c:v>
                </c:pt>
                <c:pt idx="3">
                  <c:v>45.3</c:v>
                </c:pt>
                <c:pt idx="4">
                  <c:v>47.2</c:v>
                </c:pt>
              </c:numCache>
            </c:numRef>
          </c:val>
          <c:smooth val="1"/>
          <c:extLst>
            <c:ext xmlns:c16="http://schemas.microsoft.com/office/drawing/2014/chart" uri="{C3380CC4-5D6E-409C-BE32-E72D297353CC}">
              <c16:uniqueId val="{00000003-6C96-4F73-995C-F9DC2F26FAA7}"/>
            </c:ext>
          </c:extLst>
        </c:ser>
        <c:ser>
          <c:idx val="2"/>
          <c:order val="1"/>
          <c:tx>
            <c:strRef>
              <c:f>'Academics - Gr. 3-8 - Legacy'!$C$169</c:f>
              <c:strCache>
                <c:ptCount val="1"/>
                <c:pt idx="0">
                  <c:v>Statewide*</c:v>
                </c:pt>
              </c:strCache>
            </c:strRef>
          </c:tx>
          <c:spPr>
            <a:ln w="31750">
              <a:solidFill>
                <a:srgbClr val="92D050"/>
              </a:solidFill>
            </a:ln>
          </c:spPr>
          <c:marker>
            <c:symbol val="none"/>
          </c:marker>
          <c:cat>
            <c:strRef>
              <c:f>'Academics - Gr. 3-8 - Legacy'!$D$165:$H$165</c:f>
              <c:strCache>
                <c:ptCount val="5"/>
                <c:pt idx="0">
                  <c:v>2012</c:v>
                </c:pt>
                <c:pt idx="1">
                  <c:v>2013</c:v>
                </c:pt>
                <c:pt idx="2">
                  <c:v>2014</c:v>
                </c:pt>
                <c:pt idx="3">
                  <c:v>2015†</c:v>
                </c:pt>
                <c:pt idx="4">
                  <c:v>2016†</c:v>
                </c:pt>
              </c:strCache>
            </c:strRef>
          </c:cat>
          <c:val>
            <c:numRef>
              <c:f>'Academics - Gr. 3-8 - Legacy'!$D$169:$H$169</c:f>
              <c:numCache>
                <c:formatCode>0.0</c:formatCode>
                <c:ptCount val="5"/>
                <c:pt idx="0">
                  <c:v>54.8</c:v>
                </c:pt>
                <c:pt idx="1">
                  <c:v>55.6</c:v>
                </c:pt>
                <c:pt idx="2">
                  <c:v>55.1</c:v>
                </c:pt>
                <c:pt idx="3">
                  <c:v>55.5</c:v>
                </c:pt>
                <c:pt idx="4">
                  <c:v>56.3</c:v>
                </c:pt>
              </c:numCache>
            </c:numRef>
          </c:val>
          <c:smooth val="1"/>
          <c:extLst>
            <c:ext xmlns:c16="http://schemas.microsoft.com/office/drawing/2014/chart" uri="{C3380CC4-5D6E-409C-BE32-E72D297353CC}">
              <c16:uniqueId val="{00000004-6C96-4F73-995C-F9DC2F26FAA7}"/>
            </c:ext>
          </c:extLst>
        </c:ser>
        <c:ser>
          <c:idx val="0"/>
          <c:order val="2"/>
          <c:tx>
            <c:strRef>
              <c:f>'Academics - Gr. 3-8 - Legacy'!$C$168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Legacy'!$D$165:$H$165</c:f>
              <c:strCache>
                <c:ptCount val="5"/>
                <c:pt idx="0">
                  <c:v>2012</c:v>
                </c:pt>
                <c:pt idx="1">
                  <c:v>2013</c:v>
                </c:pt>
                <c:pt idx="2">
                  <c:v>2014</c:v>
                </c:pt>
                <c:pt idx="3">
                  <c:v>2015†</c:v>
                </c:pt>
                <c:pt idx="4">
                  <c:v>2016†</c:v>
                </c:pt>
              </c:strCache>
            </c:strRef>
          </c:cat>
          <c:val>
            <c:numRef>
              <c:f>'Academics - Gr. 3-8 - Legacy'!$D$168:$H$168</c:f>
              <c:numCache>
                <c:formatCode>0.0</c:formatCode>
                <c:ptCount val="5"/>
                <c:pt idx="0">
                  <c:v>60.7</c:v>
                </c:pt>
                <c:pt idx="1">
                  <c:v>78.3</c:v>
                </c:pt>
                <c:pt idx="2">
                  <c:v>69.2</c:v>
                </c:pt>
                <c:pt idx="3">
                  <c:v>66.7</c:v>
                </c:pt>
                <c:pt idx="4">
                  <c:v>59.7</c:v>
                </c:pt>
              </c:numCache>
            </c:numRef>
          </c:val>
          <c:smooth val="1"/>
          <c:extLst>
            <c:ext xmlns:c16="http://schemas.microsoft.com/office/drawing/2014/chart" uri="{C3380CC4-5D6E-409C-BE32-E72D297353CC}">
              <c16:uniqueId val="{00000005-6C96-4F73-995C-F9DC2F26FAA7}"/>
            </c:ext>
          </c:extLst>
        </c:ser>
        <c:dLbls>
          <c:showLegendKey val="0"/>
          <c:showVal val="0"/>
          <c:showCatName val="0"/>
          <c:showSerName val="0"/>
          <c:showPercent val="0"/>
          <c:showBubbleSize val="0"/>
        </c:dLbls>
        <c:smooth val="0"/>
        <c:axId val="213127688"/>
        <c:axId val="213128264"/>
      </c:lineChart>
      <c:catAx>
        <c:axId val="213127688"/>
        <c:scaling>
          <c:orientation val="minMax"/>
        </c:scaling>
        <c:delete val="0"/>
        <c:axPos val="b"/>
        <c:numFmt formatCode="General" sourceLinked="1"/>
        <c:majorTickMark val="out"/>
        <c:minorTickMark val="none"/>
        <c:tickLblPos val="nextTo"/>
        <c:spPr>
          <a:noFill/>
        </c:spPr>
        <c:crossAx val="213128264"/>
        <c:crosses val="autoZero"/>
        <c:auto val="1"/>
        <c:lblAlgn val="ctr"/>
        <c:lblOffset val="100"/>
        <c:noMultiLvlLbl val="0"/>
      </c:catAx>
      <c:valAx>
        <c:axId val="21312826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1312768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3255359952553"/>
          <c:y val="5.1440251900434983E-2"/>
          <c:w val="0.86075340119578603"/>
          <c:h val="0.83249029671849872"/>
        </c:manualLayout>
      </c:layout>
      <c:lineChart>
        <c:grouping val="standard"/>
        <c:varyColors val="0"/>
        <c:ser>
          <c:idx val="1"/>
          <c:order val="0"/>
          <c:tx>
            <c:strRef>
              <c:f>'Academics - Gr. 3-8 - Legacy'!$C$170</c:f>
              <c:strCache>
                <c:ptCount val="1"/>
                <c:pt idx="0">
                  <c:v>Springfield*</c:v>
                </c:pt>
              </c:strCache>
            </c:strRef>
          </c:tx>
          <c:spPr>
            <a:ln w="31750">
              <a:solidFill>
                <a:schemeClr val="bg1">
                  <a:lumMod val="65000"/>
                </a:schemeClr>
              </a:solidFill>
            </a:ln>
          </c:spPr>
          <c:marker>
            <c:symbol val="none"/>
          </c:marker>
          <c:cat>
            <c:strRef>
              <c:f>'Academics - Gr. 3-8 - Legacy'!$K$165:$O$165</c:f>
              <c:strCache>
                <c:ptCount val="5"/>
                <c:pt idx="0">
                  <c:v>2012</c:v>
                </c:pt>
                <c:pt idx="1">
                  <c:v>2013</c:v>
                </c:pt>
                <c:pt idx="2">
                  <c:v>2014</c:v>
                </c:pt>
                <c:pt idx="3">
                  <c:v>2015†</c:v>
                </c:pt>
                <c:pt idx="4">
                  <c:v>2016†</c:v>
                </c:pt>
              </c:strCache>
            </c:strRef>
          </c:cat>
          <c:val>
            <c:numRef>
              <c:f>'Academics - Gr. 3-8 - Legacy'!$K$170:$O$170</c:f>
              <c:numCache>
                <c:formatCode>0</c:formatCode>
                <c:ptCount val="5"/>
                <c:pt idx="0">
                  <c:v>7</c:v>
                </c:pt>
                <c:pt idx="1">
                  <c:v>8</c:v>
                </c:pt>
                <c:pt idx="2">
                  <c:v>10</c:v>
                </c:pt>
                <c:pt idx="3">
                  <c:v>9</c:v>
                </c:pt>
                <c:pt idx="4">
                  <c:v>12</c:v>
                </c:pt>
              </c:numCache>
            </c:numRef>
          </c:val>
          <c:smooth val="1"/>
          <c:extLst>
            <c:ext xmlns:c16="http://schemas.microsoft.com/office/drawing/2014/chart" uri="{C3380CC4-5D6E-409C-BE32-E72D297353CC}">
              <c16:uniqueId val="{00000003-A7A3-4C2B-BB2D-9BA96CAF84A7}"/>
            </c:ext>
          </c:extLst>
        </c:ser>
        <c:ser>
          <c:idx val="2"/>
          <c:order val="1"/>
          <c:tx>
            <c:strRef>
              <c:f>'Academics - Gr. 3-8 - Legacy'!$C$169</c:f>
              <c:strCache>
                <c:ptCount val="1"/>
                <c:pt idx="0">
                  <c:v>Statewide*</c:v>
                </c:pt>
              </c:strCache>
            </c:strRef>
          </c:tx>
          <c:spPr>
            <a:ln w="31750">
              <a:solidFill>
                <a:srgbClr val="92D050"/>
              </a:solidFill>
            </a:ln>
          </c:spPr>
          <c:marker>
            <c:symbol val="none"/>
          </c:marker>
          <c:cat>
            <c:strRef>
              <c:f>'Academics - Gr. 3-8 - Legacy'!$K$165:$O$165</c:f>
              <c:strCache>
                <c:ptCount val="5"/>
                <c:pt idx="0">
                  <c:v>2012</c:v>
                </c:pt>
                <c:pt idx="1">
                  <c:v>2013</c:v>
                </c:pt>
                <c:pt idx="2">
                  <c:v>2014</c:v>
                </c:pt>
                <c:pt idx="3">
                  <c:v>2015†</c:v>
                </c:pt>
                <c:pt idx="4">
                  <c:v>2016†</c:v>
                </c:pt>
              </c:strCache>
            </c:strRef>
          </c:cat>
          <c:val>
            <c:numRef>
              <c:f>'Academics - Gr. 3-8 - Legacy'!$K$169:$O$169</c:f>
              <c:numCache>
                <c:formatCode>0</c:formatCode>
                <c:ptCount val="5"/>
                <c:pt idx="0">
                  <c:v>18</c:v>
                </c:pt>
                <c:pt idx="1">
                  <c:v>20</c:v>
                </c:pt>
                <c:pt idx="2">
                  <c:v>20</c:v>
                </c:pt>
                <c:pt idx="3">
                  <c:v>20</c:v>
                </c:pt>
                <c:pt idx="4">
                  <c:v>23</c:v>
                </c:pt>
              </c:numCache>
            </c:numRef>
          </c:val>
          <c:smooth val="1"/>
          <c:extLst>
            <c:ext xmlns:c16="http://schemas.microsoft.com/office/drawing/2014/chart" uri="{C3380CC4-5D6E-409C-BE32-E72D297353CC}">
              <c16:uniqueId val="{00000004-A7A3-4C2B-BB2D-9BA96CAF84A7}"/>
            </c:ext>
          </c:extLst>
        </c:ser>
        <c:ser>
          <c:idx val="0"/>
          <c:order val="2"/>
          <c:tx>
            <c:strRef>
              <c:f>'Academics - Gr. 3-8 - Legacy'!$C$168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Legacy'!$K$165:$O$165</c:f>
              <c:strCache>
                <c:ptCount val="5"/>
                <c:pt idx="0">
                  <c:v>2012</c:v>
                </c:pt>
                <c:pt idx="1">
                  <c:v>2013</c:v>
                </c:pt>
                <c:pt idx="2">
                  <c:v>2014</c:v>
                </c:pt>
                <c:pt idx="3">
                  <c:v>2015†</c:v>
                </c:pt>
                <c:pt idx="4">
                  <c:v>2016†</c:v>
                </c:pt>
              </c:strCache>
            </c:strRef>
          </c:cat>
          <c:val>
            <c:numRef>
              <c:f>'Academics - Gr. 3-8 - Legacy'!$K$168:$O$168</c:f>
              <c:numCache>
                <c:formatCode>0</c:formatCode>
                <c:ptCount val="5"/>
                <c:pt idx="0">
                  <c:v>36</c:v>
                </c:pt>
                <c:pt idx="1">
                  <c:v>53</c:v>
                </c:pt>
                <c:pt idx="2">
                  <c:v>46</c:v>
                </c:pt>
                <c:pt idx="3">
                  <c:v>33</c:v>
                </c:pt>
                <c:pt idx="4">
                  <c:v>22</c:v>
                </c:pt>
              </c:numCache>
            </c:numRef>
          </c:val>
          <c:smooth val="1"/>
          <c:extLst>
            <c:ext xmlns:c16="http://schemas.microsoft.com/office/drawing/2014/chart" uri="{C3380CC4-5D6E-409C-BE32-E72D297353CC}">
              <c16:uniqueId val="{00000005-A7A3-4C2B-BB2D-9BA96CAF84A7}"/>
            </c:ext>
          </c:extLst>
        </c:ser>
        <c:dLbls>
          <c:showLegendKey val="0"/>
          <c:showVal val="0"/>
          <c:showCatName val="0"/>
          <c:showSerName val="0"/>
          <c:showPercent val="0"/>
          <c:showBubbleSize val="0"/>
        </c:dLbls>
        <c:smooth val="0"/>
        <c:axId val="213181576"/>
        <c:axId val="213182152"/>
      </c:lineChart>
      <c:catAx>
        <c:axId val="213181576"/>
        <c:scaling>
          <c:orientation val="minMax"/>
        </c:scaling>
        <c:delete val="0"/>
        <c:axPos val="b"/>
        <c:numFmt formatCode="General" sourceLinked="1"/>
        <c:majorTickMark val="out"/>
        <c:minorTickMark val="none"/>
        <c:tickLblPos val="nextTo"/>
        <c:crossAx val="213182152"/>
        <c:crosses val="autoZero"/>
        <c:auto val="1"/>
        <c:lblAlgn val="ctr"/>
        <c:lblOffset val="100"/>
        <c:noMultiLvlLbl val="0"/>
      </c:catAx>
      <c:valAx>
        <c:axId val="21318215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1318157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578914444785"/>
          <c:y val="5.1440251900434983E-2"/>
          <c:w val="0.86001558601968486"/>
          <c:h val="0.83249029671849895"/>
        </c:manualLayout>
      </c:layout>
      <c:lineChart>
        <c:grouping val="standard"/>
        <c:varyColors val="0"/>
        <c:ser>
          <c:idx val="1"/>
          <c:order val="0"/>
          <c:tx>
            <c:strRef>
              <c:f>'Academics - Gr. 3-8 - Legacy'!$C$170</c:f>
              <c:strCache>
                <c:ptCount val="1"/>
                <c:pt idx="0">
                  <c:v>Springfield*</c:v>
                </c:pt>
              </c:strCache>
            </c:strRef>
          </c:tx>
          <c:spPr>
            <a:ln w="31750">
              <a:solidFill>
                <a:schemeClr val="bg1">
                  <a:lumMod val="65000"/>
                </a:schemeClr>
              </a:solidFill>
            </a:ln>
          </c:spPr>
          <c:marker>
            <c:symbol val="none"/>
          </c:marker>
          <c:cat>
            <c:strRef>
              <c:f>'Academics - Gr. 3-8 - Legacy'!$R$165:$V$165</c:f>
              <c:strCache>
                <c:ptCount val="5"/>
                <c:pt idx="0">
                  <c:v>2012</c:v>
                </c:pt>
                <c:pt idx="1">
                  <c:v>2013</c:v>
                </c:pt>
                <c:pt idx="2">
                  <c:v>2014</c:v>
                </c:pt>
                <c:pt idx="3">
                  <c:v>2015†</c:v>
                </c:pt>
                <c:pt idx="4">
                  <c:v>2016†</c:v>
                </c:pt>
              </c:strCache>
            </c:strRef>
          </c:cat>
          <c:val>
            <c:numRef>
              <c:f>'Academics - Gr. 3-8 - Legacy'!$R$170:$V$170</c:f>
              <c:numCache>
                <c:formatCode>0.0</c:formatCode>
                <c:ptCount val="5"/>
                <c:pt idx="0">
                  <c:v>32</c:v>
                </c:pt>
                <c:pt idx="1">
                  <c:v>32</c:v>
                </c:pt>
                <c:pt idx="2">
                  <c:v>36</c:v>
                </c:pt>
                <c:pt idx="3">
                  <c:v>34</c:v>
                </c:pt>
                <c:pt idx="4">
                  <c:v>33</c:v>
                </c:pt>
              </c:numCache>
            </c:numRef>
          </c:val>
          <c:smooth val="1"/>
          <c:extLst>
            <c:ext xmlns:c16="http://schemas.microsoft.com/office/drawing/2014/chart" uri="{C3380CC4-5D6E-409C-BE32-E72D297353CC}">
              <c16:uniqueId val="{00000003-981B-4D30-8C28-55E99A6D6D7F}"/>
            </c:ext>
          </c:extLst>
        </c:ser>
        <c:ser>
          <c:idx val="2"/>
          <c:order val="1"/>
          <c:tx>
            <c:strRef>
              <c:f>'Academics - Gr. 3-8 - Legacy'!$C$169</c:f>
              <c:strCache>
                <c:ptCount val="1"/>
                <c:pt idx="0">
                  <c:v>Statewide*</c:v>
                </c:pt>
              </c:strCache>
            </c:strRef>
          </c:tx>
          <c:spPr>
            <a:ln w="31750">
              <a:solidFill>
                <a:srgbClr val="92D050"/>
              </a:solidFill>
            </a:ln>
          </c:spPr>
          <c:marker>
            <c:symbol val="none"/>
          </c:marker>
          <c:cat>
            <c:strRef>
              <c:f>'Academics - Gr. 3-8 - Legacy'!$R$165:$V$165</c:f>
              <c:strCache>
                <c:ptCount val="5"/>
                <c:pt idx="0">
                  <c:v>2012</c:v>
                </c:pt>
                <c:pt idx="1">
                  <c:v>2013</c:v>
                </c:pt>
                <c:pt idx="2">
                  <c:v>2014</c:v>
                </c:pt>
                <c:pt idx="3">
                  <c:v>2015†</c:v>
                </c:pt>
                <c:pt idx="4">
                  <c:v>2016†</c:v>
                </c:pt>
              </c:strCache>
            </c:strRef>
          </c:cat>
          <c:val>
            <c:numRef>
              <c:f>'Academics - Gr. 3-8 - Legacy'!$R$169:$V$169</c:f>
              <c:numCache>
                <c:formatCode>0.0</c:formatCode>
                <c:ptCount val="5"/>
                <c:pt idx="0">
                  <c:v>42</c:v>
                </c:pt>
                <c:pt idx="1">
                  <c:v>42</c:v>
                </c:pt>
                <c:pt idx="2">
                  <c:v>43</c:v>
                </c:pt>
                <c:pt idx="3">
                  <c:v>42</c:v>
                </c:pt>
                <c:pt idx="4">
                  <c:v>43</c:v>
                </c:pt>
              </c:numCache>
            </c:numRef>
          </c:val>
          <c:smooth val="1"/>
          <c:extLst>
            <c:ext xmlns:c16="http://schemas.microsoft.com/office/drawing/2014/chart" uri="{C3380CC4-5D6E-409C-BE32-E72D297353CC}">
              <c16:uniqueId val="{00000004-981B-4D30-8C28-55E99A6D6D7F}"/>
            </c:ext>
          </c:extLst>
        </c:ser>
        <c:ser>
          <c:idx val="0"/>
          <c:order val="2"/>
          <c:tx>
            <c:strRef>
              <c:f>'Academics - Gr. 3-8 - Legacy'!$C$168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Legacy'!$R$165:$V$165</c:f>
              <c:strCache>
                <c:ptCount val="5"/>
                <c:pt idx="0">
                  <c:v>2012</c:v>
                </c:pt>
                <c:pt idx="1">
                  <c:v>2013</c:v>
                </c:pt>
                <c:pt idx="2">
                  <c:v>2014</c:v>
                </c:pt>
                <c:pt idx="3">
                  <c:v>2015†</c:v>
                </c:pt>
                <c:pt idx="4">
                  <c:v>2016†</c:v>
                </c:pt>
              </c:strCache>
            </c:strRef>
          </c:cat>
          <c:val>
            <c:numRef>
              <c:f>'Academics - Gr. 3-8 - Legacy'!$R$168:$V$168</c:f>
              <c:numCache>
                <c:formatCode>0.0</c:formatCode>
                <c:ptCount val="5"/>
              </c:numCache>
            </c:numRef>
          </c:val>
          <c:smooth val="1"/>
          <c:extLst>
            <c:ext xmlns:c16="http://schemas.microsoft.com/office/drawing/2014/chart" uri="{C3380CC4-5D6E-409C-BE32-E72D297353CC}">
              <c16:uniqueId val="{00000005-981B-4D30-8C28-55E99A6D6D7F}"/>
            </c:ext>
          </c:extLst>
        </c:ser>
        <c:dLbls>
          <c:showLegendKey val="0"/>
          <c:showVal val="0"/>
          <c:showCatName val="0"/>
          <c:showSerName val="0"/>
          <c:showPercent val="0"/>
          <c:showBubbleSize val="0"/>
        </c:dLbls>
        <c:smooth val="0"/>
        <c:axId val="213186184"/>
        <c:axId val="213186760"/>
      </c:lineChart>
      <c:catAx>
        <c:axId val="213186184"/>
        <c:scaling>
          <c:orientation val="minMax"/>
        </c:scaling>
        <c:delete val="0"/>
        <c:axPos val="b"/>
        <c:numFmt formatCode="General" sourceLinked="1"/>
        <c:majorTickMark val="out"/>
        <c:minorTickMark val="none"/>
        <c:tickLblPos val="nextTo"/>
        <c:crossAx val="213186760"/>
        <c:crosses val="autoZero"/>
        <c:auto val="1"/>
        <c:lblAlgn val="ctr"/>
        <c:lblOffset val="100"/>
        <c:noMultiLvlLbl val="0"/>
      </c:catAx>
      <c:valAx>
        <c:axId val="21318676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1318618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63793654017064"/>
          <c:y val="5.1440251900434983E-2"/>
          <c:w val="0.82922825804922828"/>
          <c:h val="0.83249029671849872"/>
        </c:manualLayout>
      </c:layout>
      <c:lineChart>
        <c:grouping val="standard"/>
        <c:varyColors val="0"/>
        <c:ser>
          <c:idx val="1"/>
          <c:order val="0"/>
          <c:tx>
            <c:strRef>
              <c:f>'Academics - Gr. 3-8 - Legacy'!$C$202</c:f>
              <c:strCache>
                <c:ptCount val="1"/>
                <c:pt idx="0">
                  <c:v>Springfield*</c:v>
                </c:pt>
              </c:strCache>
            </c:strRef>
          </c:tx>
          <c:spPr>
            <a:ln w="31750">
              <a:solidFill>
                <a:schemeClr val="bg1">
                  <a:lumMod val="65000"/>
                </a:schemeClr>
              </a:solidFill>
            </a:ln>
          </c:spPr>
          <c:marker>
            <c:symbol val="none"/>
          </c:marker>
          <c:cat>
            <c:strRef>
              <c:f>'Academics - Gr. 3-8 - Legacy'!$D$197:$H$197</c:f>
              <c:strCache>
                <c:ptCount val="5"/>
                <c:pt idx="0">
                  <c:v>2012</c:v>
                </c:pt>
                <c:pt idx="1">
                  <c:v>2013</c:v>
                </c:pt>
                <c:pt idx="2">
                  <c:v>2014</c:v>
                </c:pt>
                <c:pt idx="3">
                  <c:v>2015†</c:v>
                </c:pt>
                <c:pt idx="4">
                  <c:v>2016†</c:v>
                </c:pt>
              </c:strCache>
            </c:strRef>
          </c:cat>
          <c:val>
            <c:numRef>
              <c:f>'Academics - Gr. 3-8 - Legacy'!$D$202:$H$202</c:f>
              <c:numCache>
                <c:formatCode>0.0</c:formatCode>
                <c:ptCount val="5"/>
                <c:pt idx="0">
                  <c:v>50</c:v>
                </c:pt>
                <c:pt idx="1">
                  <c:v>52.3</c:v>
                </c:pt>
                <c:pt idx="2">
                  <c:v>54.2</c:v>
                </c:pt>
                <c:pt idx="3">
                  <c:v>53.5</c:v>
                </c:pt>
                <c:pt idx="4">
                  <c:v>57.2</c:v>
                </c:pt>
              </c:numCache>
            </c:numRef>
          </c:val>
          <c:smooth val="1"/>
          <c:extLst>
            <c:ext xmlns:c16="http://schemas.microsoft.com/office/drawing/2014/chart" uri="{C3380CC4-5D6E-409C-BE32-E72D297353CC}">
              <c16:uniqueId val="{00000003-211F-4458-B629-22520E2B8AB1}"/>
            </c:ext>
          </c:extLst>
        </c:ser>
        <c:ser>
          <c:idx val="2"/>
          <c:order val="1"/>
          <c:tx>
            <c:strRef>
              <c:f>'Academics - Gr. 3-8 - Legacy'!$C$201</c:f>
              <c:strCache>
                <c:ptCount val="1"/>
                <c:pt idx="0">
                  <c:v>Statewide*</c:v>
                </c:pt>
              </c:strCache>
            </c:strRef>
          </c:tx>
          <c:spPr>
            <a:ln w="31750">
              <a:solidFill>
                <a:srgbClr val="92D050"/>
              </a:solidFill>
            </a:ln>
          </c:spPr>
          <c:marker>
            <c:symbol val="none"/>
          </c:marker>
          <c:cat>
            <c:strRef>
              <c:f>'Academics - Gr. 3-8 - Legacy'!$D$197:$H$197</c:f>
              <c:strCache>
                <c:ptCount val="5"/>
                <c:pt idx="0">
                  <c:v>2012</c:v>
                </c:pt>
                <c:pt idx="1">
                  <c:v>2013</c:v>
                </c:pt>
                <c:pt idx="2">
                  <c:v>2014</c:v>
                </c:pt>
                <c:pt idx="3">
                  <c:v>2015†</c:v>
                </c:pt>
                <c:pt idx="4">
                  <c:v>2016†</c:v>
                </c:pt>
              </c:strCache>
            </c:strRef>
          </c:cat>
          <c:val>
            <c:numRef>
              <c:f>'Academics - Gr. 3-8 - Legacy'!$D$201:$H$201</c:f>
              <c:numCache>
                <c:formatCode>0.0</c:formatCode>
                <c:ptCount val="5"/>
                <c:pt idx="0">
                  <c:v>57.3</c:v>
                </c:pt>
                <c:pt idx="1">
                  <c:v>57.1</c:v>
                </c:pt>
                <c:pt idx="2">
                  <c:v>58.9</c:v>
                </c:pt>
                <c:pt idx="3">
                  <c:v>60.3</c:v>
                </c:pt>
                <c:pt idx="4">
                  <c:v>62.5</c:v>
                </c:pt>
              </c:numCache>
            </c:numRef>
          </c:val>
          <c:smooth val="1"/>
          <c:extLst>
            <c:ext xmlns:c16="http://schemas.microsoft.com/office/drawing/2014/chart" uri="{C3380CC4-5D6E-409C-BE32-E72D297353CC}">
              <c16:uniqueId val="{00000004-211F-4458-B629-22520E2B8AB1}"/>
            </c:ext>
          </c:extLst>
        </c:ser>
        <c:ser>
          <c:idx val="0"/>
          <c:order val="2"/>
          <c:tx>
            <c:strRef>
              <c:f>'Academics - Gr. 3-8 - Legacy'!$C$200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Legacy'!$D$197:$H$197</c:f>
              <c:strCache>
                <c:ptCount val="5"/>
                <c:pt idx="0">
                  <c:v>2012</c:v>
                </c:pt>
                <c:pt idx="1">
                  <c:v>2013</c:v>
                </c:pt>
                <c:pt idx="2">
                  <c:v>2014</c:v>
                </c:pt>
                <c:pt idx="3">
                  <c:v>2015†</c:v>
                </c:pt>
                <c:pt idx="4">
                  <c:v>2016†</c:v>
                </c:pt>
              </c:strCache>
            </c:strRef>
          </c:cat>
          <c:val>
            <c:numRef>
              <c:f>'Academics - Gr. 3-8 - Legacy'!$D$200:$H$200</c:f>
              <c:numCache>
                <c:formatCode>0.0</c:formatCode>
                <c:ptCount val="5"/>
              </c:numCache>
            </c:numRef>
          </c:val>
          <c:smooth val="1"/>
          <c:extLst>
            <c:ext xmlns:c16="http://schemas.microsoft.com/office/drawing/2014/chart" uri="{C3380CC4-5D6E-409C-BE32-E72D297353CC}">
              <c16:uniqueId val="{00000005-211F-4458-B629-22520E2B8AB1}"/>
            </c:ext>
          </c:extLst>
        </c:ser>
        <c:dLbls>
          <c:showLegendKey val="0"/>
          <c:showVal val="0"/>
          <c:showCatName val="0"/>
          <c:showSerName val="0"/>
          <c:showPercent val="0"/>
          <c:showBubbleSize val="0"/>
        </c:dLbls>
        <c:smooth val="0"/>
        <c:axId val="213313800"/>
        <c:axId val="213314376"/>
      </c:lineChart>
      <c:catAx>
        <c:axId val="213313800"/>
        <c:scaling>
          <c:orientation val="minMax"/>
        </c:scaling>
        <c:delete val="0"/>
        <c:axPos val="b"/>
        <c:numFmt formatCode="General" sourceLinked="1"/>
        <c:majorTickMark val="out"/>
        <c:minorTickMark val="none"/>
        <c:tickLblPos val="nextTo"/>
        <c:spPr>
          <a:noFill/>
        </c:spPr>
        <c:crossAx val="213314376"/>
        <c:crosses val="autoZero"/>
        <c:auto val="1"/>
        <c:lblAlgn val="ctr"/>
        <c:lblOffset val="100"/>
        <c:noMultiLvlLbl val="0"/>
      </c:catAx>
      <c:valAx>
        <c:axId val="213314376"/>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13313800"/>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85963708577007"/>
          <c:y val="5.1440251900434983E-2"/>
          <c:w val="0.86065263299634231"/>
          <c:h val="0.83249029671849895"/>
        </c:manualLayout>
      </c:layout>
      <c:lineChart>
        <c:grouping val="standard"/>
        <c:varyColors val="0"/>
        <c:ser>
          <c:idx val="1"/>
          <c:order val="0"/>
          <c:tx>
            <c:strRef>
              <c:f>'Academics - Gr. 3-8 - Legacy'!$C$202</c:f>
              <c:strCache>
                <c:ptCount val="1"/>
                <c:pt idx="0">
                  <c:v>Springfield*</c:v>
                </c:pt>
              </c:strCache>
            </c:strRef>
          </c:tx>
          <c:spPr>
            <a:ln w="31750">
              <a:solidFill>
                <a:schemeClr val="bg1">
                  <a:lumMod val="65000"/>
                </a:schemeClr>
              </a:solidFill>
            </a:ln>
          </c:spPr>
          <c:marker>
            <c:symbol val="none"/>
          </c:marker>
          <c:cat>
            <c:strRef>
              <c:f>'Academics - Gr. 3-8 - Legacy'!$K$197:$O$197</c:f>
              <c:strCache>
                <c:ptCount val="5"/>
                <c:pt idx="0">
                  <c:v>2012</c:v>
                </c:pt>
                <c:pt idx="1">
                  <c:v>2013</c:v>
                </c:pt>
                <c:pt idx="2">
                  <c:v>2014</c:v>
                </c:pt>
                <c:pt idx="3">
                  <c:v>2015†</c:v>
                </c:pt>
                <c:pt idx="4">
                  <c:v>2016†</c:v>
                </c:pt>
              </c:strCache>
            </c:strRef>
          </c:cat>
          <c:val>
            <c:numRef>
              <c:f>'Academics - Gr. 3-8 - Legacy'!$K$202:$O$202</c:f>
              <c:numCache>
                <c:formatCode>0</c:formatCode>
                <c:ptCount val="5"/>
                <c:pt idx="0">
                  <c:v>15</c:v>
                </c:pt>
                <c:pt idx="1">
                  <c:v>17</c:v>
                </c:pt>
                <c:pt idx="2">
                  <c:v>18</c:v>
                </c:pt>
                <c:pt idx="3">
                  <c:v>16</c:v>
                </c:pt>
                <c:pt idx="4">
                  <c:v>21</c:v>
                </c:pt>
              </c:numCache>
            </c:numRef>
          </c:val>
          <c:smooth val="1"/>
          <c:extLst>
            <c:ext xmlns:c16="http://schemas.microsoft.com/office/drawing/2014/chart" uri="{C3380CC4-5D6E-409C-BE32-E72D297353CC}">
              <c16:uniqueId val="{00000003-6309-42F8-8452-97AE1DE730D5}"/>
            </c:ext>
          </c:extLst>
        </c:ser>
        <c:ser>
          <c:idx val="2"/>
          <c:order val="1"/>
          <c:tx>
            <c:strRef>
              <c:f>'Academics - Gr. 3-8 - Legacy'!$C$201</c:f>
              <c:strCache>
                <c:ptCount val="1"/>
                <c:pt idx="0">
                  <c:v>Statewide*</c:v>
                </c:pt>
              </c:strCache>
            </c:strRef>
          </c:tx>
          <c:spPr>
            <a:ln w="31750">
              <a:solidFill>
                <a:srgbClr val="92D050"/>
              </a:solidFill>
            </a:ln>
          </c:spPr>
          <c:marker>
            <c:symbol val="none"/>
          </c:marker>
          <c:cat>
            <c:strRef>
              <c:f>'Academics - Gr. 3-8 - Legacy'!$K$197:$O$197</c:f>
              <c:strCache>
                <c:ptCount val="5"/>
                <c:pt idx="0">
                  <c:v>2012</c:v>
                </c:pt>
                <c:pt idx="1">
                  <c:v>2013</c:v>
                </c:pt>
                <c:pt idx="2">
                  <c:v>2014</c:v>
                </c:pt>
                <c:pt idx="3">
                  <c:v>2015†</c:v>
                </c:pt>
                <c:pt idx="4">
                  <c:v>2016†</c:v>
                </c:pt>
              </c:strCache>
            </c:strRef>
          </c:cat>
          <c:val>
            <c:numRef>
              <c:f>'Academics - Gr. 3-8 - Legacy'!$K$201:$O$201</c:f>
              <c:numCache>
                <c:formatCode>0</c:formatCode>
                <c:ptCount val="5"/>
                <c:pt idx="0">
                  <c:v>21</c:v>
                </c:pt>
                <c:pt idx="1">
                  <c:v>19</c:v>
                </c:pt>
                <c:pt idx="2">
                  <c:v>22</c:v>
                </c:pt>
                <c:pt idx="3">
                  <c:v>24</c:v>
                </c:pt>
                <c:pt idx="4">
                  <c:v>28</c:v>
                </c:pt>
              </c:numCache>
            </c:numRef>
          </c:val>
          <c:smooth val="1"/>
          <c:extLst>
            <c:ext xmlns:c16="http://schemas.microsoft.com/office/drawing/2014/chart" uri="{C3380CC4-5D6E-409C-BE32-E72D297353CC}">
              <c16:uniqueId val="{00000004-6309-42F8-8452-97AE1DE730D5}"/>
            </c:ext>
          </c:extLst>
        </c:ser>
        <c:ser>
          <c:idx val="0"/>
          <c:order val="2"/>
          <c:tx>
            <c:strRef>
              <c:f>'Academics - Gr. 3-8 - Legacy'!$C$200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Legacy'!$K$197:$O$197</c:f>
              <c:strCache>
                <c:ptCount val="5"/>
                <c:pt idx="0">
                  <c:v>2012</c:v>
                </c:pt>
                <c:pt idx="1">
                  <c:v>2013</c:v>
                </c:pt>
                <c:pt idx="2">
                  <c:v>2014</c:v>
                </c:pt>
                <c:pt idx="3">
                  <c:v>2015†</c:v>
                </c:pt>
                <c:pt idx="4">
                  <c:v>2016†</c:v>
                </c:pt>
              </c:strCache>
            </c:strRef>
          </c:cat>
          <c:val>
            <c:numRef>
              <c:f>'Academics - Gr. 3-8 - Legacy'!$K$200:$O$200</c:f>
              <c:numCache>
                <c:formatCode>0.0</c:formatCode>
                <c:ptCount val="5"/>
              </c:numCache>
            </c:numRef>
          </c:val>
          <c:smooth val="1"/>
          <c:extLst>
            <c:ext xmlns:c16="http://schemas.microsoft.com/office/drawing/2014/chart" uri="{C3380CC4-5D6E-409C-BE32-E72D297353CC}">
              <c16:uniqueId val="{00000005-6309-42F8-8452-97AE1DE730D5}"/>
            </c:ext>
          </c:extLst>
        </c:ser>
        <c:dLbls>
          <c:showLegendKey val="0"/>
          <c:showVal val="0"/>
          <c:showCatName val="0"/>
          <c:showSerName val="0"/>
          <c:showPercent val="0"/>
          <c:showBubbleSize val="0"/>
        </c:dLbls>
        <c:smooth val="0"/>
        <c:axId val="213318408"/>
        <c:axId val="213318984"/>
      </c:lineChart>
      <c:catAx>
        <c:axId val="213318408"/>
        <c:scaling>
          <c:orientation val="minMax"/>
        </c:scaling>
        <c:delete val="0"/>
        <c:axPos val="b"/>
        <c:numFmt formatCode="General" sourceLinked="1"/>
        <c:majorTickMark val="out"/>
        <c:minorTickMark val="none"/>
        <c:tickLblPos val="nextTo"/>
        <c:crossAx val="213318984"/>
        <c:crosses val="autoZero"/>
        <c:auto val="1"/>
        <c:lblAlgn val="ctr"/>
        <c:lblOffset val="100"/>
        <c:noMultiLvlLbl val="0"/>
      </c:catAx>
      <c:valAx>
        <c:axId val="21331898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1331840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7120716298402"/>
          <c:y val="5.1440251900434983E-2"/>
          <c:w val="0.85828792837015977"/>
          <c:h val="0.83249029671849928"/>
        </c:manualLayout>
      </c:layout>
      <c:lineChart>
        <c:grouping val="standard"/>
        <c:varyColors val="0"/>
        <c:ser>
          <c:idx val="1"/>
          <c:order val="0"/>
          <c:tx>
            <c:strRef>
              <c:f>'Academics - Gr. 3-8 - Legacy'!$C$202</c:f>
              <c:strCache>
                <c:ptCount val="1"/>
                <c:pt idx="0">
                  <c:v>Springfield*</c:v>
                </c:pt>
              </c:strCache>
            </c:strRef>
          </c:tx>
          <c:spPr>
            <a:ln w="31750">
              <a:solidFill>
                <a:schemeClr val="bg1">
                  <a:lumMod val="65000"/>
                </a:schemeClr>
              </a:solidFill>
            </a:ln>
          </c:spPr>
          <c:marker>
            <c:symbol val="none"/>
          </c:marker>
          <c:cat>
            <c:strRef>
              <c:f>'Academics - Gr. 3-8 - Legacy'!$R$197:$V$197</c:f>
              <c:strCache>
                <c:ptCount val="5"/>
                <c:pt idx="0">
                  <c:v>2012</c:v>
                </c:pt>
                <c:pt idx="1">
                  <c:v>2013</c:v>
                </c:pt>
                <c:pt idx="2">
                  <c:v>2014</c:v>
                </c:pt>
                <c:pt idx="3">
                  <c:v>2015†</c:v>
                </c:pt>
                <c:pt idx="4">
                  <c:v>2016†</c:v>
                </c:pt>
              </c:strCache>
            </c:strRef>
          </c:cat>
          <c:val>
            <c:numRef>
              <c:f>'Academics - Gr. 3-8 - Legacy'!$R$202:$V$202</c:f>
              <c:numCache>
                <c:formatCode>0.0</c:formatCode>
                <c:ptCount val="5"/>
                <c:pt idx="0">
                  <c:v>36</c:v>
                </c:pt>
                <c:pt idx="1">
                  <c:v>40</c:v>
                </c:pt>
                <c:pt idx="2">
                  <c:v>39</c:v>
                </c:pt>
                <c:pt idx="3">
                  <c:v>42</c:v>
                </c:pt>
                <c:pt idx="4">
                  <c:v>45</c:v>
                </c:pt>
              </c:numCache>
            </c:numRef>
          </c:val>
          <c:smooth val="1"/>
          <c:extLst>
            <c:ext xmlns:c16="http://schemas.microsoft.com/office/drawing/2014/chart" uri="{C3380CC4-5D6E-409C-BE32-E72D297353CC}">
              <c16:uniqueId val="{00000003-1E5D-4AD2-AAD1-945E85E0FA81}"/>
            </c:ext>
          </c:extLst>
        </c:ser>
        <c:ser>
          <c:idx val="2"/>
          <c:order val="1"/>
          <c:tx>
            <c:strRef>
              <c:f>'Academics - Gr. 3-8 - Legacy'!$C$201</c:f>
              <c:strCache>
                <c:ptCount val="1"/>
                <c:pt idx="0">
                  <c:v>Statewide*</c:v>
                </c:pt>
              </c:strCache>
            </c:strRef>
          </c:tx>
          <c:spPr>
            <a:ln w="31750">
              <a:solidFill>
                <a:srgbClr val="92D050"/>
              </a:solidFill>
            </a:ln>
          </c:spPr>
          <c:marker>
            <c:symbol val="none"/>
          </c:marker>
          <c:cat>
            <c:strRef>
              <c:f>'Academics - Gr. 3-8 - Legacy'!$R$197:$V$197</c:f>
              <c:strCache>
                <c:ptCount val="5"/>
                <c:pt idx="0">
                  <c:v>2012</c:v>
                </c:pt>
                <c:pt idx="1">
                  <c:v>2013</c:v>
                </c:pt>
                <c:pt idx="2">
                  <c:v>2014</c:v>
                </c:pt>
                <c:pt idx="3">
                  <c:v>2015†</c:v>
                </c:pt>
                <c:pt idx="4">
                  <c:v>2016†</c:v>
                </c:pt>
              </c:strCache>
            </c:strRef>
          </c:cat>
          <c:val>
            <c:numRef>
              <c:f>'Academics - Gr. 3-8 - Legacy'!$R$201:$V$201</c:f>
              <c:numCache>
                <c:formatCode>0.0</c:formatCode>
                <c:ptCount val="5"/>
                <c:pt idx="0">
                  <c:v>49</c:v>
                </c:pt>
                <c:pt idx="1">
                  <c:v>50</c:v>
                </c:pt>
                <c:pt idx="2">
                  <c:v>52</c:v>
                </c:pt>
                <c:pt idx="3">
                  <c:v>52</c:v>
                </c:pt>
                <c:pt idx="4">
                  <c:v>52</c:v>
                </c:pt>
              </c:numCache>
            </c:numRef>
          </c:val>
          <c:smooth val="1"/>
          <c:extLst>
            <c:ext xmlns:c16="http://schemas.microsoft.com/office/drawing/2014/chart" uri="{C3380CC4-5D6E-409C-BE32-E72D297353CC}">
              <c16:uniqueId val="{00000004-1E5D-4AD2-AAD1-945E85E0FA81}"/>
            </c:ext>
          </c:extLst>
        </c:ser>
        <c:ser>
          <c:idx val="0"/>
          <c:order val="2"/>
          <c:tx>
            <c:strRef>
              <c:f>'Academics - Gr. 3-8 - Legacy'!$C$200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Legacy'!$R$197:$V$197</c:f>
              <c:strCache>
                <c:ptCount val="5"/>
                <c:pt idx="0">
                  <c:v>2012</c:v>
                </c:pt>
                <c:pt idx="1">
                  <c:v>2013</c:v>
                </c:pt>
                <c:pt idx="2">
                  <c:v>2014</c:v>
                </c:pt>
                <c:pt idx="3">
                  <c:v>2015†</c:v>
                </c:pt>
                <c:pt idx="4">
                  <c:v>2016†</c:v>
                </c:pt>
              </c:strCache>
            </c:strRef>
          </c:cat>
          <c:val>
            <c:numRef>
              <c:f>'Academics - Gr. 3-8 - Legacy'!$R$200:$V$200</c:f>
              <c:numCache>
                <c:formatCode>0.0</c:formatCode>
                <c:ptCount val="5"/>
              </c:numCache>
            </c:numRef>
          </c:val>
          <c:smooth val="1"/>
          <c:extLst>
            <c:ext xmlns:c16="http://schemas.microsoft.com/office/drawing/2014/chart" uri="{C3380CC4-5D6E-409C-BE32-E72D297353CC}">
              <c16:uniqueId val="{00000005-1E5D-4AD2-AAD1-945E85E0FA81}"/>
            </c:ext>
          </c:extLst>
        </c:ser>
        <c:dLbls>
          <c:showLegendKey val="0"/>
          <c:showVal val="0"/>
          <c:showCatName val="0"/>
          <c:showSerName val="0"/>
          <c:showPercent val="0"/>
          <c:showBubbleSize val="0"/>
        </c:dLbls>
        <c:smooth val="0"/>
        <c:axId val="254406024"/>
        <c:axId val="254406600"/>
      </c:lineChart>
      <c:catAx>
        <c:axId val="254406024"/>
        <c:scaling>
          <c:orientation val="minMax"/>
        </c:scaling>
        <c:delete val="0"/>
        <c:axPos val="b"/>
        <c:numFmt formatCode="General" sourceLinked="1"/>
        <c:majorTickMark val="out"/>
        <c:minorTickMark val="none"/>
        <c:tickLblPos val="nextTo"/>
        <c:crossAx val="254406600"/>
        <c:crosses val="autoZero"/>
        <c:auto val="1"/>
        <c:lblAlgn val="ctr"/>
        <c:lblOffset val="100"/>
        <c:noMultiLvlLbl val="0"/>
      </c:catAx>
      <c:valAx>
        <c:axId val="25440660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5440602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Legacy'!$C$229</c:f>
              <c:strCache>
                <c:ptCount val="1"/>
                <c:pt idx="0">
                  <c:v>Springfield*</c:v>
                </c:pt>
              </c:strCache>
            </c:strRef>
          </c:tx>
          <c:spPr>
            <a:ln w="31750">
              <a:solidFill>
                <a:schemeClr val="bg1">
                  <a:lumMod val="65000"/>
                </a:schemeClr>
              </a:solidFill>
            </a:ln>
          </c:spPr>
          <c:marker>
            <c:symbol val="none"/>
          </c:marker>
          <c:cat>
            <c:strRef>
              <c:f>'Academics - Gr. 3-8 - Legacy'!$D$224:$H$224</c:f>
              <c:strCache>
                <c:ptCount val="5"/>
                <c:pt idx="0">
                  <c:v>2012</c:v>
                </c:pt>
                <c:pt idx="1">
                  <c:v>2013</c:v>
                </c:pt>
                <c:pt idx="2">
                  <c:v>2014</c:v>
                </c:pt>
                <c:pt idx="3">
                  <c:v>2015†</c:v>
                </c:pt>
                <c:pt idx="4">
                  <c:v>2016†</c:v>
                </c:pt>
              </c:strCache>
            </c:strRef>
          </c:cat>
          <c:val>
            <c:numRef>
              <c:f>'Academics - Gr. 3-8 - Legacy'!$D$229:$H$229</c:f>
              <c:numCache>
                <c:formatCode>0.0</c:formatCode>
                <c:ptCount val="5"/>
                <c:pt idx="0">
                  <c:v>43.9</c:v>
                </c:pt>
                <c:pt idx="1">
                  <c:v>47.5</c:v>
                </c:pt>
                <c:pt idx="2">
                  <c:v>50.9</c:v>
                </c:pt>
                <c:pt idx="3">
                  <c:v>51</c:v>
                </c:pt>
                <c:pt idx="4">
                  <c:v>55.4</c:v>
                </c:pt>
              </c:numCache>
            </c:numRef>
          </c:val>
          <c:smooth val="1"/>
          <c:extLst>
            <c:ext xmlns:c16="http://schemas.microsoft.com/office/drawing/2014/chart" uri="{C3380CC4-5D6E-409C-BE32-E72D297353CC}">
              <c16:uniqueId val="{00000003-9056-4BC5-80A6-D1A1100CD230}"/>
            </c:ext>
          </c:extLst>
        </c:ser>
        <c:ser>
          <c:idx val="2"/>
          <c:order val="1"/>
          <c:tx>
            <c:strRef>
              <c:f>'Academics - Gr. 3-8 - Legacy'!$C$228</c:f>
              <c:strCache>
                <c:ptCount val="1"/>
                <c:pt idx="0">
                  <c:v>Statewide*</c:v>
                </c:pt>
              </c:strCache>
            </c:strRef>
          </c:tx>
          <c:spPr>
            <a:ln w="31750">
              <a:solidFill>
                <a:srgbClr val="92D050"/>
              </a:solidFill>
            </a:ln>
          </c:spPr>
          <c:marker>
            <c:symbol val="none"/>
          </c:marker>
          <c:cat>
            <c:strRef>
              <c:f>'Academics - Gr. 3-8 - Legacy'!$D$224:$H$224</c:f>
              <c:strCache>
                <c:ptCount val="5"/>
                <c:pt idx="0">
                  <c:v>2012</c:v>
                </c:pt>
                <c:pt idx="1">
                  <c:v>2013</c:v>
                </c:pt>
                <c:pt idx="2">
                  <c:v>2014</c:v>
                </c:pt>
                <c:pt idx="3">
                  <c:v>2015†</c:v>
                </c:pt>
                <c:pt idx="4">
                  <c:v>2016†</c:v>
                </c:pt>
              </c:strCache>
            </c:strRef>
          </c:cat>
          <c:val>
            <c:numRef>
              <c:f>'Academics - Gr. 3-8 - Legacy'!$D$228:$H$228</c:f>
              <c:numCache>
                <c:formatCode>0.0</c:formatCode>
                <c:ptCount val="5"/>
                <c:pt idx="0">
                  <c:v>54.7</c:v>
                </c:pt>
                <c:pt idx="1">
                  <c:v>56.7</c:v>
                </c:pt>
                <c:pt idx="2">
                  <c:v>56.9</c:v>
                </c:pt>
                <c:pt idx="3">
                  <c:v>58.4</c:v>
                </c:pt>
                <c:pt idx="4">
                  <c:v>60.2</c:v>
                </c:pt>
              </c:numCache>
            </c:numRef>
          </c:val>
          <c:smooth val="1"/>
          <c:extLst>
            <c:ext xmlns:c16="http://schemas.microsoft.com/office/drawing/2014/chart" uri="{C3380CC4-5D6E-409C-BE32-E72D297353CC}">
              <c16:uniqueId val="{00000004-9056-4BC5-80A6-D1A1100CD230}"/>
            </c:ext>
          </c:extLst>
        </c:ser>
        <c:ser>
          <c:idx val="0"/>
          <c:order val="2"/>
          <c:tx>
            <c:strRef>
              <c:f>'Academics - Gr. 3-8 - Legacy'!$C$227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Legacy'!$D$224:$H$224</c:f>
              <c:strCache>
                <c:ptCount val="5"/>
                <c:pt idx="0">
                  <c:v>2012</c:v>
                </c:pt>
                <c:pt idx="1">
                  <c:v>2013</c:v>
                </c:pt>
                <c:pt idx="2">
                  <c:v>2014</c:v>
                </c:pt>
                <c:pt idx="3">
                  <c:v>2015†</c:v>
                </c:pt>
                <c:pt idx="4">
                  <c:v>2016†</c:v>
                </c:pt>
              </c:strCache>
            </c:strRef>
          </c:cat>
          <c:val>
            <c:numRef>
              <c:f>'Academics - Gr. 3-8 - Legacy'!$D$227:$H$227</c:f>
              <c:numCache>
                <c:formatCode>0.0</c:formatCode>
                <c:ptCount val="5"/>
              </c:numCache>
            </c:numRef>
          </c:val>
          <c:smooth val="1"/>
          <c:extLst>
            <c:ext xmlns:c16="http://schemas.microsoft.com/office/drawing/2014/chart" uri="{C3380CC4-5D6E-409C-BE32-E72D297353CC}">
              <c16:uniqueId val="{00000005-9056-4BC5-80A6-D1A1100CD230}"/>
            </c:ext>
          </c:extLst>
        </c:ser>
        <c:dLbls>
          <c:showLegendKey val="0"/>
          <c:showVal val="0"/>
          <c:showCatName val="0"/>
          <c:showSerName val="0"/>
          <c:showPercent val="0"/>
          <c:showBubbleSize val="0"/>
        </c:dLbls>
        <c:smooth val="0"/>
        <c:axId val="255803400"/>
        <c:axId val="255803976"/>
      </c:lineChart>
      <c:catAx>
        <c:axId val="255803400"/>
        <c:scaling>
          <c:orientation val="minMax"/>
        </c:scaling>
        <c:delete val="0"/>
        <c:axPos val="b"/>
        <c:numFmt formatCode="General" sourceLinked="1"/>
        <c:majorTickMark val="out"/>
        <c:minorTickMark val="none"/>
        <c:tickLblPos val="nextTo"/>
        <c:spPr>
          <a:noFill/>
        </c:spPr>
        <c:crossAx val="255803976"/>
        <c:crosses val="autoZero"/>
        <c:auto val="1"/>
        <c:lblAlgn val="ctr"/>
        <c:lblOffset val="100"/>
        <c:noMultiLvlLbl val="0"/>
      </c:catAx>
      <c:valAx>
        <c:axId val="255803976"/>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55803400"/>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Legacy'!$C$229</c:f>
              <c:strCache>
                <c:ptCount val="1"/>
                <c:pt idx="0">
                  <c:v>Springfield*</c:v>
                </c:pt>
              </c:strCache>
            </c:strRef>
          </c:tx>
          <c:spPr>
            <a:ln w="31750">
              <a:solidFill>
                <a:schemeClr val="bg1">
                  <a:lumMod val="65000"/>
                </a:schemeClr>
              </a:solidFill>
            </a:ln>
          </c:spPr>
          <c:marker>
            <c:symbol val="none"/>
          </c:marker>
          <c:cat>
            <c:strRef>
              <c:f>'Academics - Gr. 3-8 - Legacy'!$K$224:$O$224</c:f>
              <c:strCache>
                <c:ptCount val="5"/>
                <c:pt idx="0">
                  <c:v>2012</c:v>
                </c:pt>
                <c:pt idx="1">
                  <c:v>2013</c:v>
                </c:pt>
                <c:pt idx="2">
                  <c:v>2014</c:v>
                </c:pt>
                <c:pt idx="3">
                  <c:v>2015†</c:v>
                </c:pt>
                <c:pt idx="4">
                  <c:v>2016†</c:v>
                </c:pt>
              </c:strCache>
            </c:strRef>
          </c:cat>
          <c:val>
            <c:numRef>
              <c:f>'Academics - Gr. 3-8 - Legacy'!$K$229:$O$229</c:f>
              <c:numCache>
                <c:formatCode>0</c:formatCode>
                <c:ptCount val="5"/>
                <c:pt idx="0">
                  <c:v>14</c:v>
                </c:pt>
                <c:pt idx="1">
                  <c:v>18</c:v>
                </c:pt>
                <c:pt idx="2">
                  <c:v>21</c:v>
                </c:pt>
                <c:pt idx="3">
                  <c:v>21</c:v>
                </c:pt>
                <c:pt idx="4">
                  <c:v>28</c:v>
                </c:pt>
              </c:numCache>
            </c:numRef>
          </c:val>
          <c:smooth val="1"/>
          <c:extLst>
            <c:ext xmlns:c16="http://schemas.microsoft.com/office/drawing/2014/chart" uri="{C3380CC4-5D6E-409C-BE32-E72D297353CC}">
              <c16:uniqueId val="{00000003-39FD-4A43-A143-327CC06BBC2B}"/>
            </c:ext>
          </c:extLst>
        </c:ser>
        <c:ser>
          <c:idx val="2"/>
          <c:order val="1"/>
          <c:tx>
            <c:strRef>
              <c:f>'Academics - Gr. 3-8 - Legacy'!$C$228</c:f>
              <c:strCache>
                <c:ptCount val="1"/>
                <c:pt idx="0">
                  <c:v>Statewide*</c:v>
                </c:pt>
              </c:strCache>
            </c:strRef>
          </c:tx>
          <c:spPr>
            <a:ln w="31750">
              <a:solidFill>
                <a:srgbClr val="92D050"/>
              </a:solidFill>
            </a:ln>
          </c:spPr>
          <c:marker>
            <c:symbol val="none"/>
          </c:marker>
          <c:cat>
            <c:strRef>
              <c:f>'Academics - Gr. 3-8 - Legacy'!$K$224:$O$224</c:f>
              <c:strCache>
                <c:ptCount val="5"/>
                <c:pt idx="0">
                  <c:v>2012</c:v>
                </c:pt>
                <c:pt idx="1">
                  <c:v>2013</c:v>
                </c:pt>
                <c:pt idx="2">
                  <c:v>2014</c:v>
                </c:pt>
                <c:pt idx="3">
                  <c:v>2015†</c:v>
                </c:pt>
                <c:pt idx="4">
                  <c:v>2016†</c:v>
                </c:pt>
              </c:strCache>
            </c:strRef>
          </c:cat>
          <c:val>
            <c:numRef>
              <c:f>'Academics - Gr. 3-8 - Legacy'!$K$228:$O$228</c:f>
              <c:numCache>
                <c:formatCode>0</c:formatCode>
                <c:ptCount val="5"/>
                <c:pt idx="0">
                  <c:v>23</c:v>
                </c:pt>
                <c:pt idx="1">
                  <c:v>25</c:v>
                </c:pt>
                <c:pt idx="2">
                  <c:v>27</c:v>
                </c:pt>
                <c:pt idx="3">
                  <c:v>28</c:v>
                </c:pt>
                <c:pt idx="4">
                  <c:v>32</c:v>
                </c:pt>
              </c:numCache>
            </c:numRef>
          </c:val>
          <c:smooth val="1"/>
          <c:extLst>
            <c:ext xmlns:c16="http://schemas.microsoft.com/office/drawing/2014/chart" uri="{C3380CC4-5D6E-409C-BE32-E72D297353CC}">
              <c16:uniqueId val="{00000004-39FD-4A43-A143-327CC06BBC2B}"/>
            </c:ext>
          </c:extLst>
        </c:ser>
        <c:ser>
          <c:idx val="0"/>
          <c:order val="2"/>
          <c:tx>
            <c:strRef>
              <c:f>'Academics - Gr. 3-8 - Legacy'!$C$227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Legacy'!$K$224:$O$224</c:f>
              <c:strCache>
                <c:ptCount val="5"/>
                <c:pt idx="0">
                  <c:v>2012</c:v>
                </c:pt>
                <c:pt idx="1">
                  <c:v>2013</c:v>
                </c:pt>
                <c:pt idx="2">
                  <c:v>2014</c:v>
                </c:pt>
                <c:pt idx="3">
                  <c:v>2015†</c:v>
                </c:pt>
                <c:pt idx="4">
                  <c:v>2016†</c:v>
                </c:pt>
              </c:strCache>
            </c:strRef>
          </c:cat>
          <c:val>
            <c:numRef>
              <c:f>'Academics - Gr. 3-8 - Legacy'!$K$227:$O$227</c:f>
              <c:numCache>
                <c:formatCode>0.0</c:formatCode>
                <c:ptCount val="5"/>
              </c:numCache>
            </c:numRef>
          </c:val>
          <c:smooth val="1"/>
          <c:extLst>
            <c:ext xmlns:c16="http://schemas.microsoft.com/office/drawing/2014/chart" uri="{C3380CC4-5D6E-409C-BE32-E72D297353CC}">
              <c16:uniqueId val="{00000005-39FD-4A43-A143-327CC06BBC2B}"/>
            </c:ext>
          </c:extLst>
        </c:ser>
        <c:dLbls>
          <c:showLegendKey val="0"/>
          <c:showVal val="0"/>
          <c:showCatName val="0"/>
          <c:showSerName val="0"/>
          <c:showPercent val="0"/>
          <c:showBubbleSize val="0"/>
        </c:dLbls>
        <c:smooth val="0"/>
        <c:axId val="255808008"/>
        <c:axId val="255808584"/>
      </c:lineChart>
      <c:catAx>
        <c:axId val="255808008"/>
        <c:scaling>
          <c:orientation val="minMax"/>
        </c:scaling>
        <c:delete val="0"/>
        <c:axPos val="b"/>
        <c:numFmt formatCode="General" sourceLinked="1"/>
        <c:majorTickMark val="out"/>
        <c:minorTickMark val="none"/>
        <c:tickLblPos val="nextTo"/>
        <c:crossAx val="255808584"/>
        <c:crosses val="autoZero"/>
        <c:auto val="1"/>
        <c:lblAlgn val="ctr"/>
        <c:lblOffset val="100"/>
        <c:noMultiLvlLbl val="0"/>
      </c:catAx>
      <c:valAx>
        <c:axId val="25580858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580800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Legacy'!$C$229</c:f>
              <c:strCache>
                <c:ptCount val="1"/>
                <c:pt idx="0">
                  <c:v>Springfield*</c:v>
                </c:pt>
              </c:strCache>
            </c:strRef>
          </c:tx>
          <c:spPr>
            <a:ln w="31750">
              <a:solidFill>
                <a:schemeClr val="bg1">
                  <a:lumMod val="65000"/>
                </a:schemeClr>
              </a:solidFill>
            </a:ln>
          </c:spPr>
          <c:marker>
            <c:symbol val="none"/>
          </c:marker>
          <c:cat>
            <c:strRef>
              <c:f>'Academics - Gr. 3-8 - Legacy'!$R$224:$V$224</c:f>
              <c:strCache>
                <c:ptCount val="5"/>
                <c:pt idx="0">
                  <c:v>2012</c:v>
                </c:pt>
                <c:pt idx="1">
                  <c:v>2013</c:v>
                </c:pt>
                <c:pt idx="2">
                  <c:v>2014</c:v>
                </c:pt>
                <c:pt idx="3">
                  <c:v>2015†</c:v>
                </c:pt>
                <c:pt idx="4">
                  <c:v>2016†</c:v>
                </c:pt>
              </c:strCache>
            </c:strRef>
          </c:cat>
          <c:val>
            <c:numRef>
              <c:f>'Academics - Gr. 3-8 - Legacy'!$R$229:$V$229</c:f>
              <c:numCache>
                <c:formatCode>0.0</c:formatCode>
                <c:ptCount val="5"/>
                <c:pt idx="0">
                  <c:v>33</c:v>
                </c:pt>
                <c:pt idx="1">
                  <c:v>37</c:v>
                </c:pt>
                <c:pt idx="2">
                  <c:v>43</c:v>
                </c:pt>
                <c:pt idx="3">
                  <c:v>43</c:v>
                </c:pt>
                <c:pt idx="4">
                  <c:v>42</c:v>
                </c:pt>
              </c:numCache>
            </c:numRef>
          </c:val>
          <c:smooth val="1"/>
          <c:extLst>
            <c:ext xmlns:c16="http://schemas.microsoft.com/office/drawing/2014/chart" uri="{C3380CC4-5D6E-409C-BE32-E72D297353CC}">
              <c16:uniqueId val="{00000003-62A8-4B55-B8DB-24C21A24F8C4}"/>
            </c:ext>
          </c:extLst>
        </c:ser>
        <c:ser>
          <c:idx val="2"/>
          <c:order val="1"/>
          <c:tx>
            <c:strRef>
              <c:f>'Academics - Gr. 3-8 - Legacy'!$C$228</c:f>
              <c:strCache>
                <c:ptCount val="1"/>
                <c:pt idx="0">
                  <c:v>Statewide*</c:v>
                </c:pt>
              </c:strCache>
            </c:strRef>
          </c:tx>
          <c:spPr>
            <a:ln w="31750">
              <a:solidFill>
                <a:srgbClr val="92D050"/>
              </a:solidFill>
            </a:ln>
          </c:spPr>
          <c:marker>
            <c:symbol val="none"/>
          </c:marker>
          <c:cat>
            <c:strRef>
              <c:f>'Academics - Gr. 3-8 - Legacy'!$R$224:$V$224</c:f>
              <c:strCache>
                <c:ptCount val="5"/>
                <c:pt idx="0">
                  <c:v>2012</c:v>
                </c:pt>
                <c:pt idx="1">
                  <c:v>2013</c:v>
                </c:pt>
                <c:pt idx="2">
                  <c:v>2014</c:v>
                </c:pt>
                <c:pt idx="3">
                  <c:v>2015†</c:v>
                </c:pt>
                <c:pt idx="4">
                  <c:v>2016†</c:v>
                </c:pt>
              </c:strCache>
            </c:strRef>
          </c:cat>
          <c:val>
            <c:numRef>
              <c:f>'Academics - Gr. 3-8 - Legacy'!$R$228:$V$228</c:f>
              <c:numCache>
                <c:formatCode>0.0</c:formatCode>
                <c:ptCount val="5"/>
                <c:pt idx="0">
                  <c:v>51</c:v>
                </c:pt>
                <c:pt idx="1">
                  <c:v>52</c:v>
                </c:pt>
                <c:pt idx="2">
                  <c:v>50</c:v>
                </c:pt>
                <c:pt idx="3">
                  <c:v>49</c:v>
                </c:pt>
                <c:pt idx="4">
                  <c:v>49</c:v>
                </c:pt>
              </c:numCache>
            </c:numRef>
          </c:val>
          <c:smooth val="1"/>
          <c:extLst>
            <c:ext xmlns:c16="http://schemas.microsoft.com/office/drawing/2014/chart" uri="{C3380CC4-5D6E-409C-BE32-E72D297353CC}">
              <c16:uniqueId val="{00000004-62A8-4B55-B8DB-24C21A24F8C4}"/>
            </c:ext>
          </c:extLst>
        </c:ser>
        <c:ser>
          <c:idx val="0"/>
          <c:order val="2"/>
          <c:tx>
            <c:strRef>
              <c:f>'Academics - Gr. 3-8 - Legacy'!$C$227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Legacy'!$R$224:$V$224</c:f>
              <c:strCache>
                <c:ptCount val="5"/>
                <c:pt idx="0">
                  <c:v>2012</c:v>
                </c:pt>
                <c:pt idx="1">
                  <c:v>2013</c:v>
                </c:pt>
                <c:pt idx="2">
                  <c:v>2014</c:v>
                </c:pt>
                <c:pt idx="3">
                  <c:v>2015†</c:v>
                </c:pt>
                <c:pt idx="4">
                  <c:v>2016†</c:v>
                </c:pt>
              </c:strCache>
            </c:strRef>
          </c:cat>
          <c:val>
            <c:numRef>
              <c:f>'Academics - Gr. 3-8 - Legacy'!$R$227:$V$227</c:f>
              <c:numCache>
                <c:formatCode>0.0</c:formatCode>
                <c:ptCount val="5"/>
              </c:numCache>
            </c:numRef>
          </c:val>
          <c:smooth val="1"/>
          <c:extLst>
            <c:ext xmlns:c16="http://schemas.microsoft.com/office/drawing/2014/chart" uri="{C3380CC4-5D6E-409C-BE32-E72D297353CC}">
              <c16:uniqueId val="{00000005-62A8-4B55-B8DB-24C21A24F8C4}"/>
            </c:ext>
          </c:extLst>
        </c:ser>
        <c:dLbls>
          <c:showLegendKey val="0"/>
          <c:showVal val="0"/>
          <c:showCatName val="0"/>
          <c:showSerName val="0"/>
          <c:showPercent val="0"/>
          <c:showBubbleSize val="0"/>
        </c:dLbls>
        <c:smooth val="0"/>
        <c:axId val="206398600"/>
        <c:axId val="206399176"/>
      </c:lineChart>
      <c:catAx>
        <c:axId val="206398600"/>
        <c:scaling>
          <c:orientation val="minMax"/>
        </c:scaling>
        <c:delete val="0"/>
        <c:axPos val="b"/>
        <c:numFmt formatCode="General" sourceLinked="1"/>
        <c:majorTickMark val="out"/>
        <c:minorTickMark val="none"/>
        <c:tickLblPos val="nextTo"/>
        <c:crossAx val="206399176"/>
        <c:crosses val="autoZero"/>
        <c:auto val="1"/>
        <c:lblAlgn val="ctr"/>
        <c:lblOffset val="100"/>
        <c:noMultiLvlLbl val="0"/>
      </c:catAx>
      <c:valAx>
        <c:axId val="20639917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0639860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Enrollment!$D$68</c:f>
              <c:strCache>
                <c:ptCount val="1"/>
                <c:pt idx="0">
                  <c:v>African American/Black</c:v>
                </c:pt>
              </c:strCache>
            </c:strRef>
          </c:tx>
          <c:spPr>
            <a:ln w="28575" cap="rnd">
              <a:solidFill>
                <a:schemeClr val="accent5"/>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Enrollment!$E$68:$I$68</c:f>
              <c:numCache>
                <c:formatCode>0.0</c:formatCode>
                <c:ptCount val="5"/>
                <c:pt idx="0">
                  <c:v>3.1</c:v>
                </c:pt>
                <c:pt idx="1">
                  <c:v>4.5999999999999996</c:v>
                </c:pt>
                <c:pt idx="2">
                  <c:v>4.5999999999999996</c:v>
                </c:pt>
                <c:pt idx="3">
                  <c:v>4.7</c:v>
                </c:pt>
                <c:pt idx="4">
                  <c:v>7.3</c:v>
                </c:pt>
              </c:numCache>
            </c:numRef>
          </c:val>
          <c:smooth val="1"/>
          <c:extLst>
            <c:ext xmlns:c16="http://schemas.microsoft.com/office/drawing/2014/chart" uri="{C3380CC4-5D6E-409C-BE32-E72D297353CC}">
              <c16:uniqueId val="{00000000-7DB2-497F-BBE0-5BE070920425}"/>
            </c:ext>
          </c:extLst>
        </c:ser>
        <c:ser>
          <c:idx val="1"/>
          <c:order val="1"/>
          <c:tx>
            <c:strRef>
              <c:f>Enrollment!$D$69</c:f>
              <c:strCache>
                <c:ptCount val="1"/>
                <c:pt idx="0">
                  <c:v>Asian</c:v>
                </c:pt>
              </c:strCache>
            </c:strRef>
          </c:tx>
          <c:spPr>
            <a:ln w="28575" cap="rnd">
              <a:solidFill>
                <a:schemeClr val="accent4"/>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Enrollment!$E$69:$I$69</c:f>
              <c:numCache>
                <c:formatCode>0.0</c:formatCode>
                <c:ptCount val="5"/>
                <c:pt idx="0">
                  <c:v>17.100000000000001</c:v>
                </c:pt>
                <c:pt idx="1">
                  <c:v>17</c:v>
                </c:pt>
                <c:pt idx="2">
                  <c:v>18.2</c:v>
                </c:pt>
                <c:pt idx="3">
                  <c:v>17.600000000000001</c:v>
                </c:pt>
                <c:pt idx="4">
                  <c:v>18.100000000000001</c:v>
                </c:pt>
              </c:numCache>
            </c:numRef>
          </c:val>
          <c:smooth val="1"/>
          <c:extLst>
            <c:ext xmlns:c16="http://schemas.microsoft.com/office/drawing/2014/chart" uri="{C3380CC4-5D6E-409C-BE32-E72D297353CC}">
              <c16:uniqueId val="{00000001-7DB2-497F-BBE0-5BE070920425}"/>
            </c:ext>
          </c:extLst>
        </c:ser>
        <c:ser>
          <c:idx val="2"/>
          <c:order val="2"/>
          <c:tx>
            <c:strRef>
              <c:f>Enrollment!$D$70</c:f>
              <c:strCache>
                <c:ptCount val="1"/>
                <c:pt idx="0">
                  <c:v>Hispanic/Latinx</c:v>
                </c:pt>
              </c:strCache>
            </c:strRef>
          </c:tx>
          <c:spPr>
            <a:ln w="28575" cap="rnd">
              <a:solidFill>
                <a:schemeClr val="accent2"/>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Enrollment!$E$70:$I$70</c:f>
              <c:numCache>
                <c:formatCode>0.0</c:formatCode>
                <c:ptCount val="5"/>
                <c:pt idx="0">
                  <c:v>5.6</c:v>
                </c:pt>
                <c:pt idx="1">
                  <c:v>7.2</c:v>
                </c:pt>
                <c:pt idx="2">
                  <c:v>7.1</c:v>
                </c:pt>
                <c:pt idx="3">
                  <c:v>6.2</c:v>
                </c:pt>
                <c:pt idx="4">
                  <c:v>5.5</c:v>
                </c:pt>
              </c:numCache>
            </c:numRef>
          </c:val>
          <c:smooth val="1"/>
          <c:extLst>
            <c:ext xmlns:c16="http://schemas.microsoft.com/office/drawing/2014/chart" uri="{C3380CC4-5D6E-409C-BE32-E72D297353CC}">
              <c16:uniqueId val="{00000002-7DB2-497F-BBE0-5BE070920425}"/>
            </c:ext>
          </c:extLst>
        </c:ser>
        <c:ser>
          <c:idx val="3"/>
          <c:order val="3"/>
          <c:tx>
            <c:strRef>
              <c:f>Enrollment!$D$71</c:f>
              <c:strCache>
                <c:ptCount val="1"/>
                <c:pt idx="0">
                  <c:v>Multi-Race, non-Hispanic</c:v>
                </c:pt>
              </c:strCache>
            </c:strRef>
          </c:tx>
          <c:spPr>
            <a:ln w="28575" cap="rnd">
              <a:solidFill>
                <a:srgbClr val="B9DCFF"/>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Enrollment!$E$71:$I$71</c:f>
              <c:numCache>
                <c:formatCode>0.0</c:formatCode>
                <c:ptCount val="5"/>
                <c:pt idx="0">
                  <c:v>18.3</c:v>
                </c:pt>
                <c:pt idx="1">
                  <c:v>17.7</c:v>
                </c:pt>
                <c:pt idx="2">
                  <c:v>13.9</c:v>
                </c:pt>
                <c:pt idx="3">
                  <c:v>13.2</c:v>
                </c:pt>
                <c:pt idx="4">
                  <c:v>13.2</c:v>
                </c:pt>
              </c:numCache>
            </c:numRef>
          </c:val>
          <c:smooth val="1"/>
          <c:extLst>
            <c:ext xmlns:c16="http://schemas.microsoft.com/office/drawing/2014/chart" uri="{C3380CC4-5D6E-409C-BE32-E72D297353CC}">
              <c16:uniqueId val="{00000003-7DB2-497F-BBE0-5BE070920425}"/>
            </c:ext>
          </c:extLst>
        </c:ser>
        <c:ser>
          <c:idx val="4"/>
          <c:order val="4"/>
          <c:tx>
            <c:strRef>
              <c:f>Enrollment!$D$72</c:f>
              <c:strCache>
                <c:ptCount val="1"/>
                <c:pt idx="0">
                  <c:v>Native American</c:v>
                </c:pt>
              </c:strCache>
            </c:strRef>
          </c:tx>
          <c:spPr>
            <a:ln w="28575" cap="rnd">
              <a:solidFill>
                <a:schemeClr val="bg1">
                  <a:lumMod val="75000"/>
                </a:schemeClr>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Enrollment!$E$72:$I$72</c:f>
              <c:numCache>
                <c:formatCode>0.0</c:formatCode>
                <c:ptCount val="5"/>
                <c:pt idx="0">
                  <c:v>0</c:v>
                </c:pt>
                <c:pt idx="1">
                  <c:v>0</c:v>
                </c:pt>
                <c:pt idx="2">
                  <c:v>0</c:v>
                </c:pt>
                <c:pt idx="3">
                  <c:v>0</c:v>
                </c:pt>
                <c:pt idx="4">
                  <c:v>0</c:v>
                </c:pt>
              </c:numCache>
            </c:numRef>
          </c:val>
          <c:smooth val="1"/>
          <c:extLst>
            <c:ext xmlns:c16="http://schemas.microsoft.com/office/drawing/2014/chart" uri="{C3380CC4-5D6E-409C-BE32-E72D297353CC}">
              <c16:uniqueId val="{00000004-7DB2-497F-BBE0-5BE070920425}"/>
            </c:ext>
          </c:extLst>
        </c:ser>
        <c:ser>
          <c:idx val="6"/>
          <c:order val="5"/>
          <c:tx>
            <c:strRef>
              <c:f>Enrollment!$D$73</c:f>
              <c:strCache>
                <c:ptCount val="1"/>
                <c:pt idx="0">
                  <c:v>White</c:v>
                </c:pt>
              </c:strCache>
            </c:strRef>
          </c:tx>
          <c:spPr>
            <a:ln w="28575" cap="rnd">
              <a:solidFill>
                <a:srgbClr val="EBE600"/>
              </a:solidFill>
              <a:round/>
            </a:ln>
            <a:effectLst/>
          </c:spPr>
          <c:marker>
            <c:symbol val="none"/>
          </c:marker>
          <c:cat>
            <c:numRef>
              <c:f>Enrollment!$E$65:$I$65</c:f>
              <c:numCache>
                <c:formatCode>General</c:formatCode>
                <c:ptCount val="5"/>
                <c:pt idx="0">
                  <c:v>2014</c:v>
                </c:pt>
                <c:pt idx="1">
                  <c:v>2015</c:v>
                </c:pt>
                <c:pt idx="2">
                  <c:v>2016</c:v>
                </c:pt>
                <c:pt idx="3">
                  <c:v>2017</c:v>
                </c:pt>
                <c:pt idx="4">
                  <c:v>2018</c:v>
                </c:pt>
              </c:numCache>
            </c:numRef>
          </c:cat>
          <c:val>
            <c:numRef>
              <c:f>Enrollment!$E$73:$I$73</c:f>
              <c:numCache>
                <c:formatCode>0.0</c:formatCode>
                <c:ptCount val="5"/>
                <c:pt idx="0">
                  <c:v>55.9</c:v>
                </c:pt>
                <c:pt idx="1">
                  <c:v>53.5</c:v>
                </c:pt>
                <c:pt idx="2">
                  <c:v>56.3</c:v>
                </c:pt>
                <c:pt idx="3">
                  <c:v>58.4</c:v>
                </c:pt>
                <c:pt idx="4">
                  <c:v>56</c:v>
                </c:pt>
              </c:numCache>
            </c:numRef>
          </c:val>
          <c:smooth val="1"/>
          <c:extLst>
            <c:ext xmlns:c16="http://schemas.microsoft.com/office/drawing/2014/chart" uri="{C3380CC4-5D6E-409C-BE32-E72D297353CC}">
              <c16:uniqueId val="{00000006-7DB2-497F-BBE0-5BE070920425}"/>
            </c:ext>
          </c:extLst>
        </c:ser>
        <c:dLbls>
          <c:showLegendKey val="0"/>
          <c:showVal val="0"/>
          <c:showCatName val="0"/>
          <c:showSerName val="0"/>
          <c:showPercent val="0"/>
          <c:showBubbleSize val="0"/>
        </c:dLbls>
        <c:smooth val="0"/>
        <c:axId val="201410824"/>
        <c:axId val="201411400"/>
      </c:lineChart>
      <c:catAx>
        <c:axId val="201410824"/>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01411400"/>
        <c:crosses val="autoZero"/>
        <c:auto val="1"/>
        <c:lblAlgn val="ctr"/>
        <c:lblOffset val="100"/>
        <c:noMultiLvlLbl val="0"/>
      </c:catAx>
      <c:valAx>
        <c:axId val="201411400"/>
        <c:scaling>
          <c:orientation val="minMax"/>
          <c:max val="1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b="1">
                    <a:solidFill>
                      <a:schemeClr val="tx1"/>
                    </a:solidFill>
                  </a:rPr>
                  <a:t>Percent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01410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Legacy'!$C$261</c:f>
              <c:strCache>
                <c:ptCount val="1"/>
                <c:pt idx="0">
                  <c:v>Springfield*</c:v>
                </c:pt>
              </c:strCache>
            </c:strRef>
          </c:tx>
          <c:spPr>
            <a:ln w="31750">
              <a:solidFill>
                <a:schemeClr val="bg1">
                  <a:lumMod val="65000"/>
                </a:schemeClr>
              </a:solidFill>
            </a:ln>
          </c:spPr>
          <c:marker>
            <c:symbol val="none"/>
          </c:marker>
          <c:cat>
            <c:strRef>
              <c:f>'Academics - Gr. 3-8 - Legacy'!$D$256:$H$256</c:f>
              <c:strCache>
                <c:ptCount val="5"/>
                <c:pt idx="0">
                  <c:v>2012</c:v>
                </c:pt>
                <c:pt idx="1">
                  <c:v>2013</c:v>
                </c:pt>
                <c:pt idx="2">
                  <c:v>2014</c:v>
                </c:pt>
                <c:pt idx="3">
                  <c:v>2015†</c:v>
                </c:pt>
                <c:pt idx="4">
                  <c:v>2016†</c:v>
                </c:pt>
              </c:strCache>
            </c:strRef>
          </c:cat>
          <c:val>
            <c:numRef>
              <c:f>'Academics - Gr. 3-8 - Legacy'!$D$261:$H$261</c:f>
              <c:numCache>
                <c:formatCode>0.0</c:formatCode>
                <c:ptCount val="5"/>
                <c:pt idx="0">
                  <c:v>71.900000000000006</c:v>
                </c:pt>
                <c:pt idx="1">
                  <c:v>71.099999999999994</c:v>
                </c:pt>
                <c:pt idx="2">
                  <c:v>72.7</c:v>
                </c:pt>
                <c:pt idx="3">
                  <c:v>71</c:v>
                </c:pt>
                <c:pt idx="4">
                  <c:v>74.099999999999994</c:v>
                </c:pt>
              </c:numCache>
            </c:numRef>
          </c:val>
          <c:smooth val="1"/>
          <c:extLst>
            <c:ext xmlns:c16="http://schemas.microsoft.com/office/drawing/2014/chart" uri="{C3380CC4-5D6E-409C-BE32-E72D297353CC}">
              <c16:uniqueId val="{00000000-BF74-49E3-92CF-FC4BB08153C7}"/>
            </c:ext>
          </c:extLst>
        </c:ser>
        <c:ser>
          <c:idx val="2"/>
          <c:order val="1"/>
          <c:tx>
            <c:strRef>
              <c:f>'Academics - Gr. 3-8 - Legacy'!$C$260</c:f>
              <c:strCache>
                <c:ptCount val="1"/>
                <c:pt idx="0">
                  <c:v>Statewide*</c:v>
                </c:pt>
              </c:strCache>
            </c:strRef>
          </c:tx>
          <c:spPr>
            <a:ln w="31750">
              <a:solidFill>
                <a:srgbClr val="92D050"/>
              </a:solidFill>
            </a:ln>
          </c:spPr>
          <c:marker>
            <c:symbol val="none"/>
          </c:marker>
          <c:cat>
            <c:strRef>
              <c:f>'Academics - Gr. 3-8 - Legacy'!$D$256:$H$256</c:f>
              <c:strCache>
                <c:ptCount val="5"/>
                <c:pt idx="0">
                  <c:v>2012</c:v>
                </c:pt>
                <c:pt idx="1">
                  <c:v>2013</c:v>
                </c:pt>
                <c:pt idx="2">
                  <c:v>2014</c:v>
                </c:pt>
                <c:pt idx="3">
                  <c:v>2015†</c:v>
                </c:pt>
                <c:pt idx="4">
                  <c:v>2016†</c:v>
                </c:pt>
              </c:strCache>
            </c:strRef>
          </c:cat>
          <c:val>
            <c:numRef>
              <c:f>'Academics - Gr. 3-8 - Legacy'!$D$260:$H$260</c:f>
              <c:numCache>
                <c:formatCode>0.0</c:formatCode>
                <c:ptCount val="5"/>
                <c:pt idx="0">
                  <c:v>74</c:v>
                </c:pt>
                <c:pt idx="1">
                  <c:v>74.8</c:v>
                </c:pt>
                <c:pt idx="2">
                  <c:v>75.5</c:v>
                </c:pt>
                <c:pt idx="3">
                  <c:v>75.7</c:v>
                </c:pt>
                <c:pt idx="4">
                  <c:v>76.5</c:v>
                </c:pt>
              </c:numCache>
            </c:numRef>
          </c:val>
          <c:smooth val="1"/>
          <c:extLst>
            <c:ext xmlns:c16="http://schemas.microsoft.com/office/drawing/2014/chart" uri="{C3380CC4-5D6E-409C-BE32-E72D297353CC}">
              <c16:uniqueId val="{00000001-BF74-49E3-92CF-FC4BB08153C7}"/>
            </c:ext>
          </c:extLst>
        </c:ser>
        <c:ser>
          <c:idx val="0"/>
          <c:order val="2"/>
          <c:tx>
            <c:strRef>
              <c:f>'Academics - Gr. 3-8 - Legacy'!$C$259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Legacy'!$D$256:$H$256</c:f>
              <c:strCache>
                <c:ptCount val="5"/>
                <c:pt idx="0">
                  <c:v>2012</c:v>
                </c:pt>
                <c:pt idx="1">
                  <c:v>2013</c:v>
                </c:pt>
                <c:pt idx="2">
                  <c:v>2014</c:v>
                </c:pt>
                <c:pt idx="3">
                  <c:v>2015†</c:v>
                </c:pt>
                <c:pt idx="4">
                  <c:v>2016†</c:v>
                </c:pt>
              </c:strCache>
            </c:strRef>
          </c:cat>
          <c:val>
            <c:numRef>
              <c:f>'Academics - Gr. 3-8 - Legacy'!$D$259:$H$259</c:f>
              <c:numCache>
                <c:formatCode>0.0</c:formatCode>
                <c:ptCount val="5"/>
                <c:pt idx="3">
                  <c:v>75</c:v>
                </c:pt>
              </c:numCache>
            </c:numRef>
          </c:val>
          <c:smooth val="1"/>
          <c:extLst>
            <c:ext xmlns:c16="http://schemas.microsoft.com/office/drawing/2014/chart" uri="{C3380CC4-5D6E-409C-BE32-E72D297353CC}">
              <c16:uniqueId val="{00000002-BF74-49E3-92CF-FC4BB08153C7}"/>
            </c:ext>
          </c:extLst>
        </c:ser>
        <c:dLbls>
          <c:showLegendKey val="0"/>
          <c:showVal val="0"/>
          <c:showCatName val="0"/>
          <c:showSerName val="0"/>
          <c:showPercent val="0"/>
          <c:showBubbleSize val="0"/>
        </c:dLbls>
        <c:smooth val="0"/>
        <c:axId val="206403208"/>
        <c:axId val="206403784"/>
      </c:lineChart>
      <c:catAx>
        <c:axId val="206403208"/>
        <c:scaling>
          <c:orientation val="minMax"/>
        </c:scaling>
        <c:delete val="0"/>
        <c:axPos val="b"/>
        <c:numFmt formatCode="General" sourceLinked="1"/>
        <c:majorTickMark val="out"/>
        <c:minorTickMark val="none"/>
        <c:tickLblPos val="nextTo"/>
        <c:spPr>
          <a:noFill/>
        </c:spPr>
        <c:crossAx val="206403784"/>
        <c:crosses val="autoZero"/>
        <c:auto val="1"/>
        <c:lblAlgn val="ctr"/>
        <c:lblOffset val="100"/>
        <c:noMultiLvlLbl val="0"/>
      </c:catAx>
      <c:valAx>
        <c:axId val="20640378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640320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Legacy'!$C$261</c:f>
              <c:strCache>
                <c:ptCount val="1"/>
                <c:pt idx="0">
                  <c:v>Springfield*</c:v>
                </c:pt>
              </c:strCache>
            </c:strRef>
          </c:tx>
          <c:spPr>
            <a:ln w="31750">
              <a:solidFill>
                <a:schemeClr val="bg1">
                  <a:lumMod val="65000"/>
                </a:schemeClr>
              </a:solidFill>
            </a:ln>
          </c:spPr>
          <c:marker>
            <c:symbol val="none"/>
          </c:marker>
          <c:cat>
            <c:strRef>
              <c:f>'Academics - Gr. 3-8 - Legacy'!$K$256:$O$256</c:f>
              <c:strCache>
                <c:ptCount val="5"/>
                <c:pt idx="0">
                  <c:v>2012</c:v>
                </c:pt>
                <c:pt idx="1">
                  <c:v>2013</c:v>
                </c:pt>
                <c:pt idx="2">
                  <c:v>2014</c:v>
                </c:pt>
                <c:pt idx="3">
                  <c:v>2015†</c:v>
                </c:pt>
                <c:pt idx="4">
                  <c:v>2016†</c:v>
                </c:pt>
              </c:strCache>
            </c:strRef>
          </c:cat>
          <c:val>
            <c:numRef>
              <c:f>'Academics - Gr. 3-8 - Legacy'!$K$261:$O$261</c:f>
              <c:numCache>
                <c:formatCode>0</c:formatCode>
                <c:ptCount val="5"/>
                <c:pt idx="0">
                  <c:v>40</c:v>
                </c:pt>
                <c:pt idx="1">
                  <c:v>39</c:v>
                </c:pt>
                <c:pt idx="2">
                  <c:v>42</c:v>
                </c:pt>
                <c:pt idx="3">
                  <c:v>38</c:v>
                </c:pt>
                <c:pt idx="4">
                  <c:v>45</c:v>
                </c:pt>
              </c:numCache>
            </c:numRef>
          </c:val>
          <c:smooth val="1"/>
          <c:extLst>
            <c:ext xmlns:c16="http://schemas.microsoft.com/office/drawing/2014/chart" uri="{C3380CC4-5D6E-409C-BE32-E72D297353CC}">
              <c16:uniqueId val="{00000000-F432-4F02-8CAF-E0FB47FA7ECE}"/>
            </c:ext>
          </c:extLst>
        </c:ser>
        <c:ser>
          <c:idx val="2"/>
          <c:order val="1"/>
          <c:tx>
            <c:strRef>
              <c:f>'Academics - Gr. 3-8 - Legacy'!$C$260</c:f>
              <c:strCache>
                <c:ptCount val="1"/>
                <c:pt idx="0">
                  <c:v>Statewide*</c:v>
                </c:pt>
              </c:strCache>
            </c:strRef>
          </c:tx>
          <c:spPr>
            <a:ln w="31750">
              <a:solidFill>
                <a:srgbClr val="92D050"/>
              </a:solidFill>
            </a:ln>
          </c:spPr>
          <c:marker>
            <c:symbol val="none"/>
          </c:marker>
          <c:cat>
            <c:strRef>
              <c:f>'Academics - Gr. 3-8 - Legacy'!$K$256:$O$256</c:f>
              <c:strCache>
                <c:ptCount val="5"/>
                <c:pt idx="0">
                  <c:v>2012</c:v>
                </c:pt>
                <c:pt idx="1">
                  <c:v>2013</c:v>
                </c:pt>
                <c:pt idx="2">
                  <c:v>2014</c:v>
                </c:pt>
                <c:pt idx="3">
                  <c:v>2015†</c:v>
                </c:pt>
                <c:pt idx="4">
                  <c:v>2016†</c:v>
                </c:pt>
              </c:strCache>
            </c:strRef>
          </c:cat>
          <c:val>
            <c:numRef>
              <c:f>'Academics - Gr. 3-8 - Legacy'!$K$260:$O$260</c:f>
              <c:numCache>
                <c:formatCode>0</c:formatCode>
                <c:ptCount val="5"/>
                <c:pt idx="0">
                  <c:v>45</c:v>
                </c:pt>
                <c:pt idx="1">
                  <c:v>45</c:v>
                </c:pt>
                <c:pt idx="2">
                  <c:v>47</c:v>
                </c:pt>
                <c:pt idx="3">
                  <c:v>48</c:v>
                </c:pt>
                <c:pt idx="4">
                  <c:v>50</c:v>
                </c:pt>
              </c:numCache>
            </c:numRef>
          </c:val>
          <c:smooth val="1"/>
          <c:extLst>
            <c:ext xmlns:c16="http://schemas.microsoft.com/office/drawing/2014/chart" uri="{C3380CC4-5D6E-409C-BE32-E72D297353CC}">
              <c16:uniqueId val="{00000001-F432-4F02-8CAF-E0FB47FA7ECE}"/>
            </c:ext>
          </c:extLst>
        </c:ser>
        <c:ser>
          <c:idx val="0"/>
          <c:order val="2"/>
          <c:tx>
            <c:strRef>
              <c:f>'Academics - Gr. 3-8 - Legacy'!$C$259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Legacy'!$K$256:$O$256</c:f>
              <c:strCache>
                <c:ptCount val="5"/>
                <c:pt idx="0">
                  <c:v>2012</c:v>
                </c:pt>
                <c:pt idx="1">
                  <c:v>2013</c:v>
                </c:pt>
                <c:pt idx="2">
                  <c:v>2014</c:v>
                </c:pt>
                <c:pt idx="3">
                  <c:v>2015†</c:v>
                </c:pt>
                <c:pt idx="4">
                  <c:v>2016†</c:v>
                </c:pt>
              </c:strCache>
            </c:strRef>
          </c:cat>
          <c:val>
            <c:numRef>
              <c:f>'Academics - Gr. 3-8 - Legacy'!$K$259:$O$259</c:f>
              <c:numCache>
                <c:formatCode>0</c:formatCode>
                <c:ptCount val="5"/>
                <c:pt idx="3">
                  <c:v>60</c:v>
                </c:pt>
              </c:numCache>
            </c:numRef>
          </c:val>
          <c:smooth val="1"/>
          <c:extLst>
            <c:ext xmlns:c16="http://schemas.microsoft.com/office/drawing/2014/chart" uri="{C3380CC4-5D6E-409C-BE32-E72D297353CC}">
              <c16:uniqueId val="{00000002-F432-4F02-8CAF-E0FB47FA7ECE}"/>
            </c:ext>
          </c:extLst>
        </c:ser>
        <c:dLbls>
          <c:showLegendKey val="0"/>
          <c:showVal val="0"/>
          <c:showCatName val="0"/>
          <c:showSerName val="0"/>
          <c:showPercent val="0"/>
          <c:showBubbleSize val="0"/>
        </c:dLbls>
        <c:smooth val="0"/>
        <c:axId val="256395528"/>
        <c:axId val="256396104"/>
      </c:lineChart>
      <c:catAx>
        <c:axId val="256395528"/>
        <c:scaling>
          <c:orientation val="minMax"/>
        </c:scaling>
        <c:delete val="0"/>
        <c:axPos val="b"/>
        <c:numFmt formatCode="General" sourceLinked="1"/>
        <c:majorTickMark val="out"/>
        <c:minorTickMark val="none"/>
        <c:tickLblPos val="nextTo"/>
        <c:crossAx val="256396104"/>
        <c:crosses val="autoZero"/>
        <c:auto val="1"/>
        <c:lblAlgn val="ctr"/>
        <c:lblOffset val="100"/>
        <c:noMultiLvlLbl val="0"/>
      </c:catAx>
      <c:valAx>
        <c:axId val="25639610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639552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Legacy'!$C$261</c:f>
              <c:strCache>
                <c:ptCount val="1"/>
                <c:pt idx="0">
                  <c:v>Springfield*</c:v>
                </c:pt>
              </c:strCache>
            </c:strRef>
          </c:tx>
          <c:spPr>
            <a:ln w="31750">
              <a:solidFill>
                <a:schemeClr val="bg1">
                  <a:lumMod val="65000"/>
                </a:schemeClr>
              </a:solidFill>
            </a:ln>
          </c:spPr>
          <c:marker>
            <c:symbol val="none"/>
          </c:marker>
          <c:cat>
            <c:strRef>
              <c:f>'Academics - Gr. 3-8 - Legacy'!$R$256:$V$256</c:f>
              <c:strCache>
                <c:ptCount val="5"/>
                <c:pt idx="0">
                  <c:v>2012</c:v>
                </c:pt>
                <c:pt idx="1">
                  <c:v>2013</c:v>
                </c:pt>
                <c:pt idx="2">
                  <c:v>2014</c:v>
                </c:pt>
                <c:pt idx="3">
                  <c:v>2015†</c:v>
                </c:pt>
                <c:pt idx="4">
                  <c:v>2016†</c:v>
                </c:pt>
              </c:strCache>
            </c:strRef>
          </c:cat>
          <c:val>
            <c:numRef>
              <c:f>'Academics - Gr. 3-8 - Legacy'!$R$261:$V$261</c:f>
              <c:numCache>
                <c:formatCode>0.0</c:formatCode>
                <c:ptCount val="5"/>
                <c:pt idx="0">
                  <c:v>40</c:v>
                </c:pt>
                <c:pt idx="1">
                  <c:v>39.5</c:v>
                </c:pt>
                <c:pt idx="2">
                  <c:v>41</c:v>
                </c:pt>
                <c:pt idx="3">
                  <c:v>38</c:v>
                </c:pt>
                <c:pt idx="4">
                  <c:v>43</c:v>
                </c:pt>
              </c:numCache>
            </c:numRef>
          </c:val>
          <c:smooth val="1"/>
          <c:extLst>
            <c:ext xmlns:c16="http://schemas.microsoft.com/office/drawing/2014/chart" uri="{C3380CC4-5D6E-409C-BE32-E72D297353CC}">
              <c16:uniqueId val="{00000000-35C5-4333-88C8-560E6F281671}"/>
            </c:ext>
          </c:extLst>
        </c:ser>
        <c:ser>
          <c:idx val="2"/>
          <c:order val="1"/>
          <c:tx>
            <c:strRef>
              <c:f>'Academics - Gr. 3-8 - Legacy'!$C$260</c:f>
              <c:strCache>
                <c:ptCount val="1"/>
                <c:pt idx="0">
                  <c:v>Statewide*</c:v>
                </c:pt>
              </c:strCache>
            </c:strRef>
          </c:tx>
          <c:spPr>
            <a:ln w="31750">
              <a:solidFill>
                <a:srgbClr val="92D050"/>
              </a:solidFill>
            </a:ln>
          </c:spPr>
          <c:marker>
            <c:symbol val="none"/>
          </c:marker>
          <c:cat>
            <c:strRef>
              <c:f>'Academics - Gr. 3-8 - Legacy'!$R$256:$V$256</c:f>
              <c:strCache>
                <c:ptCount val="5"/>
                <c:pt idx="0">
                  <c:v>2012</c:v>
                </c:pt>
                <c:pt idx="1">
                  <c:v>2013</c:v>
                </c:pt>
                <c:pt idx="2">
                  <c:v>2014</c:v>
                </c:pt>
                <c:pt idx="3">
                  <c:v>2015†</c:v>
                </c:pt>
                <c:pt idx="4">
                  <c:v>2016†</c:v>
                </c:pt>
              </c:strCache>
            </c:strRef>
          </c:cat>
          <c:val>
            <c:numRef>
              <c:f>'Academics - Gr. 3-8 - Legacy'!$R$260:$V$260</c:f>
              <c:numCache>
                <c:formatCode>0.0</c:formatCode>
                <c:ptCount val="5"/>
                <c:pt idx="0">
                  <c:v>47</c:v>
                </c:pt>
                <c:pt idx="1">
                  <c:v>49</c:v>
                </c:pt>
                <c:pt idx="2">
                  <c:v>51</c:v>
                </c:pt>
                <c:pt idx="3">
                  <c:v>47</c:v>
                </c:pt>
                <c:pt idx="4">
                  <c:v>47</c:v>
                </c:pt>
              </c:numCache>
            </c:numRef>
          </c:val>
          <c:smooth val="1"/>
          <c:extLst>
            <c:ext xmlns:c16="http://schemas.microsoft.com/office/drawing/2014/chart" uri="{C3380CC4-5D6E-409C-BE32-E72D297353CC}">
              <c16:uniqueId val="{00000001-35C5-4333-88C8-560E6F281671}"/>
            </c:ext>
          </c:extLst>
        </c:ser>
        <c:ser>
          <c:idx val="0"/>
          <c:order val="2"/>
          <c:tx>
            <c:strRef>
              <c:f>'Academics - Gr. 3-8 - Legacy'!$C$259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Legacy'!$R$256:$V$256</c:f>
              <c:strCache>
                <c:ptCount val="5"/>
                <c:pt idx="0">
                  <c:v>2012</c:v>
                </c:pt>
                <c:pt idx="1">
                  <c:v>2013</c:v>
                </c:pt>
                <c:pt idx="2">
                  <c:v>2014</c:v>
                </c:pt>
                <c:pt idx="3">
                  <c:v>2015†</c:v>
                </c:pt>
                <c:pt idx="4">
                  <c:v>2016†</c:v>
                </c:pt>
              </c:strCache>
            </c:strRef>
          </c:cat>
          <c:val>
            <c:numRef>
              <c:f>'Academics - Gr. 3-8 - Legacy'!$R$259:$V$259</c:f>
              <c:numCache>
                <c:formatCode>0.0</c:formatCode>
                <c:ptCount val="5"/>
              </c:numCache>
            </c:numRef>
          </c:val>
          <c:smooth val="1"/>
          <c:extLst>
            <c:ext xmlns:c16="http://schemas.microsoft.com/office/drawing/2014/chart" uri="{C3380CC4-5D6E-409C-BE32-E72D297353CC}">
              <c16:uniqueId val="{00000002-35C5-4333-88C8-560E6F281671}"/>
            </c:ext>
          </c:extLst>
        </c:ser>
        <c:dLbls>
          <c:showLegendKey val="0"/>
          <c:showVal val="0"/>
          <c:showCatName val="0"/>
          <c:showSerName val="0"/>
          <c:showPercent val="0"/>
          <c:showBubbleSize val="0"/>
        </c:dLbls>
        <c:smooth val="0"/>
        <c:axId val="256400136"/>
        <c:axId val="256400712"/>
      </c:lineChart>
      <c:catAx>
        <c:axId val="256400136"/>
        <c:scaling>
          <c:orientation val="minMax"/>
        </c:scaling>
        <c:delete val="0"/>
        <c:axPos val="b"/>
        <c:numFmt formatCode="General" sourceLinked="1"/>
        <c:majorTickMark val="out"/>
        <c:minorTickMark val="none"/>
        <c:tickLblPos val="nextTo"/>
        <c:crossAx val="256400712"/>
        <c:crosses val="autoZero"/>
        <c:auto val="1"/>
        <c:lblAlgn val="ctr"/>
        <c:lblOffset val="100"/>
        <c:noMultiLvlLbl val="0"/>
      </c:catAx>
      <c:valAx>
        <c:axId val="25640071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5640013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Legacy'!$C$288</c:f>
              <c:strCache>
                <c:ptCount val="1"/>
                <c:pt idx="0">
                  <c:v>Springfield*</c:v>
                </c:pt>
              </c:strCache>
            </c:strRef>
          </c:tx>
          <c:spPr>
            <a:ln w="31750">
              <a:solidFill>
                <a:schemeClr val="bg1">
                  <a:lumMod val="65000"/>
                </a:schemeClr>
              </a:solidFill>
            </a:ln>
          </c:spPr>
          <c:marker>
            <c:symbol val="none"/>
          </c:marker>
          <c:cat>
            <c:strRef>
              <c:f>'Academics - Gr. 3-8 - Legacy'!$D$283:$H$283</c:f>
              <c:strCache>
                <c:ptCount val="5"/>
                <c:pt idx="0">
                  <c:v>2012</c:v>
                </c:pt>
                <c:pt idx="1">
                  <c:v>2013</c:v>
                </c:pt>
                <c:pt idx="2">
                  <c:v>2014</c:v>
                </c:pt>
                <c:pt idx="3">
                  <c:v>2015†</c:v>
                </c:pt>
                <c:pt idx="4">
                  <c:v>2016†</c:v>
                </c:pt>
              </c:strCache>
            </c:strRef>
          </c:cat>
          <c:val>
            <c:numRef>
              <c:f>'Academics - Gr. 3-8 - Legacy'!$D$288:$H$288</c:f>
              <c:numCache>
                <c:formatCode>0.0</c:formatCode>
                <c:ptCount val="5"/>
                <c:pt idx="0">
                  <c:v>57.5</c:v>
                </c:pt>
                <c:pt idx="1">
                  <c:v>58.6</c:v>
                </c:pt>
                <c:pt idx="2">
                  <c:v>59.8</c:v>
                </c:pt>
                <c:pt idx="3">
                  <c:v>64</c:v>
                </c:pt>
                <c:pt idx="4">
                  <c:v>64.8</c:v>
                </c:pt>
              </c:numCache>
            </c:numRef>
          </c:val>
          <c:smooth val="1"/>
          <c:extLst>
            <c:ext xmlns:c16="http://schemas.microsoft.com/office/drawing/2014/chart" uri="{C3380CC4-5D6E-409C-BE32-E72D297353CC}">
              <c16:uniqueId val="{00000000-FB7E-4557-9FD2-81223BBCC440}"/>
            </c:ext>
          </c:extLst>
        </c:ser>
        <c:ser>
          <c:idx val="2"/>
          <c:order val="1"/>
          <c:tx>
            <c:strRef>
              <c:f>'Academics - Gr. 3-8 - Legacy'!$C$287</c:f>
              <c:strCache>
                <c:ptCount val="1"/>
                <c:pt idx="0">
                  <c:v>Statewide*</c:v>
                </c:pt>
              </c:strCache>
            </c:strRef>
          </c:tx>
          <c:spPr>
            <a:ln w="31750">
              <a:solidFill>
                <a:srgbClr val="92D050"/>
              </a:solidFill>
            </a:ln>
          </c:spPr>
          <c:marker>
            <c:symbol val="none"/>
          </c:marker>
          <c:cat>
            <c:strRef>
              <c:f>'Academics - Gr. 3-8 - Legacy'!$D$283:$H$283</c:f>
              <c:strCache>
                <c:ptCount val="5"/>
                <c:pt idx="0">
                  <c:v>2012</c:v>
                </c:pt>
                <c:pt idx="1">
                  <c:v>2013</c:v>
                </c:pt>
                <c:pt idx="2">
                  <c:v>2014</c:v>
                </c:pt>
                <c:pt idx="3">
                  <c:v>2015†</c:v>
                </c:pt>
                <c:pt idx="4">
                  <c:v>2016†</c:v>
                </c:pt>
              </c:strCache>
            </c:strRef>
          </c:cat>
          <c:val>
            <c:numRef>
              <c:f>'Academics - Gr. 3-8 - Legacy'!$D$287:$H$287</c:f>
              <c:numCache>
                <c:formatCode>0.0</c:formatCode>
                <c:ptCount val="5"/>
                <c:pt idx="0">
                  <c:v>62.5</c:v>
                </c:pt>
                <c:pt idx="1">
                  <c:v>65.099999999999994</c:v>
                </c:pt>
                <c:pt idx="2">
                  <c:v>64.400000000000006</c:v>
                </c:pt>
                <c:pt idx="3">
                  <c:v>65.8</c:v>
                </c:pt>
                <c:pt idx="4">
                  <c:v>66.900000000000006</c:v>
                </c:pt>
              </c:numCache>
            </c:numRef>
          </c:val>
          <c:smooth val="1"/>
          <c:extLst>
            <c:ext xmlns:c16="http://schemas.microsoft.com/office/drawing/2014/chart" uri="{C3380CC4-5D6E-409C-BE32-E72D297353CC}">
              <c16:uniqueId val="{00000001-FB7E-4557-9FD2-81223BBCC440}"/>
            </c:ext>
          </c:extLst>
        </c:ser>
        <c:ser>
          <c:idx val="0"/>
          <c:order val="2"/>
          <c:tx>
            <c:strRef>
              <c:f>'Academics - Gr. 3-8 - Legacy'!$C$286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Legacy'!$D$283:$H$283</c:f>
              <c:strCache>
                <c:ptCount val="5"/>
                <c:pt idx="0">
                  <c:v>2012</c:v>
                </c:pt>
                <c:pt idx="1">
                  <c:v>2013</c:v>
                </c:pt>
                <c:pt idx="2">
                  <c:v>2014</c:v>
                </c:pt>
                <c:pt idx="3">
                  <c:v>2015†</c:v>
                </c:pt>
                <c:pt idx="4">
                  <c:v>2016†</c:v>
                </c:pt>
              </c:strCache>
            </c:strRef>
          </c:cat>
          <c:val>
            <c:numRef>
              <c:f>'Academics - Gr. 3-8 - Legacy'!$D$286:$H$286</c:f>
              <c:numCache>
                <c:formatCode>0.0</c:formatCode>
                <c:ptCount val="5"/>
                <c:pt idx="3">
                  <c:v>70</c:v>
                </c:pt>
              </c:numCache>
            </c:numRef>
          </c:val>
          <c:smooth val="1"/>
          <c:extLst>
            <c:ext xmlns:c16="http://schemas.microsoft.com/office/drawing/2014/chart" uri="{C3380CC4-5D6E-409C-BE32-E72D297353CC}">
              <c16:uniqueId val="{00000002-FB7E-4557-9FD2-81223BBCC440}"/>
            </c:ext>
          </c:extLst>
        </c:ser>
        <c:dLbls>
          <c:showLegendKey val="0"/>
          <c:showVal val="0"/>
          <c:showCatName val="0"/>
          <c:showSerName val="0"/>
          <c:showPercent val="0"/>
          <c:showBubbleSize val="0"/>
        </c:dLbls>
        <c:smooth val="0"/>
        <c:axId val="256535944"/>
        <c:axId val="256536520"/>
      </c:lineChart>
      <c:catAx>
        <c:axId val="256535944"/>
        <c:scaling>
          <c:orientation val="minMax"/>
        </c:scaling>
        <c:delete val="0"/>
        <c:axPos val="b"/>
        <c:numFmt formatCode="General" sourceLinked="1"/>
        <c:majorTickMark val="out"/>
        <c:minorTickMark val="none"/>
        <c:tickLblPos val="nextTo"/>
        <c:spPr>
          <a:noFill/>
        </c:spPr>
        <c:crossAx val="256536520"/>
        <c:crosses val="autoZero"/>
        <c:auto val="1"/>
        <c:lblAlgn val="ctr"/>
        <c:lblOffset val="100"/>
        <c:noMultiLvlLbl val="0"/>
      </c:catAx>
      <c:valAx>
        <c:axId val="25653652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56535944"/>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Legacy'!$C$288</c:f>
              <c:strCache>
                <c:ptCount val="1"/>
                <c:pt idx="0">
                  <c:v>Springfield*</c:v>
                </c:pt>
              </c:strCache>
            </c:strRef>
          </c:tx>
          <c:spPr>
            <a:ln w="31750">
              <a:solidFill>
                <a:schemeClr val="bg1">
                  <a:lumMod val="65000"/>
                </a:schemeClr>
              </a:solidFill>
            </a:ln>
          </c:spPr>
          <c:marker>
            <c:symbol val="none"/>
          </c:marker>
          <c:cat>
            <c:strRef>
              <c:f>'Academics - Gr. 3-8 - Legacy'!$K$283:$O$283</c:f>
              <c:strCache>
                <c:ptCount val="5"/>
                <c:pt idx="0">
                  <c:v>2012</c:v>
                </c:pt>
                <c:pt idx="1">
                  <c:v>2013</c:v>
                </c:pt>
                <c:pt idx="2">
                  <c:v>2014</c:v>
                </c:pt>
                <c:pt idx="3">
                  <c:v>2015†</c:v>
                </c:pt>
                <c:pt idx="4">
                  <c:v>2016†</c:v>
                </c:pt>
              </c:strCache>
            </c:strRef>
          </c:cat>
          <c:val>
            <c:numRef>
              <c:f>'Academics - Gr. 3-8 - Legacy'!$K$288:$O$288</c:f>
              <c:numCache>
                <c:formatCode>0</c:formatCode>
                <c:ptCount val="5"/>
                <c:pt idx="0">
                  <c:v>26</c:v>
                </c:pt>
                <c:pt idx="1">
                  <c:v>28</c:v>
                </c:pt>
                <c:pt idx="2">
                  <c:v>30</c:v>
                </c:pt>
                <c:pt idx="3">
                  <c:v>34</c:v>
                </c:pt>
                <c:pt idx="4">
                  <c:v>38</c:v>
                </c:pt>
              </c:numCache>
            </c:numRef>
          </c:val>
          <c:smooth val="1"/>
          <c:extLst>
            <c:ext xmlns:c16="http://schemas.microsoft.com/office/drawing/2014/chart" uri="{C3380CC4-5D6E-409C-BE32-E72D297353CC}">
              <c16:uniqueId val="{00000000-E4CF-4D60-83D8-5F4EC1DB2240}"/>
            </c:ext>
          </c:extLst>
        </c:ser>
        <c:ser>
          <c:idx val="2"/>
          <c:order val="1"/>
          <c:tx>
            <c:strRef>
              <c:f>'Academics - Gr. 3-8 - Legacy'!$C$287</c:f>
              <c:strCache>
                <c:ptCount val="1"/>
                <c:pt idx="0">
                  <c:v>Statewide*</c:v>
                </c:pt>
              </c:strCache>
            </c:strRef>
          </c:tx>
          <c:spPr>
            <a:ln w="31750">
              <a:solidFill>
                <a:srgbClr val="92D050"/>
              </a:solidFill>
            </a:ln>
          </c:spPr>
          <c:marker>
            <c:symbol val="none"/>
          </c:marker>
          <c:cat>
            <c:strRef>
              <c:f>'Academics - Gr. 3-8 - Legacy'!$K$283:$O$283</c:f>
              <c:strCache>
                <c:ptCount val="5"/>
                <c:pt idx="0">
                  <c:v>2012</c:v>
                </c:pt>
                <c:pt idx="1">
                  <c:v>2013</c:v>
                </c:pt>
                <c:pt idx="2">
                  <c:v>2014</c:v>
                </c:pt>
                <c:pt idx="3">
                  <c:v>2015†</c:v>
                </c:pt>
                <c:pt idx="4">
                  <c:v>2016†</c:v>
                </c:pt>
              </c:strCache>
            </c:strRef>
          </c:cat>
          <c:val>
            <c:numRef>
              <c:f>'Academics - Gr. 3-8 - Legacy'!$K$287:$O$287</c:f>
              <c:numCache>
                <c:formatCode>0</c:formatCode>
                <c:ptCount val="5"/>
                <c:pt idx="0">
                  <c:v>31</c:v>
                </c:pt>
                <c:pt idx="1">
                  <c:v>35</c:v>
                </c:pt>
                <c:pt idx="2">
                  <c:v>35</c:v>
                </c:pt>
                <c:pt idx="3">
                  <c:v>36</c:v>
                </c:pt>
                <c:pt idx="4">
                  <c:v>39</c:v>
                </c:pt>
              </c:numCache>
            </c:numRef>
          </c:val>
          <c:smooth val="1"/>
          <c:extLst>
            <c:ext xmlns:c16="http://schemas.microsoft.com/office/drawing/2014/chart" uri="{C3380CC4-5D6E-409C-BE32-E72D297353CC}">
              <c16:uniqueId val="{00000001-E4CF-4D60-83D8-5F4EC1DB2240}"/>
            </c:ext>
          </c:extLst>
        </c:ser>
        <c:ser>
          <c:idx val="0"/>
          <c:order val="2"/>
          <c:tx>
            <c:strRef>
              <c:f>'Academics - Gr. 3-8 - Legacy'!$C$286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Legacy'!$K$283:$O$283</c:f>
              <c:strCache>
                <c:ptCount val="5"/>
                <c:pt idx="0">
                  <c:v>2012</c:v>
                </c:pt>
                <c:pt idx="1">
                  <c:v>2013</c:v>
                </c:pt>
                <c:pt idx="2">
                  <c:v>2014</c:v>
                </c:pt>
                <c:pt idx="3">
                  <c:v>2015†</c:v>
                </c:pt>
                <c:pt idx="4">
                  <c:v>2016†</c:v>
                </c:pt>
              </c:strCache>
            </c:strRef>
          </c:cat>
          <c:val>
            <c:numRef>
              <c:f>'Academics - Gr. 3-8 - Legacy'!$K$286:$O$286</c:f>
              <c:numCache>
                <c:formatCode>0</c:formatCode>
                <c:ptCount val="5"/>
                <c:pt idx="3">
                  <c:v>40</c:v>
                </c:pt>
              </c:numCache>
            </c:numRef>
          </c:val>
          <c:smooth val="1"/>
          <c:extLst>
            <c:ext xmlns:c16="http://schemas.microsoft.com/office/drawing/2014/chart" uri="{C3380CC4-5D6E-409C-BE32-E72D297353CC}">
              <c16:uniqueId val="{00000002-E4CF-4D60-83D8-5F4EC1DB2240}"/>
            </c:ext>
          </c:extLst>
        </c:ser>
        <c:dLbls>
          <c:showLegendKey val="0"/>
          <c:showVal val="0"/>
          <c:showCatName val="0"/>
          <c:showSerName val="0"/>
          <c:showPercent val="0"/>
          <c:showBubbleSize val="0"/>
        </c:dLbls>
        <c:smooth val="0"/>
        <c:axId val="256270344"/>
        <c:axId val="256270920"/>
      </c:lineChart>
      <c:catAx>
        <c:axId val="256270344"/>
        <c:scaling>
          <c:orientation val="minMax"/>
        </c:scaling>
        <c:delete val="0"/>
        <c:axPos val="b"/>
        <c:numFmt formatCode="General" sourceLinked="1"/>
        <c:majorTickMark val="out"/>
        <c:minorTickMark val="none"/>
        <c:tickLblPos val="nextTo"/>
        <c:crossAx val="256270920"/>
        <c:crosses val="autoZero"/>
        <c:auto val="1"/>
        <c:lblAlgn val="ctr"/>
        <c:lblOffset val="100"/>
        <c:noMultiLvlLbl val="0"/>
      </c:catAx>
      <c:valAx>
        <c:axId val="25627092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627034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Legacy'!$C$288</c:f>
              <c:strCache>
                <c:ptCount val="1"/>
                <c:pt idx="0">
                  <c:v>Springfield*</c:v>
                </c:pt>
              </c:strCache>
            </c:strRef>
          </c:tx>
          <c:spPr>
            <a:ln w="31750">
              <a:solidFill>
                <a:schemeClr val="bg1">
                  <a:lumMod val="65000"/>
                </a:schemeClr>
              </a:solidFill>
            </a:ln>
          </c:spPr>
          <c:marker>
            <c:symbol val="none"/>
          </c:marker>
          <c:cat>
            <c:strRef>
              <c:f>'Academics - Gr. 3-8 - Legacy'!$R$283:$V$283</c:f>
              <c:strCache>
                <c:ptCount val="5"/>
                <c:pt idx="0">
                  <c:v>2012</c:v>
                </c:pt>
                <c:pt idx="1">
                  <c:v>2013</c:v>
                </c:pt>
                <c:pt idx="2">
                  <c:v>2014</c:v>
                </c:pt>
                <c:pt idx="3">
                  <c:v>2015†</c:v>
                </c:pt>
                <c:pt idx="4">
                  <c:v>2016†</c:v>
                </c:pt>
              </c:strCache>
            </c:strRef>
          </c:cat>
          <c:val>
            <c:numRef>
              <c:f>'Academics - Gr. 3-8 - Legacy'!$R$288:$V$288</c:f>
              <c:numCache>
                <c:formatCode>0.0</c:formatCode>
                <c:ptCount val="5"/>
                <c:pt idx="0">
                  <c:v>36</c:v>
                </c:pt>
                <c:pt idx="1">
                  <c:v>33</c:v>
                </c:pt>
                <c:pt idx="2">
                  <c:v>39</c:v>
                </c:pt>
                <c:pt idx="3">
                  <c:v>38</c:v>
                </c:pt>
                <c:pt idx="4">
                  <c:v>37</c:v>
                </c:pt>
              </c:numCache>
            </c:numRef>
          </c:val>
          <c:smooth val="1"/>
          <c:extLst>
            <c:ext xmlns:c16="http://schemas.microsoft.com/office/drawing/2014/chart" uri="{C3380CC4-5D6E-409C-BE32-E72D297353CC}">
              <c16:uniqueId val="{00000000-2D3F-481B-86F0-52F10E33237F}"/>
            </c:ext>
          </c:extLst>
        </c:ser>
        <c:ser>
          <c:idx val="2"/>
          <c:order val="1"/>
          <c:tx>
            <c:strRef>
              <c:f>'Academics - Gr. 3-8 - Legacy'!$C$287</c:f>
              <c:strCache>
                <c:ptCount val="1"/>
                <c:pt idx="0">
                  <c:v>Statewide*</c:v>
                </c:pt>
              </c:strCache>
            </c:strRef>
          </c:tx>
          <c:spPr>
            <a:ln w="31750">
              <a:solidFill>
                <a:srgbClr val="92D050"/>
              </a:solidFill>
            </a:ln>
          </c:spPr>
          <c:marker>
            <c:symbol val="none"/>
          </c:marker>
          <c:cat>
            <c:strRef>
              <c:f>'Academics - Gr. 3-8 - Legacy'!$R$283:$V$283</c:f>
              <c:strCache>
                <c:ptCount val="5"/>
                <c:pt idx="0">
                  <c:v>2012</c:v>
                </c:pt>
                <c:pt idx="1">
                  <c:v>2013</c:v>
                </c:pt>
                <c:pt idx="2">
                  <c:v>2014</c:v>
                </c:pt>
                <c:pt idx="3">
                  <c:v>2015†</c:v>
                </c:pt>
                <c:pt idx="4">
                  <c:v>2016†</c:v>
                </c:pt>
              </c:strCache>
            </c:strRef>
          </c:cat>
          <c:val>
            <c:numRef>
              <c:f>'Academics - Gr. 3-8 - Legacy'!$R$287:$V$287</c:f>
              <c:numCache>
                <c:formatCode>0.0</c:formatCode>
                <c:ptCount val="5"/>
                <c:pt idx="0">
                  <c:v>47</c:v>
                </c:pt>
                <c:pt idx="1">
                  <c:v>49</c:v>
                </c:pt>
                <c:pt idx="2">
                  <c:v>48</c:v>
                </c:pt>
                <c:pt idx="3">
                  <c:v>48</c:v>
                </c:pt>
                <c:pt idx="4">
                  <c:v>44</c:v>
                </c:pt>
              </c:numCache>
            </c:numRef>
          </c:val>
          <c:smooth val="1"/>
          <c:extLst>
            <c:ext xmlns:c16="http://schemas.microsoft.com/office/drawing/2014/chart" uri="{C3380CC4-5D6E-409C-BE32-E72D297353CC}">
              <c16:uniqueId val="{00000001-2D3F-481B-86F0-52F10E33237F}"/>
            </c:ext>
          </c:extLst>
        </c:ser>
        <c:ser>
          <c:idx val="0"/>
          <c:order val="2"/>
          <c:tx>
            <c:strRef>
              <c:f>'Academics - Gr. 3-8 - Legacy'!$C$286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Legacy'!$R$283:$V$283</c:f>
              <c:strCache>
                <c:ptCount val="5"/>
                <c:pt idx="0">
                  <c:v>2012</c:v>
                </c:pt>
                <c:pt idx="1">
                  <c:v>2013</c:v>
                </c:pt>
                <c:pt idx="2">
                  <c:v>2014</c:v>
                </c:pt>
                <c:pt idx="3">
                  <c:v>2015†</c:v>
                </c:pt>
                <c:pt idx="4">
                  <c:v>2016†</c:v>
                </c:pt>
              </c:strCache>
            </c:strRef>
          </c:cat>
          <c:val>
            <c:numRef>
              <c:f>'Academics - Gr. 3-8 - Legacy'!$R$286:$V$286</c:f>
              <c:numCache>
                <c:formatCode>0.0</c:formatCode>
                <c:ptCount val="5"/>
              </c:numCache>
            </c:numRef>
          </c:val>
          <c:smooth val="1"/>
          <c:extLst>
            <c:ext xmlns:c16="http://schemas.microsoft.com/office/drawing/2014/chart" uri="{C3380CC4-5D6E-409C-BE32-E72D297353CC}">
              <c16:uniqueId val="{00000002-2D3F-481B-86F0-52F10E33237F}"/>
            </c:ext>
          </c:extLst>
        </c:ser>
        <c:dLbls>
          <c:showLegendKey val="0"/>
          <c:showVal val="0"/>
          <c:showCatName val="0"/>
          <c:showSerName val="0"/>
          <c:showPercent val="0"/>
          <c:showBubbleSize val="0"/>
        </c:dLbls>
        <c:smooth val="0"/>
        <c:axId val="256274952"/>
        <c:axId val="256275528"/>
      </c:lineChart>
      <c:catAx>
        <c:axId val="256274952"/>
        <c:scaling>
          <c:orientation val="minMax"/>
        </c:scaling>
        <c:delete val="0"/>
        <c:axPos val="b"/>
        <c:numFmt formatCode="General" sourceLinked="1"/>
        <c:majorTickMark val="out"/>
        <c:minorTickMark val="none"/>
        <c:tickLblPos val="nextTo"/>
        <c:crossAx val="256275528"/>
        <c:crosses val="autoZero"/>
        <c:auto val="1"/>
        <c:lblAlgn val="ctr"/>
        <c:lblOffset val="100"/>
        <c:noMultiLvlLbl val="0"/>
      </c:catAx>
      <c:valAx>
        <c:axId val="25627552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5627495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Legacy'!$C$320</c:f>
              <c:strCache>
                <c:ptCount val="1"/>
                <c:pt idx="0">
                  <c:v>Springfield*</c:v>
                </c:pt>
              </c:strCache>
            </c:strRef>
          </c:tx>
          <c:spPr>
            <a:ln w="31750">
              <a:solidFill>
                <a:schemeClr val="bg1">
                  <a:lumMod val="65000"/>
                </a:schemeClr>
              </a:solidFill>
            </a:ln>
          </c:spPr>
          <c:marker>
            <c:symbol val="none"/>
          </c:marker>
          <c:cat>
            <c:strRef>
              <c:f>'Academics - Gr. 3-8 - Legacy'!$D$315:$H$315</c:f>
              <c:strCache>
                <c:ptCount val="5"/>
                <c:pt idx="0">
                  <c:v>2012</c:v>
                </c:pt>
                <c:pt idx="1">
                  <c:v>2013</c:v>
                </c:pt>
                <c:pt idx="2">
                  <c:v>2014</c:v>
                </c:pt>
                <c:pt idx="3">
                  <c:v>2015†</c:v>
                </c:pt>
                <c:pt idx="4">
                  <c:v>2016†</c:v>
                </c:pt>
              </c:strCache>
            </c:strRef>
          </c:cat>
          <c:val>
            <c:numRef>
              <c:f>'Academics - Gr. 3-8 - Legacy'!$D$320:$H$320</c:f>
              <c:numCache>
                <c:formatCode>0.0</c:formatCode>
                <c:ptCount val="5"/>
                <c:pt idx="0">
                  <c:v>79.8</c:v>
                </c:pt>
                <c:pt idx="1">
                  <c:v>79.099999999999994</c:v>
                </c:pt>
                <c:pt idx="2">
                  <c:v>77.3</c:v>
                </c:pt>
                <c:pt idx="3">
                  <c:v>77.8</c:v>
                </c:pt>
                <c:pt idx="4">
                  <c:v>82.2</c:v>
                </c:pt>
              </c:numCache>
            </c:numRef>
          </c:val>
          <c:smooth val="1"/>
          <c:extLst>
            <c:ext xmlns:c16="http://schemas.microsoft.com/office/drawing/2014/chart" uri="{C3380CC4-5D6E-409C-BE32-E72D297353CC}">
              <c16:uniqueId val="{00000000-BCA2-4B7E-A67B-F8676DA3A469}"/>
            </c:ext>
          </c:extLst>
        </c:ser>
        <c:ser>
          <c:idx val="2"/>
          <c:order val="1"/>
          <c:tx>
            <c:strRef>
              <c:f>'Academics - Gr. 3-8 - Legacy'!$C$319</c:f>
              <c:strCache>
                <c:ptCount val="1"/>
                <c:pt idx="0">
                  <c:v>Statewide*</c:v>
                </c:pt>
              </c:strCache>
            </c:strRef>
          </c:tx>
          <c:spPr>
            <a:ln w="31750">
              <a:solidFill>
                <a:srgbClr val="92D050"/>
              </a:solidFill>
            </a:ln>
          </c:spPr>
          <c:marker>
            <c:symbol val="none"/>
          </c:marker>
          <c:cat>
            <c:strRef>
              <c:f>'Academics - Gr. 3-8 - Legacy'!$D$315:$H$315</c:f>
              <c:strCache>
                <c:ptCount val="5"/>
                <c:pt idx="0">
                  <c:v>2012</c:v>
                </c:pt>
                <c:pt idx="1">
                  <c:v>2013</c:v>
                </c:pt>
                <c:pt idx="2">
                  <c:v>2014</c:v>
                </c:pt>
                <c:pt idx="3">
                  <c:v>2015†</c:v>
                </c:pt>
                <c:pt idx="4">
                  <c:v>2016†</c:v>
                </c:pt>
              </c:strCache>
            </c:strRef>
          </c:cat>
          <c:val>
            <c:numRef>
              <c:f>'Academics - Gr. 3-8 - Legacy'!$D$319:$H$319</c:f>
              <c:numCache>
                <c:formatCode>0.0</c:formatCode>
                <c:ptCount val="5"/>
                <c:pt idx="0">
                  <c:v>89.3</c:v>
                </c:pt>
                <c:pt idx="1">
                  <c:v>89.7</c:v>
                </c:pt>
                <c:pt idx="2">
                  <c:v>90.2</c:v>
                </c:pt>
                <c:pt idx="3">
                  <c:v>91.1</c:v>
                </c:pt>
                <c:pt idx="4">
                  <c:v>92.1</c:v>
                </c:pt>
              </c:numCache>
            </c:numRef>
          </c:val>
          <c:smooth val="1"/>
          <c:extLst>
            <c:ext xmlns:c16="http://schemas.microsoft.com/office/drawing/2014/chart" uri="{C3380CC4-5D6E-409C-BE32-E72D297353CC}">
              <c16:uniqueId val="{00000001-BCA2-4B7E-A67B-F8676DA3A469}"/>
            </c:ext>
          </c:extLst>
        </c:ser>
        <c:ser>
          <c:idx val="0"/>
          <c:order val="2"/>
          <c:tx>
            <c:strRef>
              <c:f>'Academics - Gr. 3-8 - Legacy'!$C$318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Legacy'!$D$315:$H$315</c:f>
              <c:strCache>
                <c:ptCount val="5"/>
                <c:pt idx="0">
                  <c:v>2012</c:v>
                </c:pt>
                <c:pt idx="1">
                  <c:v>2013</c:v>
                </c:pt>
                <c:pt idx="2">
                  <c:v>2014</c:v>
                </c:pt>
                <c:pt idx="3">
                  <c:v>2015†</c:v>
                </c:pt>
                <c:pt idx="4">
                  <c:v>2016†</c:v>
                </c:pt>
              </c:strCache>
            </c:strRef>
          </c:cat>
          <c:val>
            <c:numRef>
              <c:f>'Academics - Gr. 3-8 - Legacy'!$D$318:$H$318</c:f>
              <c:numCache>
                <c:formatCode>0.0</c:formatCode>
                <c:ptCount val="5"/>
                <c:pt idx="0">
                  <c:v>92.6</c:v>
                </c:pt>
                <c:pt idx="1">
                  <c:v>94.4</c:v>
                </c:pt>
                <c:pt idx="2">
                  <c:v>95.6</c:v>
                </c:pt>
                <c:pt idx="3">
                  <c:v>95.6</c:v>
                </c:pt>
                <c:pt idx="4">
                  <c:v>88.1</c:v>
                </c:pt>
              </c:numCache>
            </c:numRef>
          </c:val>
          <c:smooth val="1"/>
          <c:extLst>
            <c:ext xmlns:c16="http://schemas.microsoft.com/office/drawing/2014/chart" uri="{C3380CC4-5D6E-409C-BE32-E72D297353CC}">
              <c16:uniqueId val="{00000002-BCA2-4B7E-A67B-F8676DA3A469}"/>
            </c:ext>
          </c:extLst>
        </c:ser>
        <c:dLbls>
          <c:showLegendKey val="0"/>
          <c:showVal val="0"/>
          <c:showCatName val="0"/>
          <c:showSerName val="0"/>
          <c:showPercent val="0"/>
          <c:showBubbleSize val="0"/>
        </c:dLbls>
        <c:smooth val="0"/>
        <c:axId val="256812168"/>
        <c:axId val="256812744"/>
      </c:lineChart>
      <c:catAx>
        <c:axId val="256812168"/>
        <c:scaling>
          <c:orientation val="minMax"/>
        </c:scaling>
        <c:delete val="0"/>
        <c:axPos val="b"/>
        <c:numFmt formatCode="General" sourceLinked="1"/>
        <c:majorTickMark val="out"/>
        <c:minorTickMark val="none"/>
        <c:tickLblPos val="nextTo"/>
        <c:spPr>
          <a:noFill/>
        </c:spPr>
        <c:crossAx val="256812744"/>
        <c:crosses val="autoZero"/>
        <c:auto val="1"/>
        <c:lblAlgn val="ctr"/>
        <c:lblOffset val="100"/>
        <c:noMultiLvlLbl val="0"/>
      </c:catAx>
      <c:valAx>
        <c:axId val="25681274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5681216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Legacy'!$C$320</c:f>
              <c:strCache>
                <c:ptCount val="1"/>
                <c:pt idx="0">
                  <c:v>Springfield*</c:v>
                </c:pt>
              </c:strCache>
            </c:strRef>
          </c:tx>
          <c:spPr>
            <a:ln w="31750">
              <a:solidFill>
                <a:schemeClr val="bg1">
                  <a:lumMod val="65000"/>
                </a:schemeClr>
              </a:solidFill>
            </a:ln>
          </c:spPr>
          <c:marker>
            <c:symbol val="none"/>
          </c:marker>
          <c:cat>
            <c:strRef>
              <c:f>'Academics - Gr. 3-8 - Legacy'!$K$315:$O$315</c:f>
              <c:strCache>
                <c:ptCount val="5"/>
                <c:pt idx="0">
                  <c:v>2012</c:v>
                </c:pt>
                <c:pt idx="1">
                  <c:v>2013</c:v>
                </c:pt>
                <c:pt idx="2">
                  <c:v>2014</c:v>
                </c:pt>
                <c:pt idx="3">
                  <c:v>2015†</c:v>
                </c:pt>
                <c:pt idx="4">
                  <c:v>2016†</c:v>
                </c:pt>
              </c:strCache>
            </c:strRef>
          </c:cat>
          <c:val>
            <c:numRef>
              <c:f>'Academics - Gr. 3-8 - Legacy'!$K$320:$O$320</c:f>
              <c:numCache>
                <c:formatCode>0</c:formatCode>
                <c:ptCount val="5"/>
                <c:pt idx="0">
                  <c:v>53</c:v>
                </c:pt>
                <c:pt idx="1">
                  <c:v>55</c:v>
                </c:pt>
                <c:pt idx="2">
                  <c:v>50</c:v>
                </c:pt>
                <c:pt idx="3">
                  <c:v>54</c:v>
                </c:pt>
                <c:pt idx="4">
                  <c:v>62</c:v>
                </c:pt>
              </c:numCache>
            </c:numRef>
          </c:val>
          <c:smooth val="1"/>
          <c:extLst>
            <c:ext xmlns:c16="http://schemas.microsoft.com/office/drawing/2014/chart" uri="{C3380CC4-5D6E-409C-BE32-E72D297353CC}">
              <c16:uniqueId val="{00000000-237B-4E77-8880-9BF0C0CE6404}"/>
            </c:ext>
          </c:extLst>
        </c:ser>
        <c:ser>
          <c:idx val="2"/>
          <c:order val="1"/>
          <c:tx>
            <c:strRef>
              <c:f>'Academics - Gr. 3-8 - Legacy'!$C$319</c:f>
              <c:strCache>
                <c:ptCount val="1"/>
                <c:pt idx="0">
                  <c:v>Statewide*</c:v>
                </c:pt>
              </c:strCache>
            </c:strRef>
          </c:tx>
          <c:spPr>
            <a:ln w="31750">
              <a:solidFill>
                <a:srgbClr val="92D050"/>
              </a:solidFill>
            </a:ln>
          </c:spPr>
          <c:marker>
            <c:symbol val="none"/>
          </c:marker>
          <c:cat>
            <c:strRef>
              <c:f>'Academics - Gr. 3-8 - Legacy'!$K$315:$O$315</c:f>
              <c:strCache>
                <c:ptCount val="5"/>
                <c:pt idx="0">
                  <c:v>2012</c:v>
                </c:pt>
                <c:pt idx="1">
                  <c:v>2013</c:v>
                </c:pt>
                <c:pt idx="2">
                  <c:v>2014</c:v>
                </c:pt>
                <c:pt idx="3">
                  <c:v>2015†</c:v>
                </c:pt>
                <c:pt idx="4">
                  <c:v>2016†</c:v>
                </c:pt>
              </c:strCache>
            </c:strRef>
          </c:cat>
          <c:val>
            <c:numRef>
              <c:f>'Academics - Gr. 3-8 - Legacy'!$K$319:$O$319</c:f>
              <c:numCache>
                <c:formatCode>0</c:formatCode>
                <c:ptCount val="5"/>
                <c:pt idx="0">
                  <c:v>75</c:v>
                </c:pt>
                <c:pt idx="1">
                  <c:v>75</c:v>
                </c:pt>
                <c:pt idx="2">
                  <c:v>76</c:v>
                </c:pt>
                <c:pt idx="3">
                  <c:v>78</c:v>
                </c:pt>
                <c:pt idx="4">
                  <c:v>81</c:v>
                </c:pt>
              </c:numCache>
            </c:numRef>
          </c:val>
          <c:smooth val="1"/>
          <c:extLst>
            <c:ext xmlns:c16="http://schemas.microsoft.com/office/drawing/2014/chart" uri="{C3380CC4-5D6E-409C-BE32-E72D297353CC}">
              <c16:uniqueId val="{00000001-237B-4E77-8880-9BF0C0CE6404}"/>
            </c:ext>
          </c:extLst>
        </c:ser>
        <c:ser>
          <c:idx val="0"/>
          <c:order val="2"/>
          <c:tx>
            <c:strRef>
              <c:f>'Academics - Gr. 3-8 - Legacy'!$C$318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Legacy'!$K$315:$O$315</c:f>
              <c:strCache>
                <c:ptCount val="5"/>
                <c:pt idx="0">
                  <c:v>2012</c:v>
                </c:pt>
                <c:pt idx="1">
                  <c:v>2013</c:v>
                </c:pt>
                <c:pt idx="2">
                  <c:v>2014</c:v>
                </c:pt>
                <c:pt idx="3">
                  <c:v>2015†</c:v>
                </c:pt>
                <c:pt idx="4">
                  <c:v>2016†</c:v>
                </c:pt>
              </c:strCache>
            </c:strRef>
          </c:cat>
          <c:val>
            <c:numRef>
              <c:f>'Academics - Gr. 3-8 - Legacy'!$K$318:$O$318</c:f>
              <c:numCache>
                <c:formatCode>0.0</c:formatCode>
                <c:ptCount val="5"/>
                <c:pt idx="0">
                  <c:v>81</c:v>
                </c:pt>
                <c:pt idx="1">
                  <c:v>84</c:v>
                </c:pt>
                <c:pt idx="2">
                  <c:v>88</c:v>
                </c:pt>
                <c:pt idx="3">
                  <c:v>90</c:v>
                </c:pt>
                <c:pt idx="4">
                  <c:v>79</c:v>
                </c:pt>
              </c:numCache>
            </c:numRef>
          </c:val>
          <c:smooth val="1"/>
          <c:extLst>
            <c:ext xmlns:c16="http://schemas.microsoft.com/office/drawing/2014/chart" uri="{C3380CC4-5D6E-409C-BE32-E72D297353CC}">
              <c16:uniqueId val="{00000002-237B-4E77-8880-9BF0C0CE6404}"/>
            </c:ext>
          </c:extLst>
        </c:ser>
        <c:dLbls>
          <c:showLegendKey val="0"/>
          <c:showVal val="0"/>
          <c:showCatName val="0"/>
          <c:showSerName val="0"/>
          <c:showPercent val="0"/>
          <c:showBubbleSize val="0"/>
        </c:dLbls>
        <c:smooth val="0"/>
        <c:axId val="256816776"/>
        <c:axId val="256817352"/>
      </c:lineChart>
      <c:catAx>
        <c:axId val="256816776"/>
        <c:scaling>
          <c:orientation val="minMax"/>
        </c:scaling>
        <c:delete val="0"/>
        <c:axPos val="b"/>
        <c:numFmt formatCode="General" sourceLinked="1"/>
        <c:majorTickMark val="out"/>
        <c:minorTickMark val="none"/>
        <c:tickLblPos val="nextTo"/>
        <c:crossAx val="256817352"/>
        <c:crosses val="autoZero"/>
        <c:auto val="1"/>
        <c:lblAlgn val="ctr"/>
        <c:lblOffset val="100"/>
        <c:noMultiLvlLbl val="0"/>
      </c:catAx>
      <c:valAx>
        <c:axId val="25681735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681677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Legacy'!$C$320</c:f>
              <c:strCache>
                <c:ptCount val="1"/>
                <c:pt idx="0">
                  <c:v>Springfield*</c:v>
                </c:pt>
              </c:strCache>
            </c:strRef>
          </c:tx>
          <c:spPr>
            <a:ln w="31750">
              <a:solidFill>
                <a:schemeClr val="bg1">
                  <a:lumMod val="65000"/>
                </a:schemeClr>
              </a:solidFill>
            </a:ln>
          </c:spPr>
          <c:marker>
            <c:symbol val="none"/>
          </c:marker>
          <c:cat>
            <c:strRef>
              <c:f>'Academics - Gr. 3-8 - Legacy'!$R$315:$V$315</c:f>
              <c:strCache>
                <c:ptCount val="5"/>
                <c:pt idx="0">
                  <c:v>2012</c:v>
                </c:pt>
                <c:pt idx="1">
                  <c:v>2013</c:v>
                </c:pt>
                <c:pt idx="2">
                  <c:v>2014</c:v>
                </c:pt>
                <c:pt idx="3">
                  <c:v>2015†</c:v>
                </c:pt>
                <c:pt idx="4">
                  <c:v>2016†</c:v>
                </c:pt>
              </c:strCache>
            </c:strRef>
          </c:cat>
          <c:val>
            <c:numRef>
              <c:f>'Academics - Gr. 3-8 - Legacy'!$R$320:$V$320</c:f>
              <c:numCache>
                <c:formatCode>0.0</c:formatCode>
                <c:ptCount val="5"/>
                <c:pt idx="0">
                  <c:v>54</c:v>
                </c:pt>
                <c:pt idx="1">
                  <c:v>49.5</c:v>
                </c:pt>
                <c:pt idx="2">
                  <c:v>57</c:v>
                </c:pt>
                <c:pt idx="3">
                  <c:v>54.5</c:v>
                </c:pt>
                <c:pt idx="4">
                  <c:v>61</c:v>
                </c:pt>
              </c:numCache>
            </c:numRef>
          </c:val>
          <c:smooth val="1"/>
          <c:extLst>
            <c:ext xmlns:c16="http://schemas.microsoft.com/office/drawing/2014/chart" uri="{C3380CC4-5D6E-409C-BE32-E72D297353CC}">
              <c16:uniqueId val="{00000000-2260-468D-8940-D1E35DA6E4B7}"/>
            </c:ext>
          </c:extLst>
        </c:ser>
        <c:ser>
          <c:idx val="2"/>
          <c:order val="1"/>
          <c:tx>
            <c:strRef>
              <c:f>'Academics - Gr. 3-8 - Legacy'!$C$319</c:f>
              <c:strCache>
                <c:ptCount val="1"/>
                <c:pt idx="0">
                  <c:v>Statewide*</c:v>
                </c:pt>
              </c:strCache>
            </c:strRef>
          </c:tx>
          <c:spPr>
            <a:ln w="31750">
              <a:solidFill>
                <a:srgbClr val="92D050"/>
              </a:solidFill>
            </a:ln>
          </c:spPr>
          <c:marker>
            <c:symbol val="none"/>
          </c:marker>
          <c:cat>
            <c:strRef>
              <c:f>'Academics - Gr. 3-8 - Legacy'!$R$315:$V$315</c:f>
              <c:strCache>
                <c:ptCount val="5"/>
                <c:pt idx="0">
                  <c:v>2012</c:v>
                </c:pt>
                <c:pt idx="1">
                  <c:v>2013</c:v>
                </c:pt>
                <c:pt idx="2">
                  <c:v>2014</c:v>
                </c:pt>
                <c:pt idx="3">
                  <c:v>2015†</c:v>
                </c:pt>
                <c:pt idx="4">
                  <c:v>2016†</c:v>
                </c:pt>
              </c:strCache>
            </c:strRef>
          </c:cat>
          <c:val>
            <c:numRef>
              <c:f>'Academics - Gr. 3-8 - Legacy'!$R$319:$V$319</c:f>
              <c:numCache>
                <c:formatCode>0.0</c:formatCode>
                <c:ptCount val="5"/>
                <c:pt idx="0">
                  <c:v>60</c:v>
                </c:pt>
                <c:pt idx="1">
                  <c:v>60</c:v>
                </c:pt>
                <c:pt idx="2">
                  <c:v>60</c:v>
                </c:pt>
                <c:pt idx="3">
                  <c:v>61</c:v>
                </c:pt>
                <c:pt idx="4">
                  <c:v>61</c:v>
                </c:pt>
              </c:numCache>
            </c:numRef>
          </c:val>
          <c:smooth val="1"/>
          <c:extLst>
            <c:ext xmlns:c16="http://schemas.microsoft.com/office/drawing/2014/chart" uri="{C3380CC4-5D6E-409C-BE32-E72D297353CC}">
              <c16:uniqueId val="{00000001-2260-468D-8940-D1E35DA6E4B7}"/>
            </c:ext>
          </c:extLst>
        </c:ser>
        <c:ser>
          <c:idx val="0"/>
          <c:order val="2"/>
          <c:tx>
            <c:strRef>
              <c:f>'Academics - Gr. 3-8 - Legacy'!$C$318</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Legacy'!$R$315:$V$315</c:f>
              <c:strCache>
                <c:ptCount val="5"/>
                <c:pt idx="0">
                  <c:v>2012</c:v>
                </c:pt>
                <c:pt idx="1">
                  <c:v>2013</c:v>
                </c:pt>
                <c:pt idx="2">
                  <c:v>2014</c:v>
                </c:pt>
                <c:pt idx="3">
                  <c:v>2015†</c:v>
                </c:pt>
                <c:pt idx="4">
                  <c:v>2016†</c:v>
                </c:pt>
              </c:strCache>
            </c:strRef>
          </c:cat>
          <c:val>
            <c:numRef>
              <c:f>'Academics - Gr. 3-8 - Legacy'!$R$318:$V$318</c:f>
              <c:numCache>
                <c:formatCode>0.0</c:formatCode>
                <c:ptCount val="5"/>
                <c:pt idx="1">
                  <c:v>55</c:v>
                </c:pt>
                <c:pt idx="2">
                  <c:v>70</c:v>
                </c:pt>
                <c:pt idx="3">
                  <c:v>59</c:v>
                </c:pt>
                <c:pt idx="4">
                  <c:v>60.5</c:v>
                </c:pt>
              </c:numCache>
            </c:numRef>
          </c:val>
          <c:smooth val="1"/>
          <c:extLst>
            <c:ext xmlns:c16="http://schemas.microsoft.com/office/drawing/2014/chart" uri="{C3380CC4-5D6E-409C-BE32-E72D297353CC}">
              <c16:uniqueId val="{00000002-2260-468D-8940-D1E35DA6E4B7}"/>
            </c:ext>
          </c:extLst>
        </c:ser>
        <c:dLbls>
          <c:showLegendKey val="0"/>
          <c:showVal val="0"/>
          <c:showCatName val="0"/>
          <c:showSerName val="0"/>
          <c:showPercent val="0"/>
          <c:showBubbleSize val="0"/>
        </c:dLbls>
        <c:smooth val="0"/>
        <c:axId val="257075464"/>
        <c:axId val="257076040"/>
      </c:lineChart>
      <c:catAx>
        <c:axId val="257075464"/>
        <c:scaling>
          <c:orientation val="minMax"/>
        </c:scaling>
        <c:delete val="0"/>
        <c:axPos val="b"/>
        <c:numFmt formatCode="General" sourceLinked="1"/>
        <c:majorTickMark val="out"/>
        <c:minorTickMark val="none"/>
        <c:tickLblPos val="nextTo"/>
        <c:crossAx val="257076040"/>
        <c:crosses val="autoZero"/>
        <c:auto val="1"/>
        <c:lblAlgn val="ctr"/>
        <c:lblOffset val="100"/>
        <c:noMultiLvlLbl val="0"/>
      </c:catAx>
      <c:valAx>
        <c:axId val="25707604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5707546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Legacy'!$C$347</c:f>
              <c:strCache>
                <c:ptCount val="1"/>
                <c:pt idx="0">
                  <c:v>Springfield*</c:v>
                </c:pt>
              </c:strCache>
            </c:strRef>
          </c:tx>
          <c:spPr>
            <a:ln w="31750">
              <a:solidFill>
                <a:schemeClr val="bg1">
                  <a:lumMod val="65000"/>
                </a:schemeClr>
              </a:solidFill>
            </a:ln>
          </c:spPr>
          <c:marker>
            <c:symbol val="none"/>
          </c:marker>
          <c:cat>
            <c:strRef>
              <c:f>'Academics - Gr. 3-8 - Legacy'!$D$342:$H$342</c:f>
              <c:strCache>
                <c:ptCount val="5"/>
                <c:pt idx="0">
                  <c:v>2012</c:v>
                </c:pt>
                <c:pt idx="1">
                  <c:v>2013</c:v>
                </c:pt>
                <c:pt idx="2">
                  <c:v>2014</c:v>
                </c:pt>
                <c:pt idx="3">
                  <c:v>2015†</c:v>
                </c:pt>
                <c:pt idx="4">
                  <c:v>2016†</c:v>
                </c:pt>
              </c:strCache>
            </c:strRef>
          </c:cat>
          <c:val>
            <c:numRef>
              <c:f>'Academics - Gr. 3-8 - Legacy'!$D$347:$H$347</c:f>
              <c:numCache>
                <c:formatCode>0.0</c:formatCode>
                <c:ptCount val="5"/>
                <c:pt idx="0">
                  <c:v>82.7</c:v>
                </c:pt>
                <c:pt idx="1">
                  <c:v>82.3</c:v>
                </c:pt>
                <c:pt idx="2">
                  <c:v>82.3</c:v>
                </c:pt>
                <c:pt idx="3">
                  <c:v>83</c:v>
                </c:pt>
                <c:pt idx="4">
                  <c:v>83.3</c:v>
                </c:pt>
              </c:numCache>
            </c:numRef>
          </c:val>
          <c:smooth val="1"/>
          <c:extLst>
            <c:ext xmlns:c16="http://schemas.microsoft.com/office/drawing/2014/chart" uri="{C3380CC4-5D6E-409C-BE32-E72D297353CC}">
              <c16:uniqueId val="{00000000-50B5-4BF0-82F4-9284B9C48977}"/>
            </c:ext>
          </c:extLst>
        </c:ser>
        <c:ser>
          <c:idx val="2"/>
          <c:order val="1"/>
          <c:tx>
            <c:strRef>
              <c:f>'Academics - Gr. 3-8 - Legacy'!$C$346</c:f>
              <c:strCache>
                <c:ptCount val="1"/>
                <c:pt idx="0">
                  <c:v>Statewide*</c:v>
                </c:pt>
              </c:strCache>
            </c:strRef>
          </c:tx>
          <c:spPr>
            <a:ln w="31750">
              <a:solidFill>
                <a:srgbClr val="92D050"/>
              </a:solidFill>
            </a:ln>
          </c:spPr>
          <c:marker>
            <c:symbol val="none"/>
          </c:marker>
          <c:cat>
            <c:strRef>
              <c:f>'Academics - Gr. 3-8 - Legacy'!$D$342:$H$342</c:f>
              <c:strCache>
                <c:ptCount val="5"/>
                <c:pt idx="0">
                  <c:v>2012</c:v>
                </c:pt>
                <c:pt idx="1">
                  <c:v>2013</c:v>
                </c:pt>
                <c:pt idx="2">
                  <c:v>2014</c:v>
                </c:pt>
                <c:pt idx="3">
                  <c:v>2015†</c:v>
                </c:pt>
                <c:pt idx="4">
                  <c:v>2016†</c:v>
                </c:pt>
              </c:strCache>
            </c:strRef>
          </c:cat>
          <c:val>
            <c:numRef>
              <c:f>'Academics - Gr. 3-8 - Legacy'!$D$346:$H$346</c:f>
              <c:numCache>
                <c:formatCode>0.0</c:formatCode>
                <c:ptCount val="5"/>
                <c:pt idx="0">
                  <c:v>89.1</c:v>
                </c:pt>
                <c:pt idx="1">
                  <c:v>90</c:v>
                </c:pt>
                <c:pt idx="2">
                  <c:v>89.9</c:v>
                </c:pt>
                <c:pt idx="3">
                  <c:v>90.7</c:v>
                </c:pt>
                <c:pt idx="4">
                  <c:v>91.7</c:v>
                </c:pt>
              </c:numCache>
            </c:numRef>
          </c:val>
          <c:smooth val="1"/>
          <c:extLst>
            <c:ext xmlns:c16="http://schemas.microsoft.com/office/drawing/2014/chart" uri="{C3380CC4-5D6E-409C-BE32-E72D297353CC}">
              <c16:uniqueId val="{00000001-50B5-4BF0-82F4-9284B9C48977}"/>
            </c:ext>
          </c:extLst>
        </c:ser>
        <c:ser>
          <c:idx val="0"/>
          <c:order val="2"/>
          <c:tx>
            <c:strRef>
              <c:f>'Academics - Gr. 3-8 - Legacy'!$C$345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Legacy'!$D$342:$H$342</c:f>
              <c:strCache>
                <c:ptCount val="5"/>
                <c:pt idx="0">
                  <c:v>2012</c:v>
                </c:pt>
                <c:pt idx="1">
                  <c:v>2013</c:v>
                </c:pt>
                <c:pt idx="2">
                  <c:v>2014</c:v>
                </c:pt>
                <c:pt idx="3">
                  <c:v>2015†</c:v>
                </c:pt>
                <c:pt idx="4">
                  <c:v>2016†</c:v>
                </c:pt>
              </c:strCache>
            </c:strRef>
          </c:cat>
          <c:val>
            <c:numRef>
              <c:f>'Academics - Gr. 3-8 - Legacy'!$D$345:$H$345</c:f>
              <c:numCache>
                <c:formatCode>0.0</c:formatCode>
                <c:ptCount val="5"/>
                <c:pt idx="0">
                  <c:v>89.8</c:v>
                </c:pt>
                <c:pt idx="1">
                  <c:v>96</c:v>
                </c:pt>
                <c:pt idx="2">
                  <c:v>96.3</c:v>
                </c:pt>
                <c:pt idx="3">
                  <c:v>94.5</c:v>
                </c:pt>
                <c:pt idx="4">
                  <c:v>92.3</c:v>
                </c:pt>
              </c:numCache>
            </c:numRef>
          </c:val>
          <c:smooth val="1"/>
          <c:extLst>
            <c:ext xmlns:c16="http://schemas.microsoft.com/office/drawing/2014/chart" uri="{C3380CC4-5D6E-409C-BE32-E72D297353CC}">
              <c16:uniqueId val="{00000002-50B5-4BF0-82F4-9284B9C48977}"/>
            </c:ext>
          </c:extLst>
        </c:ser>
        <c:dLbls>
          <c:showLegendKey val="0"/>
          <c:showVal val="0"/>
          <c:showCatName val="0"/>
          <c:showSerName val="0"/>
          <c:showPercent val="0"/>
          <c:showBubbleSize val="0"/>
        </c:dLbls>
        <c:smooth val="0"/>
        <c:axId val="257080072"/>
        <c:axId val="257080648"/>
      </c:lineChart>
      <c:catAx>
        <c:axId val="257080072"/>
        <c:scaling>
          <c:orientation val="minMax"/>
        </c:scaling>
        <c:delete val="0"/>
        <c:axPos val="b"/>
        <c:numFmt formatCode="General" sourceLinked="1"/>
        <c:majorTickMark val="out"/>
        <c:minorTickMark val="none"/>
        <c:tickLblPos val="nextTo"/>
        <c:spPr>
          <a:noFill/>
        </c:spPr>
        <c:crossAx val="257080648"/>
        <c:crosses val="autoZero"/>
        <c:auto val="1"/>
        <c:lblAlgn val="ctr"/>
        <c:lblOffset val="100"/>
        <c:noMultiLvlLbl val="0"/>
      </c:catAx>
      <c:valAx>
        <c:axId val="25708064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57080072"/>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673"/>
        </c:manualLayout>
      </c:layout>
      <c:lineChart>
        <c:grouping val="standard"/>
        <c:varyColors val="0"/>
        <c:ser>
          <c:idx val="3"/>
          <c:order val="0"/>
          <c:tx>
            <c:strRef>
              <c:f>Enrollment!$D$25</c:f>
              <c:strCache>
                <c:ptCount val="1"/>
                <c:pt idx="0">
                  <c:v>Springfield</c:v>
                </c:pt>
              </c:strCache>
            </c:strRef>
          </c:tx>
          <c:spPr>
            <a:ln w="31750">
              <a:solidFill>
                <a:schemeClr val="bg1">
                  <a:lumMod val="65000"/>
                </a:schemeClr>
              </a:solidFill>
            </a:ln>
          </c:spPr>
          <c:marker>
            <c:symbol val="none"/>
          </c:marker>
          <c:cat>
            <c:numRef>
              <c:f>Enrollment!$L$20:$P$20</c:f>
              <c:numCache>
                <c:formatCode>General</c:formatCode>
                <c:ptCount val="5"/>
                <c:pt idx="0">
                  <c:v>2014</c:v>
                </c:pt>
                <c:pt idx="1">
                  <c:v>2015</c:v>
                </c:pt>
                <c:pt idx="2">
                  <c:v>2016</c:v>
                </c:pt>
                <c:pt idx="3">
                  <c:v>2017</c:v>
                </c:pt>
                <c:pt idx="4">
                  <c:v>2018</c:v>
                </c:pt>
              </c:numCache>
            </c:numRef>
          </c:cat>
          <c:val>
            <c:numRef>
              <c:f>Enrollment!$L$25:$P$25</c:f>
              <c:numCache>
                <c:formatCode>General</c:formatCode>
                <c:ptCount val="5"/>
                <c:pt idx="0" formatCode="0.0">
                  <c:v>19.3</c:v>
                </c:pt>
                <c:pt idx="1">
                  <c:v>19.5</c:v>
                </c:pt>
                <c:pt idx="2">
                  <c:v>19.8</c:v>
                </c:pt>
                <c:pt idx="3">
                  <c:v>20.8</c:v>
                </c:pt>
                <c:pt idx="4">
                  <c:v>21.9</c:v>
                </c:pt>
              </c:numCache>
            </c:numRef>
          </c:val>
          <c:smooth val="1"/>
          <c:extLst>
            <c:ext xmlns:c16="http://schemas.microsoft.com/office/drawing/2014/chart" uri="{C3380CC4-5D6E-409C-BE32-E72D297353CC}">
              <c16:uniqueId val="{00000000-55BA-476B-9E9A-8086B5A7409D}"/>
            </c:ext>
          </c:extLst>
        </c:ser>
        <c:ser>
          <c:idx val="1"/>
          <c:order val="1"/>
          <c:tx>
            <c:strRef>
              <c:f>Enrollment!$D$24</c:f>
              <c:strCache>
                <c:ptCount val="1"/>
                <c:pt idx="0">
                  <c:v>Comparison Index†</c:v>
                </c:pt>
              </c:strCache>
            </c:strRef>
          </c:tx>
          <c:spPr>
            <a:ln w="31750">
              <a:solidFill>
                <a:srgbClr val="C0504D">
                  <a:shade val="95000"/>
                  <a:satMod val="105000"/>
                </a:srgbClr>
              </a:solidFill>
            </a:ln>
          </c:spPr>
          <c:marker>
            <c:symbol val="none"/>
          </c:marker>
          <c:cat>
            <c:numRef>
              <c:f>Enrollment!$L$20:$P$20</c:f>
              <c:numCache>
                <c:formatCode>General</c:formatCode>
                <c:ptCount val="5"/>
                <c:pt idx="0">
                  <c:v>2014</c:v>
                </c:pt>
                <c:pt idx="1">
                  <c:v>2015</c:v>
                </c:pt>
                <c:pt idx="2">
                  <c:v>2016</c:v>
                </c:pt>
                <c:pt idx="3">
                  <c:v>2017</c:v>
                </c:pt>
                <c:pt idx="4">
                  <c:v>2018</c:v>
                </c:pt>
              </c:numCache>
            </c:numRef>
          </c:cat>
          <c:val>
            <c:numRef>
              <c:f>Enrollment!$L$24:$P$24</c:f>
              <c:numCache>
                <c:formatCode>0.0</c:formatCode>
                <c:ptCount val="5"/>
                <c:pt idx="0">
                  <c:v>12.203154116680414</c:v>
                </c:pt>
                <c:pt idx="1">
                  <c:v>12.716855767532662</c:v>
                </c:pt>
                <c:pt idx="2">
                  <c:v>13.081012274167108</c:v>
                </c:pt>
                <c:pt idx="3">
                  <c:v>13.43036814438795</c:v>
                </c:pt>
                <c:pt idx="4">
                  <c:v>13.901857651517282</c:v>
                </c:pt>
              </c:numCache>
            </c:numRef>
          </c:val>
          <c:smooth val="1"/>
          <c:extLst>
            <c:ext xmlns:c16="http://schemas.microsoft.com/office/drawing/2014/chart" uri="{C3380CC4-5D6E-409C-BE32-E72D297353CC}">
              <c16:uniqueId val="{00000001-55BA-476B-9E9A-8086B5A7409D}"/>
            </c:ext>
          </c:extLst>
        </c:ser>
        <c:ser>
          <c:idx val="0"/>
          <c:order val="2"/>
          <c:tx>
            <c:strRef>
              <c:f>Enrollment!$D$23</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Enrollment!$L$20:$P$20</c:f>
              <c:numCache>
                <c:formatCode>General</c:formatCode>
                <c:ptCount val="5"/>
                <c:pt idx="0">
                  <c:v>2014</c:v>
                </c:pt>
                <c:pt idx="1">
                  <c:v>2015</c:v>
                </c:pt>
                <c:pt idx="2">
                  <c:v>2016</c:v>
                </c:pt>
                <c:pt idx="3">
                  <c:v>2017</c:v>
                </c:pt>
                <c:pt idx="4">
                  <c:v>2018</c:v>
                </c:pt>
              </c:numCache>
            </c:numRef>
          </c:cat>
          <c:val>
            <c:numRef>
              <c:f>Enrollment!$L$23:$P$23</c:f>
              <c:numCache>
                <c:formatCode>0.0</c:formatCode>
                <c:ptCount val="5"/>
                <c:pt idx="0">
                  <c:v>5.3</c:v>
                </c:pt>
                <c:pt idx="1">
                  <c:v>6.4</c:v>
                </c:pt>
                <c:pt idx="2">
                  <c:v>6.6</c:v>
                </c:pt>
                <c:pt idx="3">
                  <c:v>5.9</c:v>
                </c:pt>
                <c:pt idx="4">
                  <c:v>5.9</c:v>
                </c:pt>
              </c:numCache>
            </c:numRef>
          </c:val>
          <c:smooth val="1"/>
          <c:extLst>
            <c:ext xmlns:c16="http://schemas.microsoft.com/office/drawing/2014/chart" uri="{C3380CC4-5D6E-409C-BE32-E72D297353CC}">
              <c16:uniqueId val="{00000002-55BA-476B-9E9A-8086B5A7409D}"/>
            </c:ext>
          </c:extLst>
        </c:ser>
        <c:dLbls>
          <c:showLegendKey val="0"/>
          <c:showVal val="0"/>
          <c:showCatName val="0"/>
          <c:showSerName val="0"/>
          <c:showPercent val="0"/>
          <c:showBubbleSize val="0"/>
        </c:dLbls>
        <c:smooth val="0"/>
        <c:axId val="201414856"/>
        <c:axId val="201415432"/>
      </c:lineChart>
      <c:catAx>
        <c:axId val="201414856"/>
        <c:scaling>
          <c:orientation val="minMax"/>
        </c:scaling>
        <c:delete val="0"/>
        <c:axPos val="b"/>
        <c:numFmt formatCode="General" sourceLinked="1"/>
        <c:majorTickMark val="out"/>
        <c:minorTickMark val="none"/>
        <c:tickLblPos val="nextTo"/>
        <c:spPr>
          <a:noFill/>
        </c:spPr>
        <c:crossAx val="201415432"/>
        <c:crosses val="autoZero"/>
        <c:auto val="1"/>
        <c:lblAlgn val="ctr"/>
        <c:lblOffset val="100"/>
        <c:noMultiLvlLbl val="0"/>
      </c:catAx>
      <c:valAx>
        <c:axId val="201415432"/>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1414856"/>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Legacy'!$C$347</c:f>
              <c:strCache>
                <c:ptCount val="1"/>
                <c:pt idx="0">
                  <c:v>Springfield*</c:v>
                </c:pt>
              </c:strCache>
            </c:strRef>
          </c:tx>
          <c:spPr>
            <a:ln w="31750">
              <a:solidFill>
                <a:schemeClr val="bg1">
                  <a:lumMod val="65000"/>
                </a:schemeClr>
              </a:solidFill>
            </a:ln>
          </c:spPr>
          <c:marker>
            <c:symbol val="none"/>
          </c:marker>
          <c:cat>
            <c:strRef>
              <c:f>'Academics - Gr. 3-8 - Legacy'!$K$342:$O$342</c:f>
              <c:strCache>
                <c:ptCount val="5"/>
                <c:pt idx="0">
                  <c:v>2012</c:v>
                </c:pt>
                <c:pt idx="1">
                  <c:v>2013</c:v>
                </c:pt>
                <c:pt idx="2">
                  <c:v>2014</c:v>
                </c:pt>
                <c:pt idx="3">
                  <c:v>2015†</c:v>
                </c:pt>
                <c:pt idx="4">
                  <c:v>2016†</c:v>
                </c:pt>
              </c:strCache>
            </c:strRef>
          </c:cat>
          <c:val>
            <c:numRef>
              <c:f>'Academics - Gr. 3-8 - Legacy'!$K$347:$O$347</c:f>
              <c:numCache>
                <c:formatCode>0</c:formatCode>
                <c:ptCount val="5"/>
                <c:pt idx="0">
                  <c:v>62</c:v>
                </c:pt>
                <c:pt idx="1">
                  <c:v>62</c:v>
                </c:pt>
                <c:pt idx="2">
                  <c:v>62</c:v>
                </c:pt>
                <c:pt idx="3">
                  <c:v>65</c:v>
                </c:pt>
                <c:pt idx="4">
                  <c:v>66</c:v>
                </c:pt>
              </c:numCache>
            </c:numRef>
          </c:val>
          <c:smooth val="1"/>
          <c:extLst>
            <c:ext xmlns:c16="http://schemas.microsoft.com/office/drawing/2014/chart" uri="{C3380CC4-5D6E-409C-BE32-E72D297353CC}">
              <c16:uniqueId val="{00000000-FABE-4F74-9EBA-5F0FFC224432}"/>
            </c:ext>
          </c:extLst>
        </c:ser>
        <c:ser>
          <c:idx val="2"/>
          <c:order val="1"/>
          <c:tx>
            <c:strRef>
              <c:f>'Academics - Gr. 3-8 - Legacy'!$C$346</c:f>
              <c:strCache>
                <c:ptCount val="1"/>
                <c:pt idx="0">
                  <c:v>Statewide*</c:v>
                </c:pt>
              </c:strCache>
            </c:strRef>
          </c:tx>
          <c:spPr>
            <a:ln w="31750">
              <a:solidFill>
                <a:srgbClr val="92D050"/>
              </a:solidFill>
            </a:ln>
          </c:spPr>
          <c:marker>
            <c:symbol val="none"/>
          </c:marker>
          <c:cat>
            <c:strRef>
              <c:f>'Academics - Gr. 3-8 - Legacy'!$K$342:$O$342</c:f>
              <c:strCache>
                <c:ptCount val="5"/>
                <c:pt idx="0">
                  <c:v>2012</c:v>
                </c:pt>
                <c:pt idx="1">
                  <c:v>2013</c:v>
                </c:pt>
                <c:pt idx="2">
                  <c:v>2014</c:v>
                </c:pt>
                <c:pt idx="3">
                  <c:v>2015†</c:v>
                </c:pt>
                <c:pt idx="4">
                  <c:v>2016†</c:v>
                </c:pt>
              </c:strCache>
            </c:strRef>
          </c:cat>
          <c:val>
            <c:numRef>
              <c:f>'Academics - Gr. 3-8 - Legacy'!$K$346:$O$346</c:f>
              <c:numCache>
                <c:formatCode>0</c:formatCode>
                <c:ptCount val="5"/>
                <c:pt idx="0">
                  <c:v>75</c:v>
                </c:pt>
                <c:pt idx="1">
                  <c:v>78</c:v>
                </c:pt>
                <c:pt idx="2">
                  <c:v>78</c:v>
                </c:pt>
                <c:pt idx="3">
                  <c:v>79</c:v>
                </c:pt>
                <c:pt idx="4">
                  <c:v>81</c:v>
                </c:pt>
              </c:numCache>
            </c:numRef>
          </c:val>
          <c:smooth val="1"/>
          <c:extLst>
            <c:ext xmlns:c16="http://schemas.microsoft.com/office/drawing/2014/chart" uri="{C3380CC4-5D6E-409C-BE32-E72D297353CC}">
              <c16:uniqueId val="{00000001-FABE-4F74-9EBA-5F0FFC224432}"/>
            </c:ext>
          </c:extLst>
        </c:ser>
        <c:ser>
          <c:idx val="0"/>
          <c:order val="2"/>
          <c:tx>
            <c:strRef>
              <c:f>'Academics - Gr. 3-8 - Legacy'!$C$345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Legacy'!$K$342:$O$342</c:f>
              <c:strCache>
                <c:ptCount val="5"/>
                <c:pt idx="0">
                  <c:v>2012</c:v>
                </c:pt>
                <c:pt idx="1">
                  <c:v>2013</c:v>
                </c:pt>
                <c:pt idx="2">
                  <c:v>2014</c:v>
                </c:pt>
                <c:pt idx="3">
                  <c:v>2015†</c:v>
                </c:pt>
                <c:pt idx="4">
                  <c:v>2016†</c:v>
                </c:pt>
              </c:strCache>
            </c:strRef>
          </c:cat>
          <c:val>
            <c:numRef>
              <c:f>'Academics - Gr. 3-8 - Legacy'!$K$345:$O$345</c:f>
              <c:numCache>
                <c:formatCode>0.0</c:formatCode>
                <c:ptCount val="5"/>
                <c:pt idx="0">
                  <c:v>81</c:v>
                </c:pt>
                <c:pt idx="1">
                  <c:v>90</c:v>
                </c:pt>
                <c:pt idx="2">
                  <c:v>88</c:v>
                </c:pt>
                <c:pt idx="3">
                  <c:v>83</c:v>
                </c:pt>
                <c:pt idx="4">
                  <c:v>79</c:v>
                </c:pt>
              </c:numCache>
            </c:numRef>
          </c:val>
          <c:smooth val="1"/>
          <c:extLst>
            <c:ext xmlns:c16="http://schemas.microsoft.com/office/drawing/2014/chart" uri="{C3380CC4-5D6E-409C-BE32-E72D297353CC}">
              <c16:uniqueId val="{00000002-FABE-4F74-9EBA-5F0FFC224432}"/>
            </c:ext>
          </c:extLst>
        </c:ser>
        <c:dLbls>
          <c:showLegendKey val="0"/>
          <c:showVal val="0"/>
          <c:showCatName val="0"/>
          <c:showSerName val="0"/>
          <c:showPercent val="0"/>
          <c:showBubbleSize val="0"/>
        </c:dLbls>
        <c:smooth val="0"/>
        <c:axId val="257133960"/>
        <c:axId val="257134536"/>
      </c:lineChart>
      <c:catAx>
        <c:axId val="257133960"/>
        <c:scaling>
          <c:orientation val="minMax"/>
        </c:scaling>
        <c:delete val="0"/>
        <c:axPos val="b"/>
        <c:numFmt formatCode="General" sourceLinked="1"/>
        <c:majorTickMark val="out"/>
        <c:minorTickMark val="none"/>
        <c:tickLblPos val="nextTo"/>
        <c:crossAx val="257134536"/>
        <c:crosses val="autoZero"/>
        <c:auto val="1"/>
        <c:lblAlgn val="ctr"/>
        <c:lblOffset val="100"/>
        <c:noMultiLvlLbl val="0"/>
      </c:catAx>
      <c:valAx>
        <c:axId val="25713453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713396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Legacy'!$C$347</c:f>
              <c:strCache>
                <c:ptCount val="1"/>
                <c:pt idx="0">
                  <c:v>Springfield*</c:v>
                </c:pt>
              </c:strCache>
            </c:strRef>
          </c:tx>
          <c:spPr>
            <a:ln w="31750">
              <a:solidFill>
                <a:schemeClr val="bg1">
                  <a:lumMod val="65000"/>
                </a:schemeClr>
              </a:solidFill>
            </a:ln>
          </c:spPr>
          <c:marker>
            <c:symbol val="none"/>
          </c:marker>
          <c:cat>
            <c:strRef>
              <c:f>'Academics - Gr. 3-8 - Legacy'!$R$342:$V$342</c:f>
              <c:strCache>
                <c:ptCount val="5"/>
                <c:pt idx="0">
                  <c:v>2012</c:v>
                </c:pt>
                <c:pt idx="1">
                  <c:v>2013</c:v>
                </c:pt>
                <c:pt idx="2">
                  <c:v>2014</c:v>
                </c:pt>
                <c:pt idx="3">
                  <c:v>2015†</c:v>
                </c:pt>
                <c:pt idx="4">
                  <c:v>2016†</c:v>
                </c:pt>
              </c:strCache>
            </c:strRef>
          </c:cat>
          <c:val>
            <c:numRef>
              <c:f>'Academics - Gr. 3-8 - Legacy'!$R$347:$V$347</c:f>
              <c:numCache>
                <c:formatCode>0.0</c:formatCode>
                <c:ptCount val="5"/>
                <c:pt idx="0">
                  <c:v>55</c:v>
                </c:pt>
                <c:pt idx="1">
                  <c:v>54</c:v>
                </c:pt>
                <c:pt idx="2">
                  <c:v>54</c:v>
                </c:pt>
                <c:pt idx="3">
                  <c:v>63</c:v>
                </c:pt>
                <c:pt idx="4">
                  <c:v>53</c:v>
                </c:pt>
              </c:numCache>
            </c:numRef>
          </c:val>
          <c:smooth val="1"/>
          <c:extLst>
            <c:ext xmlns:c16="http://schemas.microsoft.com/office/drawing/2014/chart" uri="{C3380CC4-5D6E-409C-BE32-E72D297353CC}">
              <c16:uniqueId val="{00000000-36E8-44E0-9284-3A5ECA093CEA}"/>
            </c:ext>
          </c:extLst>
        </c:ser>
        <c:ser>
          <c:idx val="2"/>
          <c:order val="1"/>
          <c:tx>
            <c:strRef>
              <c:f>'Academics - Gr. 3-8 - Legacy'!$C$346</c:f>
              <c:strCache>
                <c:ptCount val="1"/>
                <c:pt idx="0">
                  <c:v>Statewide*</c:v>
                </c:pt>
              </c:strCache>
            </c:strRef>
          </c:tx>
          <c:spPr>
            <a:ln w="31750">
              <a:solidFill>
                <a:srgbClr val="92D050"/>
              </a:solidFill>
            </a:ln>
          </c:spPr>
          <c:marker>
            <c:symbol val="none"/>
          </c:marker>
          <c:cat>
            <c:strRef>
              <c:f>'Academics - Gr. 3-8 - Legacy'!$R$342:$V$342</c:f>
              <c:strCache>
                <c:ptCount val="5"/>
                <c:pt idx="0">
                  <c:v>2012</c:v>
                </c:pt>
                <c:pt idx="1">
                  <c:v>2013</c:v>
                </c:pt>
                <c:pt idx="2">
                  <c:v>2014</c:v>
                </c:pt>
                <c:pt idx="3">
                  <c:v>2015†</c:v>
                </c:pt>
                <c:pt idx="4">
                  <c:v>2016†</c:v>
                </c:pt>
              </c:strCache>
            </c:strRef>
          </c:cat>
          <c:val>
            <c:numRef>
              <c:f>'Academics - Gr. 3-8 - Legacy'!$R$346:$V$346</c:f>
              <c:numCache>
                <c:formatCode>0.0</c:formatCode>
                <c:ptCount val="5"/>
                <c:pt idx="0">
                  <c:v>61</c:v>
                </c:pt>
                <c:pt idx="1">
                  <c:v>64</c:v>
                </c:pt>
                <c:pt idx="2">
                  <c:v>62</c:v>
                </c:pt>
                <c:pt idx="3">
                  <c:v>63</c:v>
                </c:pt>
                <c:pt idx="4">
                  <c:v>61</c:v>
                </c:pt>
              </c:numCache>
            </c:numRef>
          </c:val>
          <c:smooth val="1"/>
          <c:extLst>
            <c:ext xmlns:c16="http://schemas.microsoft.com/office/drawing/2014/chart" uri="{C3380CC4-5D6E-409C-BE32-E72D297353CC}">
              <c16:uniqueId val="{00000001-36E8-44E0-9284-3A5ECA093CEA}"/>
            </c:ext>
          </c:extLst>
        </c:ser>
        <c:ser>
          <c:idx val="0"/>
          <c:order val="2"/>
          <c:tx>
            <c:strRef>
              <c:f>'Academics - Gr. 3-8 - Legacy'!$C$345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Legacy'!$R$342:$V$342</c:f>
              <c:strCache>
                <c:ptCount val="5"/>
                <c:pt idx="0">
                  <c:v>2012</c:v>
                </c:pt>
                <c:pt idx="1">
                  <c:v>2013</c:v>
                </c:pt>
                <c:pt idx="2">
                  <c:v>2014</c:v>
                </c:pt>
                <c:pt idx="3">
                  <c:v>2015†</c:v>
                </c:pt>
                <c:pt idx="4">
                  <c:v>2016†</c:v>
                </c:pt>
              </c:strCache>
            </c:strRef>
          </c:cat>
          <c:val>
            <c:numRef>
              <c:f>'Academics - Gr. 3-8 - Legacy'!$R$345:$V$345</c:f>
              <c:numCache>
                <c:formatCode>0.0</c:formatCode>
                <c:ptCount val="5"/>
                <c:pt idx="1">
                  <c:v>69</c:v>
                </c:pt>
                <c:pt idx="2">
                  <c:v>68</c:v>
                </c:pt>
                <c:pt idx="3">
                  <c:v>69</c:v>
                </c:pt>
                <c:pt idx="4">
                  <c:v>75</c:v>
                </c:pt>
              </c:numCache>
            </c:numRef>
          </c:val>
          <c:smooth val="1"/>
          <c:extLst>
            <c:ext xmlns:c16="http://schemas.microsoft.com/office/drawing/2014/chart" uri="{C3380CC4-5D6E-409C-BE32-E72D297353CC}">
              <c16:uniqueId val="{00000002-36E8-44E0-9284-3A5ECA093CEA}"/>
            </c:ext>
          </c:extLst>
        </c:ser>
        <c:dLbls>
          <c:showLegendKey val="0"/>
          <c:showVal val="0"/>
          <c:showCatName val="0"/>
          <c:showSerName val="0"/>
          <c:showPercent val="0"/>
          <c:showBubbleSize val="0"/>
        </c:dLbls>
        <c:smooth val="0"/>
        <c:axId val="273989640"/>
        <c:axId val="273990216"/>
      </c:lineChart>
      <c:catAx>
        <c:axId val="273989640"/>
        <c:scaling>
          <c:orientation val="minMax"/>
        </c:scaling>
        <c:delete val="0"/>
        <c:axPos val="b"/>
        <c:numFmt formatCode="General" sourceLinked="1"/>
        <c:majorTickMark val="out"/>
        <c:minorTickMark val="none"/>
        <c:tickLblPos val="nextTo"/>
        <c:crossAx val="273990216"/>
        <c:crosses val="autoZero"/>
        <c:auto val="1"/>
        <c:lblAlgn val="ctr"/>
        <c:lblOffset val="100"/>
        <c:noMultiLvlLbl val="0"/>
      </c:catAx>
      <c:valAx>
        <c:axId val="27399021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398964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Legacy'!$C$379</c:f>
              <c:strCache>
                <c:ptCount val="1"/>
                <c:pt idx="0">
                  <c:v>Springfield*</c:v>
                </c:pt>
              </c:strCache>
            </c:strRef>
          </c:tx>
          <c:spPr>
            <a:ln w="31750">
              <a:solidFill>
                <a:schemeClr val="bg1">
                  <a:lumMod val="65000"/>
                </a:schemeClr>
              </a:solidFill>
            </a:ln>
          </c:spPr>
          <c:marker>
            <c:symbol val="none"/>
          </c:marker>
          <c:cat>
            <c:strRef>
              <c:f>'Academics - Gr. 3-8 - Legacy'!$D$374:$H$374</c:f>
              <c:strCache>
                <c:ptCount val="5"/>
                <c:pt idx="0">
                  <c:v>2012</c:v>
                </c:pt>
                <c:pt idx="1">
                  <c:v>2013</c:v>
                </c:pt>
                <c:pt idx="2">
                  <c:v>2014</c:v>
                </c:pt>
                <c:pt idx="3">
                  <c:v>2015†</c:v>
                </c:pt>
                <c:pt idx="4">
                  <c:v>2016†</c:v>
                </c:pt>
              </c:strCache>
            </c:strRef>
          </c:cat>
          <c:val>
            <c:numRef>
              <c:f>'Academics - Gr. 3-8 - Legacy'!$D$379:$H$379</c:f>
              <c:numCache>
                <c:formatCode>0.0</c:formatCode>
                <c:ptCount val="5"/>
                <c:pt idx="0">
                  <c:v>64.3</c:v>
                </c:pt>
                <c:pt idx="1">
                  <c:v>64.5</c:v>
                </c:pt>
                <c:pt idx="2">
                  <c:v>65.8</c:v>
                </c:pt>
                <c:pt idx="3">
                  <c:v>67</c:v>
                </c:pt>
                <c:pt idx="4">
                  <c:v>70.2</c:v>
                </c:pt>
              </c:numCache>
            </c:numRef>
          </c:val>
          <c:smooth val="1"/>
          <c:extLst>
            <c:ext xmlns:c16="http://schemas.microsoft.com/office/drawing/2014/chart" uri="{C3380CC4-5D6E-409C-BE32-E72D297353CC}">
              <c16:uniqueId val="{00000000-0C80-473A-A9FD-8C1E50D2BB8A}"/>
            </c:ext>
          </c:extLst>
        </c:ser>
        <c:ser>
          <c:idx val="2"/>
          <c:order val="1"/>
          <c:tx>
            <c:strRef>
              <c:f>'Academics - Gr. 3-8 - Legacy'!$C$378</c:f>
              <c:strCache>
                <c:ptCount val="1"/>
                <c:pt idx="0">
                  <c:v>Statewide*</c:v>
                </c:pt>
              </c:strCache>
            </c:strRef>
          </c:tx>
          <c:spPr>
            <a:ln w="31750">
              <a:solidFill>
                <a:srgbClr val="92D050"/>
              </a:solidFill>
            </a:ln>
          </c:spPr>
          <c:marker>
            <c:symbol val="none"/>
          </c:marker>
          <c:cat>
            <c:strRef>
              <c:f>'Academics - Gr. 3-8 - Legacy'!$D$374:$H$374</c:f>
              <c:strCache>
                <c:ptCount val="5"/>
                <c:pt idx="0">
                  <c:v>2012</c:v>
                </c:pt>
                <c:pt idx="1">
                  <c:v>2013</c:v>
                </c:pt>
                <c:pt idx="2">
                  <c:v>2014</c:v>
                </c:pt>
                <c:pt idx="3">
                  <c:v>2015†</c:v>
                </c:pt>
                <c:pt idx="4">
                  <c:v>2016†</c:v>
                </c:pt>
              </c:strCache>
            </c:strRef>
          </c:cat>
          <c:val>
            <c:numRef>
              <c:f>'Academics - Gr. 3-8 - Legacy'!$D$378:$H$378</c:f>
              <c:numCache>
                <c:formatCode>0.0</c:formatCode>
                <c:ptCount val="5"/>
                <c:pt idx="0">
                  <c:v>71.400000000000006</c:v>
                </c:pt>
                <c:pt idx="1">
                  <c:v>71.8</c:v>
                </c:pt>
                <c:pt idx="2">
                  <c:v>72.5</c:v>
                </c:pt>
                <c:pt idx="3">
                  <c:v>73</c:v>
                </c:pt>
                <c:pt idx="4">
                  <c:v>74.7</c:v>
                </c:pt>
              </c:numCache>
            </c:numRef>
          </c:val>
          <c:smooth val="1"/>
          <c:extLst>
            <c:ext xmlns:c16="http://schemas.microsoft.com/office/drawing/2014/chart" uri="{C3380CC4-5D6E-409C-BE32-E72D297353CC}">
              <c16:uniqueId val="{00000001-0C80-473A-A9FD-8C1E50D2BB8A}"/>
            </c:ext>
          </c:extLst>
        </c:ser>
        <c:ser>
          <c:idx val="0"/>
          <c:order val="2"/>
          <c:tx>
            <c:strRef>
              <c:f>'Academics - Gr. 3-8 - Legacy'!$C$377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Legacy'!$D$374:$H$374</c:f>
              <c:strCache>
                <c:ptCount val="5"/>
                <c:pt idx="0">
                  <c:v>2012</c:v>
                </c:pt>
                <c:pt idx="1">
                  <c:v>2013</c:v>
                </c:pt>
                <c:pt idx="2">
                  <c:v>2014</c:v>
                </c:pt>
                <c:pt idx="3">
                  <c:v>2015†</c:v>
                </c:pt>
                <c:pt idx="4">
                  <c:v>2016†</c:v>
                </c:pt>
              </c:strCache>
            </c:strRef>
          </c:cat>
          <c:val>
            <c:numRef>
              <c:f>'Academics - Gr. 3-8 - Legacy'!$D$377:$H$377</c:f>
              <c:numCache>
                <c:formatCode>0.0</c:formatCode>
                <c:ptCount val="5"/>
                <c:pt idx="4">
                  <c:v>83.3</c:v>
                </c:pt>
              </c:numCache>
            </c:numRef>
          </c:val>
          <c:smooth val="1"/>
          <c:extLst>
            <c:ext xmlns:c16="http://schemas.microsoft.com/office/drawing/2014/chart" uri="{C3380CC4-5D6E-409C-BE32-E72D297353CC}">
              <c16:uniqueId val="{00000002-0C80-473A-A9FD-8C1E50D2BB8A}"/>
            </c:ext>
          </c:extLst>
        </c:ser>
        <c:dLbls>
          <c:showLegendKey val="0"/>
          <c:showVal val="0"/>
          <c:showCatName val="0"/>
          <c:showSerName val="0"/>
          <c:showPercent val="0"/>
          <c:showBubbleSize val="0"/>
        </c:dLbls>
        <c:smooth val="0"/>
        <c:axId val="273994248"/>
        <c:axId val="273994824"/>
      </c:lineChart>
      <c:catAx>
        <c:axId val="273994248"/>
        <c:scaling>
          <c:orientation val="minMax"/>
        </c:scaling>
        <c:delete val="0"/>
        <c:axPos val="b"/>
        <c:numFmt formatCode="General" sourceLinked="1"/>
        <c:majorTickMark val="out"/>
        <c:minorTickMark val="none"/>
        <c:tickLblPos val="nextTo"/>
        <c:spPr>
          <a:noFill/>
        </c:spPr>
        <c:crossAx val="273994824"/>
        <c:crosses val="autoZero"/>
        <c:auto val="1"/>
        <c:lblAlgn val="ctr"/>
        <c:lblOffset val="100"/>
        <c:noMultiLvlLbl val="0"/>
      </c:catAx>
      <c:valAx>
        <c:axId val="27399482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399424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Legacy'!$C$379</c:f>
              <c:strCache>
                <c:ptCount val="1"/>
                <c:pt idx="0">
                  <c:v>Springfield*</c:v>
                </c:pt>
              </c:strCache>
            </c:strRef>
          </c:tx>
          <c:spPr>
            <a:ln w="31750">
              <a:solidFill>
                <a:schemeClr val="bg1">
                  <a:lumMod val="65000"/>
                </a:schemeClr>
              </a:solidFill>
            </a:ln>
          </c:spPr>
          <c:marker>
            <c:symbol val="none"/>
          </c:marker>
          <c:cat>
            <c:strRef>
              <c:f>'Academics - Gr. 3-8 - Legacy'!$K$374:$O$374</c:f>
              <c:strCache>
                <c:ptCount val="5"/>
                <c:pt idx="0">
                  <c:v>2012</c:v>
                </c:pt>
                <c:pt idx="1">
                  <c:v>2013</c:v>
                </c:pt>
                <c:pt idx="2">
                  <c:v>2014</c:v>
                </c:pt>
                <c:pt idx="3">
                  <c:v>2015†</c:v>
                </c:pt>
                <c:pt idx="4">
                  <c:v>2016†</c:v>
                </c:pt>
              </c:strCache>
            </c:strRef>
          </c:cat>
          <c:val>
            <c:numRef>
              <c:f>'Academics - Gr. 3-8 - Legacy'!$K$379:$O$379</c:f>
              <c:numCache>
                <c:formatCode>0.0</c:formatCode>
                <c:ptCount val="5"/>
                <c:pt idx="0">
                  <c:v>30</c:v>
                </c:pt>
                <c:pt idx="1">
                  <c:v>30</c:v>
                </c:pt>
                <c:pt idx="2">
                  <c:v>32</c:v>
                </c:pt>
                <c:pt idx="3">
                  <c:v>33</c:v>
                </c:pt>
                <c:pt idx="4">
                  <c:v>39</c:v>
                </c:pt>
              </c:numCache>
            </c:numRef>
          </c:val>
          <c:smooth val="1"/>
          <c:extLst>
            <c:ext xmlns:c16="http://schemas.microsoft.com/office/drawing/2014/chart" uri="{C3380CC4-5D6E-409C-BE32-E72D297353CC}">
              <c16:uniqueId val="{00000000-D448-493E-915B-64C57E0F016B}"/>
            </c:ext>
          </c:extLst>
        </c:ser>
        <c:ser>
          <c:idx val="2"/>
          <c:order val="1"/>
          <c:tx>
            <c:strRef>
              <c:f>'Academics - Gr. 3-8 - Legacy'!$C$378</c:f>
              <c:strCache>
                <c:ptCount val="1"/>
                <c:pt idx="0">
                  <c:v>Statewide*</c:v>
                </c:pt>
              </c:strCache>
            </c:strRef>
          </c:tx>
          <c:spPr>
            <a:ln w="31750">
              <a:solidFill>
                <a:srgbClr val="92D050"/>
              </a:solidFill>
            </a:ln>
          </c:spPr>
          <c:marker>
            <c:symbol val="none"/>
          </c:marker>
          <c:cat>
            <c:strRef>
              <c:f>'Academics - Gr. 3-8 - Legacy'!$K$374:$O$374</c:f>
              <c:strCache>
                <c:ptCount val="5"/>
                <c:pt idx="0">
                  <c:v>2012</c:v>
                </c:pt>
                <c:pt idx="1">
                  <c:v>2013</c:v>
                </c:pt>
                <c:pt idx="2">
                  <c:v>2014</c:v>
                </c:pt>
                <c:pt idx="3">
                  <c:v>2015†</c:v>
                </c:pt>
                <c:pt idx="4">
                  <c:v>2016†</c:v>
                </c:pt>
              </c:strCache>
            </c:strRef>
          </c:cat>
          <c:val>
            <c:numRef>
              <c:f>'Academics - Gr. 3-8 - Legacy'!$K$378:$O$378</c:f>
              <c:numCache>
                <c:formatCode>0.0</c:formatCode>
                <c:ptCount val="5"/>
                <c:pt idx="0">
                  <c:v>42</c:v>
                </c:pt>
                <c:pt idx="1">
                  <c:v>41</c:v>
                </c:pt>
                <c:pt idx="2">
                  <c:v>43</c:v>
                </c:pt>
                <c:pt idx="3">
                  <c:v>44</c:v>
                </c:pt>
                <c:pt idx="4">
                  <c:v>48</c:v>
                </c:pt>
              </c:numCache>
            </c:numRef>
          </c:val>
          <c:smooth val="1"/>
          <c:extLst>
            <c:ext xmlns:c16="http://schemas.microsoft.com/office/drawing/2014/chart" uri="{C3380CC4-5D6E-409C-BE32-E72D297353CC}">
              <c16:uniqueId val="{00000001-D448-493E-915B-64C57E0F016B}"/>
            </c:ext>
          </c:extLst>
        </c:ser>
        <c:ser>
          <c:idx val="0"/>
          <c:order val="2"/>
          <c:tx>
            <c:strRef>
              <c:f>'Academics - Gr. 3-8 - Legacy'!$C$377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Legacy'!$K$374:$O$374</c:f>
              <c:strCache>
                <c:ptCount val="5"/>
                <c:pt idx="0">
                  <c:v>2012</c:v>
                </c:pt>
                <c:pt idx="1">
                  <c:v>2013</c:v>
                </c:pt>
                <c:pt idx="2">
                  <c:v>2014</c:v>
                </c:pt>
                <c:pt idx="3">
                  <c:v>2015†</c:v>
                </c:pt>
                <c:pt idx="4">
                  <c:v>2016†</c:v>
                </c:pt>
              </c:strCache>
            </c:strRef>
          </c:cat>
          <c:val>
            <c:numRef>
              <c:f>'Academics - Gr. 3-8 - Legacy'!$K$377:$O$377</c:f>
              <c:numCache>
                <c:formatCode>0.0</c:formatCode>
                <c:ptCount val="5"/>
                <c:pt idx="4">
                  <c:v>60</c:v>
                </c:pt>
              </c:numCache>
            </c:numRef>
          </c:val>
          <c:smooth val="1"/>
          <c:extLst>
            <c:ext xmlns:c16="http://schemas.microsoft.com/office/drawing/2014/chart" uri="{C3380CC4-5D6E-409C-BE32-E72D297353CC}">
              <c16:uniqueId val="{00000002-D448-493E-915B-64C57E0F016B}"/>
            </c:ext>
          </c:extLst>
        </c:ser>
        <c:dLbls>
          <c:showLegendKey val="0"/>
          <c:showVal val="0"/>
          <c:showCatName val="0"/>
          <c:showSerName val="0"/>
          <c:showPercent val="0"/>
          <c:showBubbleSize val="0"/>
        </c:dLbls>
        <c:smooth val="0"/>
        <c:axId val="274179208"/>
        <c:axId val="274179784"/>
      </c:lineChart>
      <c:catAx>
        <c:axId val="274179208"/>
        <c:scaling>
          <c:orientation val="minMax"/>
        </c:scaling>
        <c:delete val="0"/>
        <c:axPos val="b"/>
        <c:numFmt formatCode="General" sourceLinked="1"/>
        <c:majorTickMark val="out"/>
        <c:minorTickMark val="none"/>
        <c:tickLblPos val="nextTo"/>
        <c:crossAx val="274179784"/>
        <c:crosses val="autoZero"/>
        <c:auto val="1"/>
        <c:lblAlgn val="ctr"/>
        <c:lblOffset val="100"/>
        <c:noMultiLvlLbl val="0"/>
      </c:catAx>
      <c:valAx>
        <c:axId val="274179784"/>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7417920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Legacy'!$C$379</c:f>
              <c:strCache>
                <c:ptCount val="1"/>
                <c:pt idx="0">
                  <c:v>Springfield*</c:v>
                </c:pt>
              </c:strCache>
            </c:strRef>
          </c:tx>
          <c:spPr>
            <a:ln w="31750">
              <a:solidFill>
                <a:schemeClr val="bg1">
                  <a:lumMod val="65000"/>
                </a:schemeClr>
              </a:solidFill>
            </a:ln>
          </c:spPr>
          <c:marker>
            <c:symbol val="none"/>
          </c:marker>
          <c:cat>
            <c:strRef>
              <c:f>'Academics - Gr. 3-8 - Legacy'!$R$374:$V$374</c:f>
              <c:strCache>
                <c:ptCount val="5"/>
                <c:pt idx="0">
                  <c:v>2012</c:v>
                </c:pt>
                <c:pt idx="1">
                  <c:v>2013</c:v>
                </c:pt>
                <c:pt idx="2">
                  <c:v>2014</c:v>
                </c:pt>
                <c:pt idx="3">
                  <c:v>2015†</c:v>
                </c:pt>
                <c:pt idx="4">
                  <c:v>2016†</c:v>
                </c:pt>
              </c:strCache>
            </c:strRef>
          </c:cat>
          <c:val>
            <c:numRef>
              <c:f>'Academics - Gr. 3-8 - Legacy'!$R$379:$V$379</c:f>
              <c:numCache>
                <c:formatCode>0.0</c:formatCode>
                <c:ptCount val="5"/>
                <c:pt idx="0">
                  <c:v>37</c:v>
                </c:pt>
                <c:pt idx="1">
                  <c:v>38</c:v>
                </c:pt>
                <c:pt idx="2">
                  <c:v>41</c:v>
                </c:pt>
                <c:pt idx="3">
                  <c:v>38</c:v>
                </c:pt>
                <c:pt idx="4">
                  <c:v>43.5</c:v>
                </c:pt>
              </c:numCache>
            </c:numRef>
          </c:val>
          <c:smooth val="1"/>
          <c:extLst>
            <c:ext xmlns:c16="http://schemas.microsoft.com/office/drawing/2014/chart" uri="{C3380CC4-5D6E-409C-BE32-E72D297353CC}">
              <c16:uniqueId val="{00000000-4881-4DF8-967C-080EAA122C81}"/>
            </c:ext>
          </c:extLst>
        </c:ser>
        <c:ser>
          <c:idx val="2"/>
          <c:order val="1"/>
          <c:tx>
            <c:strRef>
              <c:f>'Academics - Gr. 3-8 - Legacy'!$C$378</c:f>
              <c:strCache>
                <c:ptCount val="1"/>
                <c:pt idx="0">
                  <c:v>Statewide*</c:v>
                </c:pt>
              </c:strCache>
            </c:strRef>
          </c:tx>
          <c:spPr>
            <a:ln w="31750">
              <a:solidFill>
                <a:srgbClr val="92D050"/>
              </a:solidFill>
            </a:ln>
          </c:spPr>
          <c:marker>
            <c:symbol val="none"/>
          </c:marker>
          <c:cat>
            <c:strRef>
              <c:f>'Academics - Gr. 3-8 - Legacy'!$R$374:$V$374</c:f>
              <c:strCache>
                <c:ptCount val="5"/>
                <c:pt idx="0">
                  <c:v>2012</c:v>
                </c:pt>
                <c:pt idx="1">
                  <c:v>2013</c:v>
                </c:pt>
                <c:pt idx="2">
                  <c:v>2014</c:v>
                </c:pt>
                <c:pt idx="3">
                  <c:v>2015†</c:v>
                </c:pt>
                <c:pt idx="4">
                  <c:v>2016†</c:v>
                </c:pt>
              </c:strCache>
            </c:strRef>
          </c:cat>
          <c:val>
            <c:numRef>
              <c:f>'Academics - Gr. 3-8 - Legacy'!$R$378:$V$378</c:f>
              <c:numCache>
                <c:formatCode>0.0</c:formatCode>
                <c:ptCount val="5"/>
                <c:pt idx="0">
                  <c:v>46</c:v>
                </c:pt>
                <c:pt idx="1">
                  <c:v>46</c:v>
                </c:pt>
                <c:pt idx="2">
                  <c:v>49</c:v>
                </c:pt>
                <c:pt idx="3">
                  <c:v>47</c:v>
                </c:pt>
                <c:pt idx="4">
                  <c:v>48</c:v>
                </c:pt>
              </c:numCache>
            </c:numRef>
          </c:val>
          <c:smooth val="1"/>
          <c:extLst>
            <c:ext xmlns:c16="http://schemas.microsoft.com/office/drawing/2014/chart" uri="{C3380CC4-5D6E-409C-BE32-E72D297353CC}">
              <c16:uniqueId val="{00000001-4881-4DF8-967C-080EAA122C81}"/>
            </c:ext>
          </c:extLst>
        </c:ser>
        <c:ser>
          <c:idx val="0"/>
          <c:order val="2"/>
          <c:tx>
            <c:strRef>
              <c:f>'Academics - Gr. 3-8 - Legacy'!$C$377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Legacy'!$R$374:$V$374</c:f>
              <c:strCache>
                <c:ptCount val="5"/>
                <c:pt idx="0">
                  <c:v>2012</c:v>
                </c:pt>
                <c:pt idx="1">
                  <c:v>2013</c:v>
                </c:pt>
                <c:pt idx="2">
                  <c:v>2014</c:v>
                </c:pt>
                <c:pt idx="3">
                  <c:v>2015†</c:v>
                </c:pt>
                <c:pt idx="4">
                  <c:v>2016†</c:v>
                </c:pt>
              </c:strCache>
            </c:strRef>
          </c:cat>
          <c:val>
            <c:numRef>
              <c:f>'Academics - Gr. 3-8 - Legacy'!$R$377:$V$377</c:f>
              <c:numCache>
                <c:formatCode>0.0</c:formatCode>
                <c:ptCount val="5"/>
              </c:numCache>
            </c:numRef>
          </c:val>
          <c:smooth val="1"/>
          <c:extLst>
            <c:ext xmlns:c16="http://schemas.microsoft.com/office/drawing/2014/chart" uri="{C3380CC4-5D6E-409C-BE32-E72D297353CC}">
              <c16:uniqueId val="{00000002-4881-4DF8-967C-080EAA122C81}"/>
            </c:ext>
          </c:extLst>
        </c:ser>
        <c:dLbls>
          <c:showLegendKey val="0"/>
          <c:showVal val="0"/>
          <c:showCatName val="0"/>
          <c:showSerName val="0"/>
          <c:showPercent val="0"/>
          <c:showBubbleSize val="0"/>
        </c:dLbls>
        <c:smooth val="0"/>
        <c:axId val="274183816"/>
        <c:axId val="274184392"/>
      </c:lineChart>
      <c:catAx>
        <c:axId val="274183816"/>
        <c:scaling>
          <c:orientation val="minMax"/>
        </c:scaling>
        <c:delete val="0"/>
        <c:axPos val="b"/>
        <c:numFmt formatCode="General" sourceLinked="1"/>
        <c:majorTickMark val="out"/>
        <c:minorTickMark val="none"/>
        <c:tickLblPos val="nextTo"/>
        <c:crossAx val="274184392"/>
        <c:crosses val="autoZero"/>
        <c:auto val="1"/>
        <c:lblAlgn val="ctr"/>
        <c:lblOffset val="100"/>
        <c:noMultiLvlLbl val="0"/>
      </c:catAx>
      <c:valAx>
        <c:axId val="27418439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418381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Legacy'!$C$406</c:f>
              <c:strCache>
                <c:ptCount val="1"/>
                <c:pt idx="0">
                  <c:v>Springfield*</c:v>
                </c:pt>
              </c:strCache>
            </c:strRef>
          </c:tx>
          <c:spPr>
            <a:ln w="31750">
              <a:solidFill>
                <a:schemeClr val="bg1">
                  <a:lumMod val="65000"/>
                </a:schemeClr>
              </a:solidFill>
            </a:ln>
          </c:spPr>
          <c:marker>
            <c:symbol val="none"/>
          </c:marker>
          <c:cat>
            <c:strRef>
              <c:f>'Academics - Gr. 3-8 - Legacy'!$D$401:$H$401</c:f>
              <c:strCache>
                <c:ptCount val="5"/>
                <c:pt idx="0">
                  <c:v>2012</c:v>
                </c:pt>
                <c:pt idx="1">
                  <c:v>2013</c:v>
                </c:pt>
                <c:pt idx="2">
                  <c:v>2014</c:v>
                </c:pt>
                <c:pt idx="3">
                  <c:v>2015†</c:v>
                </c:pt>
                <c:pt idx="4">
                  <c:v>2016†</c:v>
                </c:pt>
              </c:strCache>
            </c:strRef>
          </c:cat>
          <c:val>
            <c:numRef>
              <c:f>'Academics - Gr. 3-8 - Legacy'!$D$406:$H$406</c:f>
              <c:numCache>
                <c:formatCode>0.0</c:formatCode>
                <c:ptCount val="5"/>
                <c:pt idx="0">
                  <c:v>52.1</c:v>
                </c:pt>
                <c:pt idx="1">
                  <c:v>55.2</c:v>
                </c:pt>
                <c:pt idx="2">
                  <c:v>58.3</c:v>
                </c:pt>
                <c:pt idx="3">
                  <c:v>59.8</c:v>
                </c:pt>
                <c:pt idx="4">
                  <c:v>63</c:v>
                </c:pt>
              </c:numCache>
            </c:numRef>
          </c:val>
          <c:smooth val="1"/>
          <c:extLst>
            <c:ext xmlns:c16="http://schemas.microsoft.com/office/drawing/2014/chart" uri="{C3380CC4-5D6E-409C-BE32-E72D297353CC}">
              <c16:uniqueId val="{00000000-2F15-4E14-BF21-6FD78E25623B}"/>
            </c:ext>
          </c:extLst>
        </c:ser>
        <c:ser>
          <c:idx val="2"/>
          <c:order val="1"/>
          <c:tx>
            <c:strRef>
              <c:f>'Academics - Gr. 3-8 - Legacy'!$C$405</c:f>
              <c:strCache>
                <c:ptCount val="1"/>
                <c:pt idx="0">
                  <c:v>Statewide*</c:v>
                </c:pt>
              </c:strCache>
            </c:strRef>
          </c:tx>
          <c:spPr>
            <a:ln w="31750">
              <a:solidFill>
                <a:srgbClr val="92D050"/>
              </a:solidFill>
            </a:ln>
          </c:spPr>
          <c:marker>
            <c:symbol val="none"/>
          </c:marker>
          <c:cat>
            <c:strRef>
              <c:f>'Academics - Gr. 3-8 - Legacy'!$D$401:$H$401</c:f>
              <c:strCache>
                <c:ptCount val="5"/>
                <c:pt idx="0">
                  <c:v>2012</c:v>
                </c:pt>
                <c:pt idx="1">
                  <c:v>2013</c:v>
                </c:pt>
                <c:pt idx="2">
                  <c:v>2014</c:v>
                </c:pt>
                <c:pt idx="3">
                  <c:v>2015†</c:v>
                </c:pt>
                <c:pt idx="4">
                  <c:v>2016†</c:v>
                </c:pt>
              </c:strCache>
            </c:strRef>
          </c:cat>
          <c:val>
            <c:numRef>
              <c:f>'Academics - Gr. 3-8 - Legacy'!$D$405:$H$405</c:f>
              <c:numCache>
                <c:formatCode>0.0</c:formatCode>
                <c:ptCount val="5"/>
                <c:pt idx="0">
                  <c:v>62.4</c:v>
                </c:pt>
                <c:pt idx="1">
                  <c:v>65</c:v>
                </c:pt>
                <c:pt idx="2">
                  <c:v>65</c:v>
                </c:pt>
                <c:pt idx="3">
                  <c:v>66.2</c:v>
                </c:pt>
                <c:pt idx="4">
                  <c:v>67.7</c:v>
                </c:pt>
              </c:numCache>
            </c:numRef>
          </c:val>
          <c:smooth val="1"/>
          <c:extLst>
            <c:ext xmlns:c16="http://schemas.microsoft.com/office/drawing/2014/chart" uri="{C3380CC4-5D6E-409C-BE32-E72D297353CC}">
              <c16:uniqueId val="{00000001-2F15-4E14-BF21-6FD78E25623B}"/>
            </c:ext>
          </c:extLst>
        </c:ser>
        <c:ser>
          <c:idx val="0"/>
          <c:order val="2"/>
          <c:tx>
            <c:strRef>
              <c:f>'Academics - Gr. 3-8 - Legacy'!$C$404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Legacy'!$D$401:$H$401</c:f>
              <c:strCache>
                <c:ptCount val="5"/>
                <c:pt idx="0">
                  <c:v>2012</c:v>
                </c:pt>
                <c:pt idx="1">
                  <c:v>2013</c:v>
                </c:pt>
                <c:pt idx="2">
                  <c:v>2014</c:v>
                </c:pt>
                <c:pt idx="3">
                  <c:v>2015†</c:v>
                </c:pt>
                <c:pt idx="4">
                  <c:v>2016†</c:v>
                </c:pt>
              </c:strCache>
            </c:strRef>
          </c:cat>
          <c:val>
            <c:numRef>
              <c:f>'Academics - Gr. 3-8 - Legacy'!$D$404:$H$404</c:f>
              <c:numCache>
                <c:formatCode>0.0</c:formatCode>
                <c:ptCount val="5"/>
                <c:pt idx="4">
                  <c:v>82.7</c:v>
                </c:pt>
              </c:numCache>
            </c:numRef>
          </c:val>
          <c:smooth val="1"/>
          <c:extLst>
            <c:ext xmlns:c16="http://schemas.microsoft.com/office/drawing/2014/chart" uri="{C3380CC4-5D6E-409C-BE32-E72D297353CC}">
              <c16:uniqueId val="{00000002-2F15-4E14-BF21-6FD78E25623B}"/>
            </c:ext>
          </c:extLst>
        </c:ser>
        <c:dLbls>
          <c:showLegendKey val="0"/>
          <c:showVal val="0"/>
          <c:showCatName val="0"/>
          <c:showSerName val="0"/>
          <c:showPercent val="0"/>
          <c:showBubbleSize val="0"/>
        </c:dLbls>
        <c:smooth val="0"/>
        <c:axId val="257214728"/>
        <c:axId val="257215304"/>
      </c:lineChart>
      <c:catAx>
        <c:axId val="257214728"/>
        <c:scaling>
          <c:orientation val="minMax"/>
        </c:scaling>
        <c:delete val="0"/>
        <c:axPos val="b"/>
        <c:numFmt formatCode="General" sourceLinked="1"/>
        <c:majorTickMark val="out"/>
        <c:minorTickMark val="none"/>
        <c:tickLblPos val="nextTo"/>
        <c:spPr>
          <a:noFill/>
        </c:spPr>
        <c:crossAx val="257215304"/>
        <c:crosses val="autoZero"/>
        <c:auto val="1"/>
        <c:lblAlgn val="ctr"/>
        <c:lblOffset val="100"/>
        <c:noMultiLvlLbl val="0"/>
      </c:catAx>
      <c:valAx>
        <c:axId val="25721530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5721472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Legacy'!$C$406</c:f>
              <c:strCache>
                <c:ptCount val="1"/>
                <c:pt idx="0">
                  <c:v>Springfield*</c:v>
                </c:pt>
              </c:strCache>
            </c:strRef>
          </c:tx>
          <c:spPr>
            <a:ln w="31750">
              <a:solidFill>
                <a:schemeClr val="bg1">
                  <a:lumMod val="65000"/>
                </a:schemeClr>
              </a:solidFill>
            </a:ln>
          </c:spPr>
          <c:marker>
            <c:symbol val="none"/>
          </c:marker>
          <c:cat>
            <c:strRef>
              <c:f>'Academics - Gr. 3-8 - Legacy'!$K$401:$O$401</c:f>
              <c:strCache>
                <c:ptCount val="5"/>
                <c:pt idx="0">
                  <c:v>2012</c:v>
                </c:pt>
                <c:pt idx="1">
                  <c:v>2013</c:v>
                </c:pt>
                <c:pt idx="2">
                  <c:v>2014</c:v>
                </c:pt>
                <c:pt idx="3">
                  <c:v>2015†</c:v>
                </c:pt>
                <c:pt idx="4">
                  <c:v>2016†</c:v>
                </c:pt>
              </c:strCache>
            </c:strRef>
          </c:cat>
          <c:val>
            <c:numRef>
              <c:f>'Academics - Gr. 3-8 - Legacy'!$K$406:$O$406</c:f>
              <c:numCache>
                <c:formatCode>0.0</c:formatCode>
                <c:ptCount val="5"/>
                <c:pt idx="0">
                  <c:v>20</c:v>
                </c:pt>
                <c:pt idx="1">
                  <c:v>24</c:v>
                </c:pt>
                <c:pt idx="2">
                  <c:v>28</c:v>
                </c:pt>
                <c:pt idx="3">
                  <c:v>29</c:v>
                </c:pt>
                <c:pt idx="4">
                  <c:v>35</c:v>
                </c:pt>
              </c:numCache>
            </c:numRef>
          </c:val>
          <c:smooth val="1"/>
          <c:extLst>
            <c:ext xmlns:c16="http://schemas.microsoft.com/office/drawing/2014/chart" uri="{C3380CC4-5D6E-409C-BE32-E72D297353CC}">
              <c16:uniqueId val="{00000000-790B-4DDE-8736-3CC4A64E271F}"/>
            </c:ext>
          </c:extLst>
        </c:ser>
        <c:ser>
          <c:idx val="2"/>
          <c:order val="1"/>
          <c:tx>
            <c:strRef>
              <c:f>'Academics - Gr. 3-8 - Legacy'!$C$405</c:f>
              <c:strCache>
                <c:ptCount val="1"/>
                <c:pt idx="0">
                  <c:v>Statewide*</c:v>
                </c:pt>
              </c:strCache>
            </c:strRef>
          </c:tx>
          <c:spPr>
            <a:ln w="31750">
              <a:solidFill>
                <a:srgbClr val="92D050"/>
              </a:solidFill>
            </a:ln>
          </c:spPr>
          <c:marker>
            <c:symbol val="none"/>
          </c:marker>
          <c:cat>
            <c:strRef>
              <c:f>'Academics - Gr. 3-8 - Legacy'!$K$401:$O$401</c:f>
              <c:strCache>
                <c:ptCount val="5"/>
                <c:pt idx="0">
                  <c:v>2012</c:v>
                </c:pt>
                <c:pt idx="1">
                  <c:v>2013</c:v>
                </c:pt>
                <c:pt idx="2">
                  <c:v>2014</c:v>
                </c:pt>
                <c:pt idx="3">
                  <c:v>2015†</c:v>
                </c:pt>
                <c:pt idx="4">
                  <c:v>2016†</c:v>
                </c:pt>
              </c:strCache>
            </c:strRef>
          </c:cat>
          <c:val>
            <c:numRef>
              <c:f>'Academics - Gr. 3-8 - Legacy'!$K$405:$O$405</c:f>
              <c:numCache>
                <c:formatCode>0.0</c:formatCode>
                <c:ptCount val="5"/>
                <c:pt idx="0">
                  <c:v>31</c:v>
                </c:pt>
                <c:pt idx="1">
                  <c:v>35</c:v>
                </c:pt>
                <c:pt idx="2">
                  <c:v>36</c:v>
                </c:pt>
                <c:pt idx="3">
                  <c:v>38</c:v>
                </c:pt>
                <c:pt idx="4">
                  <c:v>41</c:v>
                </c:pt>
              </c:numCache>
            </c:numRef>
          </c:val>
          <c:smooth val="1"/>
          <c:extLst>
            <c:ext xmlns:c16="http://schemas.microsoft.com/office/drawing/2014/chart" uri="{C3380CC4-5D6E-409C-BE32-E72D297353CC}">
              <c16:uniqueId val="{00000001-790B-4DDE-8736-3CC4A64E271F}"/>
            </c:ext>
          </c:extLst>
        </c:ser>
        <c:ser>
          <c:idx val="0"/>
          <c:order val="2"/>
          <c:tx>
            <c:strRef>
              <c:f>'Academics - Gr. 3-8 - Legacy'!$C$404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Legacy'!$K$401:$O$401</c:f>
              <c:strCache>
                <c:ptCount val="5"/>
                <c:pt idx="0">
                  <c:v>2012</c:v>
                </c:pt>
                <c:pt idx="1">
                  <c:v>2013</c:v>
                </c:pt>
                <c:pt idx="2">
                  <c:v>2014</c:v>
                </c:pt>
                <c:pt idx="3">
                  <c:v>2015†</c:v>
                </c:pt>
                <c:pt idx="4">
                  <c:v>2016†</c:v>
                </c:pt>
              </c:strCache>
            </c:strRef>
          </c:cat>
          <c:val>
            <c:numRef>
              <c:f>'Academics - Gr. 3-8 - Legacy'!$K$404:$O$404</c:f>
              <c:numCache>
                <c:formatCode>0.0</c:formatCode>
                <c:ptCount val="5"/>
                <c:pt idx="4">
                  <c:v>54</c:v>
                </c:pt>
              </c:numCache>
            </c:numRef>
          </c:val>
          <c:smooth val="1"/>
          <c:extLst>
            <c:ext xmlns:c16="http://schemas.microsoft.com/office/drawing/2014/chart" uri="{C3380CC4-5D6E-409C-BE32-E72D297353CC}">
              <c16:uniqueId val="{00000002-790B-4DDE-8736-3CC4A64E271F}"/>
            </c:ext>
          </c:extLst>
        </c:ser>
        <c:dLbls>
          <c:showLegendKey val="0"/>
          <c:showVal val="0"/>
          <c:showCatName val="0"/>
          <c:showSerName val="0"/>
          <c:showPercent val="0"/>
          <c:showBubbleSize val="0"/>
        </c:dLbls>
        <c:smooth val="0"/>
        <c:axId val="257219336"/>
        <c:axId val="257219912"/>
      </c:lineChart>
      <c:catAx>
        <c:axId val="257219336"/>
        <c:scaling>
          <c:orientation val="minMax"/>
        </c:scaling>
        <c:delete val="0"/>
        <c:axPos val="b"/>
        <c:numFmt formatCode="General" sourceLinked="1"/>
        <c:majorTickMark val="out"/>
        <c:minorTickMark val="none"/>
        <c:tickLblPos val="nextTo"/>
        <c:crossAx val="257219912"/>
        <c:crosses val="autoZero"/>
        <c:auto val="1"/>
        <c:lblAlgn val="ctr"/>
        <c:lblOffset val="100"/>
        <c:noMultiLvlLbl val="0"/>
      </c:catAx>
      <c:valAx>
        <c:axId val="25721991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5721933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Legacy'!$C$406</c:f>
              <c:strCache>
                <c:ptCount val="1"/>
                <c:pt idx="0">
                  <c:v>Springfield*</c:v>
                </c:pt>
              </c:strCache>
            </c:strRef>
          </c:tx>
          <c:spPr>
            <a:ln w="31750">
              <a:solidFill>
                <a:schemeClr val="bg1">
                  <a:lumMod val="65000"/>
                </a:schemeClr>
              </a:solidFill>
            </a:ln>
          </c:spPr>
          <c:marker>
            <c:symbol val="none"/>
          </c:marker>
          <c:cat>
            <c:strRef>
              <c:f>'Academics - Gr. 3-8 - Legacy'!$R$401:$V$401</c:f>
              <c:strCache>
                <c:ptCount val="5"/>
                <c:pt idx="0">
                  <c:v>2012</c:v>
                </c:pt>
                <c:pt idx="1">
                  <c:v>2013</c:v>
                </c:pt>
                <c:pt idx="2">
                  <c:v>2014</c:v>
                </c:pt>
                <c:pt idx="3">
                  <c:v>2015†</c:v>
                </c:pt>
                <c:pt idx="4">
                  <c:v>2016†</c:v>
                </c:pt>
              </c:strCache>
            </c:strRef>
          </c:cat>
          <c:val>
            <c:numRef>
              <c:f>'Academics - Gr. 3-8 - Legacy'!$R$406:$V$406</c:f>
              <c:numCache>
                <c:formatCode>0.0</c:formatCode>
                <c:ptCount val="5"/>
                <c:pt idx="0">
                  <c:v>34</c:v>
                </c:pt>
                <c:pt idx="1">
                  <c:v>36</c:v>
                </c:pt>
                <c:pt idx="2">
                  <c:v>41</c:v>
                </c:pt>
                <c:pt idx="3">
                  <c:v>38</c:v>
                </c:pt>
                <c:pt idx="4">
                  <c:v>36</c:v>
                </c:pt>
              </c:numCache>
            </c:numRef>
          </c:val>
          <c:smooth val="1"/>
          <c:extLst>
            <c:ext xmlns:c16="http://schemas.microsoft.com/office/drawing/2014/chart" uri="{C3380CC4-5D6E-409C-BE32-E72D297353CC}">
              <c16:uniqueId val="{00000000-2990-4451-A64E-B5D4A26B2180}"/>
            </c:ext>
          </c:extLst>
        </c:ser>
        <c:ser>
          <c:idx val="2"/>
          <c:order val="1"/>
          <c:tx>
            <c:strRef>
              <c:f>'Academics - Gr. 3-8 - Legacy'!$C$405</c:f>
              <c:strCache>
                <c:ptCount val="1"/>
                <c:pt idx="0">
                  <c:v>Statewide*</c:v>
                </c:pt>
              </c:strCache>
            </c:strRef>
          </c:tx>
          <c:spPr>
            <a:ln w="31750">
              <a:solidFill>
                <a:srgbClr val="92D050"/>
              </a:solidFill>
            </a:ln>
          </c:spPr>
          <c:marker>
            <c:symbol val="none"/>
          </c:marker>
          <c:cat>
            <c:strRef>
              <c:f>'Academics - Gr. 3-8 - Legacy'!$R$401:$V$401</c:f>
              <c:strCache>
                <c:ptCount val="5"/>
                <c:pt idx="0">
                  <c:v>2012</c:v>
                </c:pt>
                <c:pt idx="1">
                  <c:v>2013</c:v>
                </c:pt>
                <c:pt idx="2">
                  <c:v>2014</c:v>
                </c:pt>
                <c:pt idx="3">
                  <c:v>2015†</c:v>
                </c:pt>
                <c:pt idx="4">
                  <c:v>2016†</c:v>
                </c:pt>
              </c:strCache>
            </c:strRef>
          </c:cat>
          <c:val>
            <c:numRef>
              <c:f>'Academics - Gr. 3-8 - Legacy'!$R$405:$V$405</c:f>
              <c:numCache>
                <c:formatCode>0.0</c:formatCode>
                <c:ptCount val="5"/>
                <c:pt idx="0">
                  <c:v>46</c:v>
                </c:pt>
                <c:pt idx="1">
                  <c:v>47</c:v>
                </c:pt>
                <c:pt idx="2">
                  <c:v>48</c:v>
                </c:pt>
                <c:pt idx="3">
                  <c:v>47</c:v>
                </c:pt>
                <c:pt idx="4">
                  <c:v>45</c:v>
                </c:pt>
              </c:numCache>
            </c:numRef>
          </c:val>
          <c:smooth val="1"/>
          <c:extLst>
            <c:ext xmlns:c16="http://schemas.microsoft.com/office/drawing/2014/chart" uri="{C3380CC4-5D6E-409C-BE32-E72D297353CC}">
              <c16:uniqueId val="{00000001-2990-4451-A64E-B5D4A26B2180}"/>
            </c:ext>
          </c:extLst>
        </c:ser>
        <c:ser>
          <c:idx val="0"/>
          <c:order val="2"/>
          <c:tx>
            <c:strRef>
              <c:f>'Academics - Gr. 3-8 - Legacy'!$C$404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Legacy'!$R$401:$V$401</c:f>
              <c:strCache>
                <c:ptCount val="5"/>
                <c:pt idx="0">
                  <c:v>2012</c:v>
                </c:pt>
                <c:pt idx="1">
                  <c:v>2013</c:v>
                </c:pt>
                <c:pt idx="2">
                  <c:v>2014</c:v>
                </c:pt>
                <c:pt idx="3">
                  <c:v>2015†</c:v>
                </c:pt>
                <c:pt idx="4">
                  <c:v>2016†</c:v>
                </c:pt>
              </c:strCache>
            </c:strRef>
          </c:cat>
          <c:val>
            <c:numRef>
              <c:f>'Academics - Gr. 3-8 - Legacy'!$R$404:$V$404</c:f>
              <c:numCache>
                <c:formatCode>0.0</c:formatCode>
                <c:ptCount val="5"/>
              </c:numCache>
            </c:numRef>
          </c:val>
          <c:smooth val="1"/>
          <c:extLst>
            <c:ext xmlns:c16="http://schemas.microsoft.com/office/drawing/2014/chart" uri="{C3380CC4-5D6E-409C-BE32-E72D297353CC}">
              <c16:uniqueId val="{00000002-2990-4451-A64E-B5D4A26B2180}"/>
            </c:ext>
          </c:extLst>
        </c:ser>
        <c:dLbls>
          <c:showLegendKey val="0"/>
          <c:showVal val="0"/>
          <c:showCatName val="0"/>
          <c:showSerName val="0"/>
          <c:showPercent val="0"/>
          <c:showBubbleSize val="0"/>
        </c:dLbls>
        <c:smooth val="0"/>
        <c:axId val="274451848"/>
        <c:axId val="274452424"/>
      </c:lineChart>
      <c:catAx>
        <c:axId val="274451848"/>
        <c:scaling>
          <c:orientation val="minMax"/>
        </c:scaling>
        <c:delete val="0"/>
        <c:axPos val="b"/>
        <c:numFmt formatCode="General" sourceLinked="1"/>
        <c:majorTickMark val="out"/>
        <c:minorTickMark val="none"/>
        <c:tickLblPos val="nextTo"/>
        <c:crossAx val="274452424"/>
        <c:crosses val="autoZero"/>
        <c:auto val="1"/>
        <c:lblAlgn val="ctr"/>
        <c:lblOffset val="100"/>
        <c:noMultiLvlLbl val="0"/>
      </c:catAx>
      <c:valAx>
        <c:axId val="27445242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4451848"/>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Legacy'!$C$438</c:f>
              <c:strCache>
                <c:ptCount val="1"/>
                <c:pt idx="0">
                  <c:v>Springfield*</c:v>
                </c:pt>
              </c:strCache>
            </c:strRef>
          </c:tx>
          <c:spPr>
            <a:ln w="31750">
              <a:solidFill>
                <a:schemeClr val="bg1">
                  <a:lumMod val="65000"/>
                </a:schemeClr>
              </a:solidFill>
            </a:ln>
          </c:spPr>
          <c:marker>
            <c:symbol val="none"/>
          </c:marker>
          <c:cat>
            <c:strRef>
              <c:f>'Academics - Gr. 3-8 - Legacy'!$D$433:$H$433</c:f>
              <c:strCache>
                <c:ptCount val="5"/>
                <c:pt idx="0">
                  <c:v>2012</c:v>
                </c:pt>
                <c:pt idx="1">
                  <c:v>2013</c:v>
                </c:pt>
                <c:pt idx="2">
                  <c:v>2014</c:v>
                </c:pt>
                <c:pt idx="3">
                  <c:v>2015†</c:v>
                </c:pt>
                <c:pt idx="4">
                  <c:v>2016†</c:v>
                </c:pt>
              </c:strCache>
            </c:strRef>
          </c:cat>
          <c:val>
            <c:numRef>
              <c:f>'Academics - Gr. 3-8 - Legacy'!$D$438:$H$438</c:f>
              <c:numCache>
                <c:formatCode>0.0</c:formatCode>
                <c:ptCount val="5"/>
                <c:pt idx="0">
                  <c:v>76</c:v>
                </c:pt>
                <c:pt idx="1">
                  <c:v>76.8</c:v>
                </c:pt>
                <c:pt idx="2">
                  <c:v>77.7</c:v>
                </c:pt>
                <c:pt idx="3">
                  <c:v>75.900000000000006</c:v>
                </c:pt>
                <c:pt idx="4">
                  <c:v>76.2</c:v>
                </c:pt>
              </c:numCache>
            </c:numRef>
          </c:val>
          <c:smooth val="1"/>
          <c:extLst>
            <c:ext xmlns:c16="http://schemas.microsoft.com/office/drawing/2014/chart" uri="{C3380CC4-5D6E-409C-BE32-E72D297353CC}">
              <c16:uniqueId val="{00000000-938E-4C42-A57A-62348BD587C8}"/>
            </c:ext>
          </c:extLst>
        </c:ser>
        <c:ser>
          <c:idx val="2"/>
          <c:order val="1"/>
          <c:tx>
            <c:strRef>
              <c:f>'Academics - Gr. 3-8 - Legacy'!$C$437</c:f>
              <c:strCache>
                <c:ptCount val="1"/>
                <c:pt idx="0">
                  <c:v>Statewide*</c:v>
                </c:pt>
              </c:strCache>
            </c:strRef>
          </c:tx>
          <c:spPr>
            <a:ln w="31750">
              <a:solidFill>
                <a:srgbClr val="92D050"/>
              </a:solidFill>
            </a:ln>
          </c:spPr>
          <c:marker>
            <c:symbol val="none"/>
          </c:marker>
          <c:cat>
            <c:strRef>
              <c:f>'Academics - Gr. 3-8 - Legacy'!$D$433:$H$433</c:f>
              <c:strCache>
                <c:ptCount val="5"/>
                <c:pt idx="0">
                  <c:v>2012</c:v>
                </c:pt>
                <c:pt idx="1">
                  <c:v>2013</c:v>
                </c:pt>
                <c:pt idx="2">
                  <c:v>2014</c:v>
                </c:pt>
                <c:pt idx="3">
                  <c:v>2015†</c:v>
                </c:pt>
                <c:pt idx="4">
                  <c:v>2016†</c:v>
                </c:pt>
              </c:strCache>
            </c:strRef>
          </c:cat>
          <c:val>
            <c:numRef>
              <c:f>'Academics - Gr. 3-8 - Legacy'!$D$437:$H$437</c:f>
              <c:numCache>
                <c:formatCode>0.0</c:formatCode>
                <c:ptCount val="5"/>
                <c:pt idx="0">
                  <c:v>85.1</c:v>
                </c:pt>
                <c:pt idx="1">
                  <c:v>85.1</c:v>
                </c:pt>
                <c:pt idx="2">
                  <c:v>85.7</c:v>
                </c:pt>
                <c:pt idx="3">
                  <c:v>85.7</c:v>
                </c:pt>
                <c:pt idx="4">
                  <c:v>86.4</c:v>
                </c:pt>
              </c:numCache>
            </c:numRef>
          </c:val>
          <c:smooth val="1"/>
          <c:extLst>
            <c:ext xmlns:c16="http://schemas.microsoft.com/office/drawing/2014/chart" uri="{C3380CC4-5D6E-409C-BE32-E72D297353CC}">
              <c16:uniqueId val="{00000001-938E-4C42-A57A-62348BD587C8}"/>
            </c:ext>
          </c:extLst>
        </c:ser>
        <c:ser>
          <c:idx val="0"/>
          <c:order val="2"/>
          <c:tx>
            <c:strRef>
              <c:f>'Academics - Gr. 3-8 - Legacy'!$C$436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Legacy'!$D$433:$H$433</c:f>
              <c:strCache>
                <c:ptCount val="5"/>
                <c:pt idx="0">
                  <c:v>2012</c:v>
                </c:pt>
                <c:pt idx="1">
                  <c:v>2013</c:v>
                </c:pt>
                <c:pt idx="2">
                  <c:v>2014</c:v>
                </c:pt>
                <c:pt idx="3">
                  <c:v>2015†</c:v>
                </c:pt>
                <c:pt idx="4">
                  <c:v>2016†</c:v>
                </c:pt>
              </c:strCache>
            </c:strRef>
          </c:cat>
          <c:val>
            <c:numRef>
              <c:f>'Academics - Gr. 3-8 - Legacy'!$D$436:$H$436</c:f>
              <c:numCache>
                <c:formatCode>0.0</c:formatCode>
                <c:ptCount val="5"/>
                <c:pt idx="0">
                  <c:v>98.2</c:v>
                </c:pt>
                <c:pt idx="1">
                  <c:v>95.5</c:v>
                </c:pt>
                <c:pt idx="2">
                  <c:v>96.1</c:v>
                </c:pt>
                <c:pt idx="3">
                  <c:v>95.1</c:v>
                </c:pt>
                <c:pt idx="4">
                  <c:v>97.1</c:v>
                </c:pt>
              </c:numCache>
            </c:numRef>
          </c:val>
          <c:smooth val="1"/>
          <c:extLst>
            <c:ext xmlns:c16="http://schemas.microsoft.com/office/drawing/2014/chart" uri="{C3380CC4-5D6E-409C-BE32-E72D297353CC}">
              <c16:uniqueId val="{00000002-938E-4C42-A57A-62348BD587C8}"/>
            </c:ext>
          </c:extLst>
        </c:ser>
        <c:dLbls>
          <c:showLegendKey val="0"/>
          <c:showVal val="0"/>
          <c:showCatName val="0"/>
          <c:showSerName val="0"/>
          <c:showPercent val="0"/>
          <c:showBubbleSize val="0"/>
        </c:dLbls>
        <c:smooth val="0"/>
        <c:axId val="274653192"/>
        <c:axId val="274653768"/>
      </c:lineChart>
      <c:catAx>
        <c:axId val="274653192"/>
        <c:scaling>
          <c:orientation val="minMax"/>
        </c:scaling>
        <c:delete val="0"/>
        <c:axPos val="b"/>
        <c:numFmt formatCode="General" sourceLinked="1"/>
        <c:majorTickMark val="out"/>
        <c:minorTickMark val="none"/>
        <c:tickLblPos val="nextTo"/>
        <c:spPr>
          <a:noFill/>
        </c:spPr>
        <c:crossAx val="274653768"/>
        <c:crosses val="autoZero"/>
        <c:auto val="1"/>
        <c:lblAlgn val="ctr"/>
        <c:lblOffset val="100"/>
        <c:noMultiLvlLbl val="0"/>
      </c:catAx>
      <c:valAx>
        <c:axId val="27465376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4653192"/>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Legacy'!$C$438</c:f>
              <c:strCache>
                <c:ptCount val="1"/>
                <c:pt idx="0">
                  <c:v>Springfield*</c:v>
                </c:pt>
              </c:strCache>
            </c:strRef>
          </c:tx>
          <c:spPr>
            <a:ln w="31750">
              <a:solidFill>
                <a:schemeClr val="bg1">
                  <a:lumMod val="65000"/>
                </a:schemeClr>
              </a:solidFill>
            </a:ln>
          </c:spPr>
          <c:marker>
            <c:symbol val="none"/>
          </c:marker>
          <c:cat>
            <c:strRef>
              <c:f>'Academics - Gr. 3-8 - Legacy'!$K$433:$O$433</c:f>
              <c:strCache>
                <c:ptCount val="5"/>
                <c:pt idx="0">
                  <c:v>2012</c:v>
                </c:pt>
                <c:pt idx="1">
                  <c:v>2013</c:v>
                </c:pt>
                <c:pt idx="2">
                  <c:v>2014</c:v>
                </c:pt>
                <c:pt idx="3">
                  <c:v>2015†</c:v>
                </c:pt>
                <c:pt idx="4">
                  <c:v>2016†</c:v>
                </c:pt>
              </c:strCache>
            </c:strRef>
          </c:cat>
          <c:val>
            <c:numRef>
              <c:f>'Academics - Gr. 3-8 - Legacy'!$K$438:$O$438</c:f>
              <c:numCache>
                <c:formatCode>0.0</c:formatCode>
                <c:ptCount val="5"/>
                <c:pt idx="0">
                  <c:v>47</c:v>
                </c:pt>
                <c:pt idx="1">
                  <c:v>47</c:v>
                </c:pt>
                <c:pt idx="2">
                  <c:v>48</c:v>
                </c:pt>
                <c:pt idx="3">
                  <c:v>51</c:v>
                </c:pt>
                <c:pt idx="4">
                  <c:v>53</c:v>
                </c:pt>
              </c:numCache>
            </c:numRef>
          </c:val>
          <c:smooth val="1"/>
          <c:extLst>
            <c:ext xmlns:c16="http://schemas.microsoft.com/office/drawing/2014/chart" uri="{C3380CC4-5D6E-409C-BE32-E72D297353CC}">
              <c16:uniqueId val="{00000000-A50F-45E3-96F5-2641950EB3DA}"/>
            </c:ext>
          </c:extLst>
        </c:ser>
        <c:ser>
          <c:idx val="2"/>
          <c:order val="1"/>
          <c:tx>
            <c:strRef>
              <c:f>'Academics - Gr. 3-8 - Legacy'!$C$437</c:f>
              <c:strCache>
                <c:ptCount val="1"/>
                <c:pt idx="0">
                  <c:v>Statewide*</c:v>
                </c:pt>
              </c:strCache>
            </c:strRef>
          </c:tx>
          <c:spPr>
            <a:ln w="31750">
              <a:solidFill>
                <a:srgbClr val="92D050"/>
              </a:solidFill>
            </a:ln>
          </c:spPr>
          <c:marker>
            <c:symbol val="none"/>
          </c:marker>
          <c:cat>
            <c:strRef>
              <c:f>'Academics - Gr. 3-8 - Legacy'!$K$433:$O$433</c:f>
              <c:strCache>
                <c:ptCount val="5"/>
                <c:pt idx="0">
                  <c:v>2012</c:v>
                </c:pt>
                <c:pt idx="1">
                  <c:v>2013</c:v>
                </c:pt>
                <c:pt idx="2">
                  <c:v>2014</c:v>
                </c:pt>
                <c:pt idx="3">
                  <c:v>2015†</c:v>
                </c:pt>
                <c:pt idx="4">
                  <c:v>2016†</c:v>
                </c:pt>
              </c:strCache>
            </c:strRef>
          </c:cat>
          <c:val>
            <c:numRef>
              <c:f>'Academics - Gr. 3-8 - Legacy'!$K$437:$O$437</c:f>
              <c:numCache>
                <c:formatCode>0.0</c:formatCode>
                <c:ptCount val="5"/>
                <c:pt idx="0">
                  <c:v>66</c:v>
                </c:pt>
                <c:pt idx="1">
                  <c:v>65</c:v>
                </c:pt>
                <c:pt idx="2">
                  <c:v>66</c:v>
                </c:pt>
                <c:pt idx="3">
                  <c:v>67</c:v>
                </c:pt>
                <c:pt idx="4">
                  <c:v>69</c:v>
                </c:pt>
              </c:numCache>
            </c:numRef>
          </c:val>
          <c:smooth val="1"/>
          <c:extLst>
            <c:ext xmlns:c16="http://schemas.microsoft.com/office/drawing/2014/chart" uri="{C3380CC4-5D6E-409C-BE32-E72D297353CC}">
              <c16:uniqueId val="{00000001-A50F-45E3-96F5-2641950EB3DA}"/>
            </c:ext>
          </c:extLst>
        </c:ser>
        <c:ser>
          <c:idx val="0"/>
          <c:order val="2"/>
          <c:tx>
            <c:strRef>
              <c:f>'Academics - Gr. 3-8 - Legacy'!$C$436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Legacy'!$K$433:$O$433</c:f>
              <c:strCache>
                <c:ptCount val="5"/>
                <c:pt idx="0">
                  <c:v>2012</c:v>
                </c:pt>
                <c:pt idx="1">
                  <c:v>2013</c:v>
                </c:pt>
                <c:pt idx="2">
                  <c:v>2014</c:v>
                </c:pt>
                <c:pt idx="3">
                  <c:v>2015†</c:v>
                </c:pt>
                <c:pt idx="4">
                  <c:v>2016†</c:v>
                </c:pt>
              </c:strCache>
            </c:strRef>
          </c:cat>
          <c:val>
            <c:numRef>
              <c:f>'Academics - Gr. 3-8 - Legacy'!$K$436:$O$436</c:f>
              <c:numCache>
                <c:formatCode>0.0</c:formatCode>
                <c:ptCount val="5"/>
                <c:pt idx="0">
                  <c:v>93</c:v>
                </c:pt>
                <c:pt idx="1">
                  <c:v>86</c:v>
                </c:pt>
                <c:pt idx="2">
                  <c:v>88</c:v>
                </c:pt>
                <c:pt idx="3">
                  <c:v>89</c:v>
                </c:pt>
                <c:pt idx="4">
                  <c:v>91</c:v>
                </c:pt>
              </c:numCache>
            </c:numRef>
          </c:val>
          <c:smooth val="1"/>
          <c:extLst>
            <c:ext xmlns:c16="http://schemas.microsoft.com/office/drawing/2014/chart" uri="{C3380CC4-5D6E-409C-BE32-E72D297353CC}">
              <c16:uniqueId val="{00000002-A50F-45E3-96F5-2641950EB3DA}"/>
            </c:ext>
          </c:extLst>
        </c:ser>
        <c:dLbls>
          <c:showLegendKey val="0"/>
          <c:showVal val="0"/>
          <c:showCatName val="0"/>
          <c:showSerName val="0"/>
          <c:showPercent val="0"/>
          <c:showBubbleSize val="0"/>
        </c:dLbls>
        <c:smooth val="0"/>
        <c:axId val="274657800"/>
        <c:axId val="274658376"/>
      </c:lineChart>
      <c:catAx>
        <c:axId val="274657800"/>
        <c:scaling>
          <c:orientation val="minMax"/>
        </c:scaling>
        <c:delete val="0"/>
        <c:axPos val="b"/>
        <c:numFmt formatCode="General" sourceLinked="1"/>
        <c:majorTickMark val="out"/>
        <c:minorTickMark val="none"/>
        <c:tickLblPos val="nextTo"/>
        <c:crossAx val="274658376"/>
        <c:crosses val="autoZero"/>
        <c:auto val="1"/>
        <c:lblAlgn val="ctr"/>
        <c:lblOffset val="100"/>
        <c:noMultiLvlLbl val="0"/>
      </c:catAx>
      <c:valAx>
        <c:axId val="27465837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7465780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751094771604087"/>
          <c:h val="0.83249029671849673"/>
        </c:manualLayout>
      </c:layout>
      <c:lineChart>
        <c:grouping val="standard"/>
        <c:varyColors val="0"/>
        <c:ser>
          <c:idx val="3"/>
          <c:order val="0"/>
          <c:tx>
            <c:strRef>
              <c:f>Enrollment!$D$52</c:f>
              <c:strCache>
                <c:ptCount val="1"/>
                <c:pt idx="0">
                  <c:v>Springfield</c:v>
                </c:pt>
              </c:strCache>
            </c:strRef>
          </c:tx>
          <c:spPr>
            <a:ln w="31750">
              <a:solidFill>
                <a:schemeClr val="bg1">
                  <a:lumMod val="65000"/>
                </a:schemeClr>
              </a:solidFill>
            </a:ln>
          </c:spPr>
          <c:marker>
            <c:symbol val="none"/>
          </c:marker>
          <c:cat>
            <c:numRef>
              <c:f>Enrollment!$L$47:$P$47</c:f>
              <c:numCache>
                <c:formatCode>General</c:formatCode>
                <c:ptCount val="5"/>
                <c:pt idx="0">
                  <c:v>2014</c:v>
                </c:pt>
                <c:pt idx="1">
                  <c:v>2015</c:v>
                </c:pt>
                <c:pt idx="2">
                  <c:v>2016</c:v>
                </c:pt>
                <c:pt idx="3">
                  <c:v>2017</c:v>
                </c:pt>
                <c:pt idx="4">
                  <c:v>2018</c:v>
                </c:pt>
              </c:numCache>
            </c:numRef>
          </c:cat>
          <c:val>
            <c:numRef>
              <c:f>Enrollment!$L$52:$P$52</c:f>
              <c:numCache>
                <c:formatCode>General</c:formatCode>
                <c:ptCount val="5"/>
                <c:pt idx="0" formatCode="0.0">
                  <c:v>26.4</c:v>
                </c:pt>
                <c:pt idx="1">
                  <c:v>26.1</c:v>
                </c:pt>
                <c:pt idx="2">
                  <c:v>26.1</c:v>
                </c:pt>
                <c:pt idx="3">
                  <c:v>26.8</c:v>
                </c:pt>
                <c:pt idx="4">
                  <c:v>27.4</c:v>
                </c:pt>
              </c:numCache>
            </c:numRef>
          </c:val>
          <c:smooth val="1"/>
          <c:extLst>
            <c:ext xmlns:c16="http://schemas.microsoft.com/office/drawing/2014/chart" uri="{C3380CC4-5D6E-409C-BE32-E72D297353CC}">
              <c16:uniqueId val="{00000000-1791-47AA-B9C6-1246A21075C0}"/>
            </c:ext>
          </c:extLst>
        </c:ser>
        <c:ser>
          <c:idx val="1"/>
          <c:order val="1"/>
          <c:tx>
            <c:strRef>
              <c:f>Enrollment!$D$51</c:f>
              <c:strCache>
                <c:ptCount val="1"/>
                <c:pt idx="0">
                  <c:v>Comparison Index†</c:v>
                </c:pt>
              </c:strCache>
            </c:strRef>
          </c:tx>
          <c:spPr>
            <a:ln w="31750">
              <a:solidFill>
                <a:srgbClr val="C0504D">
                  <a:shade val="95000"/>
                  <a:satMod val="105000"/>
                </a:srgbClr>
              </a:solidFill>
            </a:ln>
          </c:spPr>
          <c:marker>
            <c:symbol val="none"/>
          </c:marker>
          <c:cat>
            <c:numRef>
              <c:f>Enrollment!$L$47:$P$47</c:f>
              <c:numCache>
                <c:formatCode>General</c:formatCode>
                <c:ptCount val="5"/>
                <c:pt idx="0">
                  <c:v>2014</c:v>
                </c:pt>
                <c:pt idx="1">
                  <c:v>2015</c:v>
                </c:pt>
                <c:pt idx="2">
                  <c:v>2016</c:v>
                </c:pt>
                <c:pt idx="3">
                  <c:v>2017</c:v>
                </c:pt>
                <c:pt idx="4">
                  <c:v>2018</c:v>
                </c:pt>
              </c:numCache>
            </c:numRef>
          </c:cat>
          <c:val>
            <c:numRef>
              <c:f>Enrollment!$L$51:$P$51</c:f>
              <c:numCache>
                <c:formatCode>0.0</c:formatCode>
                <c:ptCount val="5"/>
                <c:pt idx="0">
                  <c:v>12.016039732249306</c:v>
                </c:pt>
                <c:pt idx="1">
                  <c:v>12.125013646504064</c:v>
                </c:pt>
                <c:pt idx="2">
                  <c:v>12.184572075081872</c:v>
                </c:pt>
                <c:pt idx="3">
                  <c:v>12.609350667646572</c:v>
                </c:pt>
                <c:pt idx="4">
                  <c:v>12.820472065986108</c:v>
                </c:pt>
              </c:numCache>
            </c:numRef>
          </c:val>
          <c:smooth val="1"/>
          <c:extLst>
            <c:ext xmlns:c16="http://schemas.microsoft.com/office/drawing/2014/chart" uri="{C3380CC4-5D6E-409C-BE32-E72D297353CC}">
              <c16:uniqueId val="{00000001-1791-47AA-B9C6-1246A21075C0}"/>
            </c:ext>
          </c:extLst>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Enrollment!$L$47:$P$47</c:f>
              <c:numCache>
                <c:formatCode>General</c:formatCode>
                <c:ptCount val="5"/>
                <c:pt idx="0">
                  <c:v>2014</c:v>
                </c:pt>
                <c:pt idx="1">
                  <c:v>2015</c:v>
                </c:pt>
                <c:pt idx="2">
                  <c:v>2016</c:v>
                </c:pt>
                <c:pt idx="3">
                  <c:v>2017</c:v>
                </c:pt>
                <c:pt idx="4">
                  <c:v>2018</c:v>
                </c:pt>
              </c:numCache>
            </c:numRef>
          </c:cat>
          <c:val>
            <c:numRef>
              <c:f>Enrollment!$L$50:$P$50</c:f>
              <c:numCache>
                <c:formatCode>0.0</c:formatCode>
                <c:ptCount val="5"/>
                <c:pt idx="0">
                  <c:v>11.8</c:v>
                </c:pt>
                <c:pt idx="1">
                  <c:v>12.6</c:v>
                </c:pt>
                <c:pt idx="2">
                  <c:v>11.4</c:v>
                </c:pt>
                <c:pt idx="3">
                  <c:v>13.2</c:v>
                </c:pt>
                <c:pt idx="4">
                  <c:v>16.600000000000001</c:v>
                </c:pt>
              </c:numCache>
            </c:numRef>
          </c:val>
          <c:smooth val="1"/>
          <c:extLst>
            <c:ext xmlns:c16="http://schemas.microsoft.com/office/drawing/2014/chart" uri="{C3380CC4-5D6E-409C-BE32-E72D297353CC}">
              <c16:uniqueId val="{00000002-1791-47AA-B9C6-1246A21075C0}"/>
            </c:ext>
          </c:extLst>
        </c:ser>
        <c:dLbls>
          <c:showLegendKey val="0"/>
          <c:showVal val="0"/>
          <c:showCatName val="0"/>
          <c:showSerName val="0"/>
          <c:showPercent val="0"/>
          <c:showBubbleSize val="0"/>
        </c:dLbls>
        <c:smooth val="0"/>
        <c:axId val="201526088"/>
        <c:axId val="201526664"/>
      </c:lineChart>
      <c:catAx>
        <c:axId val="201526088"/>
        <c:scaling>
          <c:orientation val="minMax"/>
        </c:scaling>
        <c:delete val="0"/>
        <c:axPos val="b"/>
        <c:numFmt formatCode="General" sourceLinked="1"/>
        <c:majorTickMark val="out"/>
        <c:minorTickMark val="none"/>
        <c:tickLblPos val="nextTo"/>
        <c:spPr>
          <a:noFill/>
        </c:spPr>
        <c:crossAx val="201526664"/>
        <c:crosses val="autoZero"/>
        <c:auto val="1"/>
        <c:lblAlgn val="ctr"/>
        <c:lblOffset val="100"/>
        <c:noMultiLvlLbl val="0"/>
      </c:catAx>
      <c:valAx>
        <c:axId val="20152666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1526088"/>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Legacy'!$C$438</c:f>
              <c:strCache>
                <c:ptCount val="1"/>
                <c:pt idx="0">
                  <c:v>Springfield*</c:v>
                </c:pt>
              </c:strCache>
            </c:strRef>
          </c:tx>
          <c:spPr>
            <a:ln w="31750">
              <a:solidFill>
                <a:schemeClr val="bg1">
                  <a:lumMod val="65000"/>
                </a:schemeClr>
              </a:solidFill>
            </a:ln>
          </c:spPr>
          <c:marker>
            <c:symbol val="none"/>
          </c:marker>
          <c:cat>
            <c:strRef>
              <c:f>'Academics - Gr. 3-8 - Legacy'!$R$433:$V$433</c:f>
              <c:strCache>
                <c:ptCount val="5"/>
                <c:pt idx="0">
                  <c:v>2012</c:v>
                </c:pt>
                <c:pt idx="1">
                  <c:v>2013</c:v>
                </c:pt>
                <c:pt idx="2">
                  <c:v>2014</c:v>
                </c:pt>
                <c:pt idx="3">
                  <c:v>2015†</c:v>
                </c:pt>
                <c:pt idx="4">
                  <c:v>2016†</c:v>
                </c:pt>
              </c:strCache>
            </c:strRef>
          </c:cat>
          <c:val>
            <c:numRef>
              <c:f>'Academics - Gr. 3-8 - Legacy'!$R$438:$V$438</c:f>
              <c:numCache>
                <c:formatCode>0.0</c:formatCode>
                <c:ptCount val="5"/>
                <c:pt idx="0">
                  <c:v>32.5</c:v>
                </c:pt>
                <c:pt idx="1">
                  <c:v>39</c:v>
                </c:pt>
                <c:pt idx="2">
                  <c:v>44</c:v>
                </c:pt>
                <c:pt idx="3">
                  <c:v>32</c:v>
                </c:pt>
                <c:pt idx="4">
                  <c:v>39</c:v>
                </c:pt>
              </c:numCache>
            </c:numRef>
          </c:val>
          <c:smooth val="1"/>
          <c:extLst>
            <c:ext xmlns:c16="http://schemas.microsoft.com/office/drawing/2014/chart" uri="{C3380CC4-5D6E-409C-BE32-E72D297353CC}">
              <c16:uniqueId val="{00000000-5DDB-4E71-805A-39456C4EF47B}"/>
            </c:ext>
          </c:extLst>
        </c:ser>
        <c:ser>
          <c:idx val="2"/>
          <c:order val="1"/>
          <c:tx>
            <c:strRef>
              <c:f>'Academics - Gr. 3-8 - Legacy'!$C$437</c:f>
              <c:strCache>
                <c:ptCount val="1"/>
                <c:pt idx="0">
                  <c:v>Statewide*</c:v>
                </c:pt>
              </c:strCache>
            </c:strRef>
          </c:tx>
          <c:spPr>
            <a:ln w="31750">
              <a:solidFill>
                <a:srgbClr val="92D050"/>
              </a:solidFill>
            </a:ln>
          </c:spPr>
          <c:marker>
            <c:symbol val="none"/>
          </c:marker>
          <c:cat>
            <c:strRef>
              <c:f>'Academics - Gr. 3-8 - Legacy'!$R$433:$V$433</c:f>
              <c:strCache>
                <c:ptCount val="5"/>
                <c:pt idx="0">
                  <c:v>2012</c:v>
                </c:pt>
                <c:pt idx="1">
                  <c:v>2013</c:v>
                </c:pt>
                <c:pt idx="2">
                  <c:v>2014</c:v>
                </c:pt>
                <c:pt idx="3">
                  <c:v>2015†</c:v>
                </c:pt>
                <c:pt idx="4">
                  <c:v>2016†</c:v>
                </c:pt>
              </c:strCache>
            </c:strRef>
          </c:cat>
          <c:val>
            <c:numRef>
              <c:f>'Academics - Gr. 3-8 - Legacy'!$R$437:$V$437</c:f>
              <c:numCache>
                <c:formatCode>0.0</c:formatCode>
                <c:ptCount val="5"/>
                <c:pt idx="0">
                  <c:v>50</c:v>
                </c:pt>
                <c:pt idx="1">
                  <c:v>50</c:v>
                </c:pt>
                <c:pt idx="2">
                  <c:v>51</c:v>
                </c:pt>
                <c:pt idx="3">
                  <c:v>50</c:v>
                </c:pt>
                <c:pt idx="4">
                  <c:v>50</c:v>
                </c:pt>
              </c:numCache>
            </c:numRef>
          </c:val>
          <c:smooth val="1"/>
          <c:extLst>
            <c:ext xmlns:c16="http://schemas.microsoft.com/office/drawing/2014/chart" uri="{C3380CC4-5D6E-409C-BE32-E72D297353CC}">
              <c16:uniqueId val="{00000001-5DDB-4E71-805A-39456C4EF47B}"/>
            </c:ext>
          </c:extLst>
        </c:ser>
        <c:ser>
          <c:idx val="0"/>
          <c:order val="2"/>
          <c:tx>
            <c:strRef>
              <c:f>'Academics - Gr. 3-8 - Legacy'!$C$436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Legacy'!$R$433:$V$433</c:f>
              <c:strCache>
                <c:ptCount val="5"/>
                <c:pt idx="0">
                  <c:v>2012</c:v>
                </c:pt>
                <c:pt idx="1">
                  <c:v>2013</c:v>
                </c:pt>
                <c:pt idx="2">
                  <c:v>2014</c:v>
                </c:pt>
                <c:pt idx="3">
                  <c:v>2015†</c:v>
                </c:pt>
                <c:pt idx="4">
                  <c:v>2016†</c:v>
                </c:pt>
              </c:strCache>
            </c:strRef>
          </c:cat>
          <c:val>
            <c:numRef>
              <c:f>'Academics - Gr. 3-8 - Legacy'!$R$436:$V$436</c:f>
              <c:numCache>
                <c:formatCode>0.0</c:formatCode>
                <c:ptCount val="5"/>
                <c:pt idx="2">
                  <c:v>62.5</c:v>
                </c:pt>
                <c:pt idx="3">
                  <c:v>52.5</c:v>
                </c:pt>
                <c:pt idx="4">
                  <c:v>59.5</c:v>
                </c:pt>
              </c:numCache>
            </c:numRef>
          </c:val>
          <c:smooth val="1"/>
          <c:extLst>
            <c:ext xmlns:c16="http://schemas.microsoft.com/office/drawing/2014/chart" uri="{C3380CC4-5D6E-409C-BE32-E72D297353CC}">
              <c16:uniqueId val="{00000002-5DDB-4E71-805A-39456C4EF47B}"/>
            </c:ext>
          </c:extLst>
        </c:ser>
        <c:dLbls>
          <c:showLegendKey val="0"/>
          <c:showVal val="0"/>
          <c:showCatName val="0"/>
          <c:showSerName val="0"/>
          <c:showPercent val="0"/>
          <c:showBubbleSize val="0"/>
        </c:dLbls>
        <c:smooth val="0"/>
        <c:axId val="274924680"/>
        <c:axId val="274925256"/>
      </c:lineChart>
      <c:catAx>
        <c:axId val="274924680"/>
        <c:scaling>
          <c:orientation val="minMax"/>
        </c:scaling>
        <c:delete val="0"/>
        <c:axPos val="b"/>
        <c:numFmt formatCode="General" sourceLinked="1"/>
        <c:majorTickMark val="out"/>
        <c:minorTickMark val="none"/>
        <c:tickLblPos val="nextTo"/>
        <c:crossAx val="274925256"/>
        <c:crosses val="autoZero"/>
        <c:auto val="1"/>
        <c:lblAlgn val="ctr"/>
        <c:lblOffset val="100"/>
        <c:noMultiLvlLbl val="0"/>
      </c:catAx>
      <c:valAx>
        <c:axId val="27492525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492468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Legacy'!$C$465</c:f>
              <c:strCache>
                <c:ptCount val="1"/>
                <c:pt idx="0">
                  <c:v>Springfield*</c:v>
                </c:pt>
              </c:strCache>
            </c:strRef>
          </c:tx>
          <c:spPr>
            <a:ln w="31750">
              <a:solidFill>
                <a:schemeClr val="bg1">
                  <a:lumMod val="65000"/>
                </a:schemeClr>
              </a:solidFill>
            </a:ln>
          </c:spPr>
          <c:marker>
            <c:symbol val="none"/>
          </c:marker>
          <c:cat>
            <c:strRef>
              <c:f>'Academics - Gr. 3-8 - Legacy'!$D$460:$H$460</c:f>
              <c:strCache>
                <c:ptCount val="5"/>
                <c:pt idx="0">
                  <c:v>2012</c:v>
                </c:pt>
                <c:pt idx="1">
                  <c:v>2013</c:v>
                </c:pt>
                <c:pt idx="2">
                  <c:v>2014</c:v>
                </c:pt>
                <c:pt idx="3">
                  <c:v>2015†</c:v>
                </c:pt>
                <c:pt idx="4">
                  <c:v>2016†</c:v>
                </c:pt>
              </c:strCache>
            </c:strRef>
          </c:cat>
          <c:val>
            <c:numRef>
              <c:f>'Academics - Gr. 3-8 - Legacy'!$D$465:$H$465</c:f>
              <c:numCache>
                <c:formatCode>0.0</c:formatCode>
                <c:ptCount val="5"/>
                <c:pt idx="0">
                  <c:v>67.2</c:v>
                </c:pt>
                <c:pt idx="1">
                  <c:v>64.5</c:v>
                </c:pt>
                <c:pt idx="2">
                  <c:v>63.6</c:v>
                </c:pt>
                <c:pt idx="3">
                  <c:v>73.7</c:v>
                </c:pt>
                <c:pt idx="4">
                  <c:v>72.099999999999994</c:v>
                </c:pt>
              </c:numCache>
            </c:numRef>
          </c:val>
          <c:smooth val="1"/>
          <c:extLst>
            <c:ext xmlns:c16="http://schemas.microsoft.com/office/drawing/2014/chart" uri="{C3380CC4-5D6E-409C-BE32-E72D297353CC}">
              <c16:uniqueId val="{00000000-5B74-49CD-8D7F-EF12E64725A0}"/>
            </c:ext>
          </c:extLst>
        </c:ser>
        <c:ser>
          <c:idx val="2"/>
          <c:order val="1"/>
          <c:tx>
            <c:strRef>
              <c:f>'Academics - Gr. 3-8 - Legacy'!$C$464</c:f>
              <c:strCache>
                <c:ptCount val="1"/>
                <c:pt idx="0">
                  <c:v>Statewide*</c:v>
                </c:pt>
              </c:strCache>
            </c:strRef>
          </c:tx>
          <c:spPr>
            <a:ln w="31750">
              <a:solidFill>
                <a:srgbClr val="92D050"/>
              </a:solidFill>
            </a:ln>
          </c:spPr>
          <c:marker>
            <c:symbol val="none"/>
          </c:marker>
          <c:cat>
            <c:strRef>
              <c:f>'Academics - Gr. 3-8 - Legacy'!$D$460:$H$460</c:f>
              <c:strCache>
                <c:ptCount val="5"/>
                <c:pt idx="0">
                  <c:v>2012</c:v>
                </c:pt>
                <c:pt idx="1">
                  <c:v>2013</c:v>
                </c:pt>
                <c:pt idx="2">
                  <c:v>2014</c:v>
                </c:pt>
                <c:pt idx="3">
                  <c:v>2015†</c:v>
                </c:pt>
                <c:pt idx="4">
                  <c:v>2016†</c:v>
                </c:pt>
              </c:strCache>
            </c:strRef>
          </c:cat>
          <c:val>
            <c:numRef>
              <c:f>'Academics - Gr. 3-8 - Legacy'!$D$464:$H$464</c:f>
              <c:numCache>
                <c:formatCode>0.0</c:formatCode>
                <c:ptCount val="5"/>
                <c:pt idx="0">
                  <c:v>77.099999999999994</c:v>
                </c:pt>
                <c:pt idx="1">
                  <c:v>78.8</c:v>
                </c:pt>
                <c:pt idx="2">
                  <c:v>78.5</c:v>
                </c:pt>
                <c:pt idx="3">
                  <c:v>79.3</c:v>
                </c:pt>
                <c:pt idx="4">
                  <c:v>80.3</c:v>
                </c:pt>
              </c:numCache>
            </c:numRef>
          </c:val>
          <c:smooth val="1"/>
          <c:extLst>
            <c:ext xmlns:c16="http://schemas.microsoft.com/office/drawing/2014/chart" uri="{C3380CC4-5D6E-409C-BE32-E72D297353CC}">
              <c16:uniqueId val="{00000001-5B74-49CD-8D7F-EF12E64725A0}"/>
            </c:ext>
          </c:extLst>
        </c:ser>
        <c:ser>
          <c:idx val="0"/>
          <c:order val="2"/>
          <c:tx>
            <c:strRef>
              <c:f>'Academics - Gr. 3-8 - Legacy'!$C$463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Legacy'!$D$460:$H$460</c:f>
              <c:strCache>
                <c:ptCount val="5"/>
                <c:pt idx="0">
                  <c:v>2012</c:v>
                </c:pt>
                <c:pt idx="1">
                  <c:v>2013</c:v>
                </c:pt>
                <c:pt idx="2">
                  <c:v>2014</c:v>
                </c:pt>
                <c:pt idx="3">
                  <c:v>2015†</c:v>
                </c:pt>
                <c:pt idx="4">
                  <c:v>2016†</c:v>
                </c:pt>
              </c:strCache>
            </c:strRef>
          </c:cat>
          <c:val>
            <c:numRef>
              <c:f>'Academics - Gr. 3-8 - Legacy'!$D$463:$H$463</c:f>
              <c:numCache>
                <c:formatCode>0.0</c:formatCode>
                <c:ptCount val="5"/>
                <c:pt idx="0">
                  <c:v>92.9</c:v>
                </c:pt>
                <c:pt idx="1">
                  <c:v>93.2</c:v>
                </c:pt>
                <c:pt idx="2">
                  <c:v>94.5</c:v>
                </c:pt>
                <c:pt idx="3">
                  <c:v>94.6</c:v>
                </c:pt>
                <c:pt idx="4">
                  <c:v>94.1</c:v>
                </c:pt>
              </c:numCache>
            </c:numRef>
          </c:val>
          <c:smooth val="1"/>
          <c:extLst>
            <c:ext xmlns:c16="http://schemas.microsoft.com/office/drawing/2014/chart" uri="{C3380CC4-5D6E-409C-BE32-E72D297353CC}">
              <c16:uniqueId val="{00000002-5B74-49CD-8D7F-EF12E64725A0}"/>
            </c:ext>
          </c:extLst>
        </c:ser>
        <c:dLbls>
          <c:showLegendKey val="0"/>
          <c:showVal val="0"/>
          <c:showCatName val="0"/>
          <c:showSerName val="0"/>
          <c:showPercent val="0"/>
          <c:showBubbleSize val="0"/>
        </c:dLbls>
        <c:smooth val="0"/>
        <c:axId val="274929288"/>
        <c:axId val="274929864"/>
      </c:lineChart>
      <c:catAx>
        <c:axId val="274929288"/>
        <c:scaling>
          <c:orientation val="minMax"/>
        </c:scaling>
        <c:delete val="0"/>
        <c:axPos val="b"/>
        <c:numFmt formatCode="General" sourceLinked="1"/>
        <c:majorTickMark val="out"/>
        <c:minorTickMark val="none"/>
        <c:tickLblPos val="nextTo"/>
        <c:spPr>
          <a:noFill/>
        </c:spPr>
        <c:crossAx val="274929864"/>
        <c:crosses val="autoZero"/>
        <c:auto val="1"/>
        <c:lblAlgn val="ctr"/>
        <c:lblOffset val="100"/>
        <c:noMultiLvlLbl val="0"/>
      </c:catAx>
      <c:valAx>
        <c:axId val="274929864"/>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4929288"/>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Legacy'!$C$465</c:f>
              <c:strCache>
                <c:ptCount val="1"/>
                <c:pt idx="0">
                  <c:v>Springfield*</c:v>
                </c:pt>
              </c:strCache>
            </c:strRef>
          </c:tx>
          <c:spPr>
            <a:ln w="31750">
              <a:solidFill>
                <a:schemeClr val="bg1">
                  <a:lumMod val="65000"/>
                </a:schemeClr>
              </a:solidFill>
            </a:ln>
          </c:spPr>
          <c:marker>
            <c:symbol val="none"/>
          </c:marker>
          <c:cat>
            <c:strRef>
              <c:f>'Academics - Gr. 3-8 - Legacy'!$K$460:$O$460</c:f>
              <c:strCache>
                <c:ptCount val="5"/>
                <c:pt idx="0">
                  <c:v>2012</c:v>
                </c:pt>
                <c:pt idx="1">
                  <c:v>2013</c:v>
                </c:pt>
                <c:pt idx="2">
                  <c:v>2014</c:v>
                </c:pt>
                <c:pt idx="3">
                  <c:v>2015†</c:v>
                </c:pt>
                <c:pt idx="4">
                  <c:v>2016†</c:v>
                </c:pt>
              </c:strCache>
            </c:strRef>
          </c:cat>
          <c:val>
            <c:numRef>
              <c:f>'Academics - Gr. 3-8 - Legacy'!$K$465:$O$465</c:f>
              <c:numCache>
                <c:formatCode>0.0</c:formatCode>
                <c:ptCount val="5"/>
                <c:pt idx="0">
                  <c:v>38</c:v>
                </c:pt>
                <c:pt idx="1">
                  <c:v>35</c:v>
                </c:pt>
                <c:pt idx="2">
                  <c:v>34</c:v>
                </c:pt>
                <c:pt idx="3">
                  <c:v>49</c:v>
                </c:pt>
                <c:pt idx="4">
                  <c:v>52</c:v>
                </c:pt>
              </c:numCache>
            </c:numRef>
          </c:val>
          <c:smooth val="1"/>
          <c:extLst>
            <c:ext xmlns:c16="http://schemas.microsoft.com/office/drawing/2014/chart" uri="{C3380CC4-5D6E-409C-BE32-E72D297353CC}">
              <c16:uniqueId val="{00000000-99DD-470A-9D30-1D49C3D378DA}"/>
            </c:ext>
          </c:extLst>
        </c:ser>
        <c:ser>
          <c:idx val="2"/>
          <c:order val="1"/>
          <c:tx>
            <c:strRef>
              <c:f>'Academics - Gr. 3-8 - Legacy'!$C$464</c:f>
              <c:strCache>
                <c:ptCount val="1"/>
                <c:pt idx="0">
                  <c:v>Statewide*</c:v>
                </c:pt>
              </c:strCache>
            </c:strRef>
          </c:tx>
          <c:spPr>
            <a:ln w="31750">
              <a:solidFill>
                <a:srgbClr val="92D050"/>
              </a:solidFill>
            </a:ln>
          </c:spPr>
          <c:marker>
            <c:symbol val="none"/>
          </c:marker>
          <c:cat>
            <c:strRef>
              <c:f>'Academics - Gr. 3-8 - Legacy'!$K$460:$O$460</c:f>
              <c:strCache>
                <c:ptCount val="5"/>
                <c:pt idx="0">
                  <c:v>2012</c:v>
                </c:pt>
                <c:pt idx="1">
                  <c:v>2013</c:v>
                </c:pt>
                <c:pt idx="2">
                  <c:v>2014</c:v>
                </c:pt>
                <c:pt idx="3">
                  <c:v>2015†</c:v>
                </c:pt>
                <c:pt idx="4">
                  <c:v>2016†</c:v>
                </c:pt>
              </c:strCache>
            </c:strRef>
          </c:cat>
          <c:val>
            <c:numRef>
              <c:f>'Academics - Gr. 3-8 - Legacy'!$K$464:$O$464</c:f>
              <c:numCache>
                <c:formatCode>0.0</c:formatCode>
                <c:ptCount val="5"/>
                <c:pt idx="0">
                  <c:v>54</c:v>
                </c:pt>
                <c:pt idx="1">
                  <c:v>57</c:v>
                </c:pt>
                <c:pt idx="2">
                  <c:v>57</c:v>
                </c:pt>
                <c:pt idx="3">
                  <c:v>59</c:v>
                </c:pt>
                <c:pt idx="4">
                  <c:v>62</c:v>
                </c:pt>
              </c:numCache>
            </c:numRef>
          </c:val>
          <c:smooth val="1"/>
          <c:extLst>
            <c:ext xmlns:c16="http://schemas.microsoft.com/office/drawing/2014/chart" uri="{C3380CC4-5D6E-409C-BE32-E72D297353CC}">
              <c16:uniqueId val="{00000001-99DD-470A-9D30-1D49C3D378DA}"/>
            </c:ext>
          </c:extLst>
        </c:ser>
        <c:ser>
          <c:idx val="0"/>
          <c:order val="2"/>
          <c:tx>
            <c:strRef>
              <c:f>'Academics - Gr. 3-8 - Legacy'!$C$463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Legacy'!$K$460:$O$460</c:f>
              <c:strCache>
                <c:ptCount val="5"/>
                <c:pt idx="0">
                  <c:v>2012</c:v>
                </c:pt>
                <c:pt idx="1">
                  <c:v>2013</c:v>
                </c:pt>
                <c:pt idx="2">
                  <c:v>2014</c:v>
                </c:pt>
                <c:pt idx="3">
                  <c:v>2015†</c:v>
                </c:pt>
                <c:pt idx="4">
                  <c:v>2016†</c:v>
                </c:pt>
              </c:strCache>
            </c:strRef>
          </c:cat>
          <c:val>
            <c:numRef>
              <c:f>'Academics - Gr. 3-8 - Legacy'!$K$463:$O$463</c:f>
              <c:numCache>
                <c:formatCode>0.0</c:formatCode>
                <c:ptCount val="5"/>
                <c:pt idx="0">
                  <c:v>86</c:v>
                </c:pt>
                <c:pt idx="1">
                  <c:v>86</c:v>
                </c:pt>
                <c:pt idx="2">
                  <c:v>84</c:v>
                </c:pt>
                <c:pt idx="3">
                  <c:v>86</c:v>
                </c:pt>
                <c:pt idx="4">
                  <c:v>88</c:v>
                </c:pt>
              </c:numCache>
            </c:numRef>
          </c:val>
          <c:smooth val="1"/>
          <c:extLst>
            <c:ext xmlns:c16="http://schemas.microsoft.com/office/drawing/2014/chart" uri="{C3380CC4-5D6E-409C-BE32-E72D297353CC}">
              <c16:uniqueId val="{00000002-99DD-470A-9D30-1D49C3D378DA}"/>
            </c:ext>
          </c:extLst>
        </c:ser>
        <c:dLbls>
          <c:showLegendKey val="0"/>
          <c:showVal val="0"/>
          <c:showCatName val="0"/>
          <c:showSerName val="0"/>
          <c:showPercent val="0"/>
          <c:showBubbleSize val="0"/>
        </c:dLbls>
        <c:smooth val="0"/>
        <c:axId val="274974984"/>
        <c:axId val="274975560"/>
      </c:lineChart>
      <c:catAx>
        <c:axId val="274974984"/>
        <c:scaling>
          <c:orientation val="minMax"/>
        </c:scaling>
        <c:delete val="0"/>
        <c:axPos val="b"/>
        <c:numFmt formatCode="General" sourceLinked="1"/>
        <c:majorTickMark val="out"/>
        <c:minorTickMark val="none"/>
        <c:tickLblPos val="nextTo"/>
        <c:crossAx val="274975560"/>
        <c:crosses val="autoZero"/>
        <c:auto val="1"/>
        <c:lblAlgn val="ctr"/>
        <c:lblOffset val="100"/>
        <c:noMultiLvlLbl val="0"/>
      </c:catAx>
      <c:valAx>
        <c:axId val="27497556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7497498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Legacy'!$C$465</c:f>
              <c:strCache>
                <c:ptCount val="1"/>
                <c:pt idx="0">
                  <c:v>Springfield*</c:v>
                </c:pt>
              </c:strCache>
            </c:strRef>
          </c:tx>
          <c:spPr>
            <a:ln w="31750">
              <a:solidFill>
                <a:schemeClr val="bg1">
                  <a:lumMod val="65000"/>
                </a:schemeClr>
              </a:solidFill>
            </a:ln>
          </c:spPr>
          <c:marker>
            <c:symbol val="none"/>
          </c:marker>
          <c:cat>
            <c:strRef>
              <c:f>'Academics - Gr. 3-8 - Legacy'!$R$460:$V$461</c:f>
              <c:strCache>
                <c:ptCount val="5"/>
                <c:pt idx="0">
                  <c:v>2012</c:v>
                </c:pt>
                <c:pt idx="1">
                  <c:v>2013</c:v>
                </c:pt>
                <c:pt idx="2">
                  <c:v>2014</c:v>
                </c:pt>
                <c:pt idx="3">
                  <c:v>2015†</c:v>
                </c:pt>
                <c:pt idx="4">
                  <c:v>2016†</c:v>
                </c:pt>
              </c:strCache>
            </c:strRef>
          </c:cat>
          <c:val>
            <c:numRef>
              <c:f>'Academics - Gr. 3-8 - Legacy'!$R$465:$V$465</c:f>
              <c:numCache>
                <c:formatCode>0.0</c:formatCode>
                <c:ptCount val="5"/>
                <c:pt idx="0">
                  <c:v>34</c:v>
                </c:pt>
                <c:pt idx="1">
                  <c:v>30</c:v>
                </c:pt>
                <c:pt idx="2">
                  <c:v>38</c:v>
                </c:pt>
                <c:pt idx="3">
                  <c:v>38</c:v>
                </c:pt>
                <c:pt idx="4">
                  <c:v>32.5</c:v>
                </c:pt>
              </c:numCache>
            </c:numRef>
          </c:val>
          <c:smooth val="1"/>
          <c:extLst>
            <c:ext xmlns:c16="http://schemas.microsoft.com/office/drawing/2014/chart" uri="{C3380CC4-5D6E-409C-BE32-E72D297353CC}">
              <c16:uniqueId val="{00000000-49D7-445B-A100-6EA40E526010}"/>
            </c:ext>
          </c:extLst>
        </c:ser>
        <c:ser>
          <c:idx val="2"/>
          <c:order val="1"/>
          <c:tx>
            <c:strRef>
              <c:f>'Academics - Gr. 3-8 - Legacy'!$C$464</c:f>
              <c:strCache>
                <c:ptCount val="1"/>
                <c:pt idx="0">
                  <c:v>Statewide*</c:v>
                </c:pt>
              </c:strCache>
            </c:strRef>
          </c:tx>
          <c:spPr>
            <a:ln w="31750">
              <a:solidFill>
                <a:srgbClr val="92D050"/>
              </a:solidFill>
            </a:ln>
          </c:spPr>
          <c:marker>
            <c:symbol val="none"/>
          </c:marker>
          <c:cat>
            <c:strRef>
              <c:f>'Academics - Gr. 3-8 - Legacy'!$R$460:$V$461</c:f>
              <c:strCache>
                <c:ptCount val="5"/>
                <c:pt idx="0">
                  <c:v>2012</c:v>
                </c:pt>
                <c:pt idx="1">
                  <c:v>2013</c:v>
                </c:pt>
                <c:pt idx="2">
                  <c:v>2014</c:v>
                </c:pt>
                <c:pt idx="3">
                  <c:v>2015†</c:v>
                </c:pt>
                <c:pt idx="4">
                  <c:v>2016†</c:v>
                </c:pt>
              </c:strCache>
            </c:strRef>
          </c:cat>
          <c:val>
            <c:numRef>
              <c:f>'Academics - Gr. 3-8 - Legacy'!$R$464:$V$464</c:f>
              <c:numCache>
                <c:formatCode>0.0</c:formatCode>
                <c:ptCount val="5"/>
                <c:pt idx="0">
                  <c:v>49</c:v>
                </c:pt>
                <c:pt idx="1">
                  <c:v>50</c:v>
                </c:pt>
                <c:pt idx="2">
                  <c:v>50</c:v>
                </c:pt>
                <c:pt idx="3">
                  <c:v>51</c:v>
                </c:pt>
                <c:pt idx="4">
                  <c:v>51</c:v>
                </c:pt>
              </c:numCache>
            </c:numRef>
          </c:val>
          <c:smooth val="1"/>
          <c:extLst>
            <c:ext xmlns:c16="http://schemas.microsoft.com/office/drawing/2014/chart" uri="{C3380CC4-5D6E-409C-BE32-E72D297353CC}">
              <c16:uniqueId val="{00000001-49D7-445B-A100-6EA40E526010}"/>
            </c:ext>
          </c:extLst>
        </c:ser>
        <c:ser>
          <c:idx val="0"/>
          <c:order val="2"/>
          <c:tx>
            <c:strRef>
              <c:f>'Academics - Gr. 3-8 - Legacy'!$C$463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Legacy'!$R$460:$V$461</c:f>
              <c:strCache>
                <c:ptCount val="5"/>
                <c:pt idx="0">
                  <c:v>2012</c:v>
                </c:pt>
                <c:pt idx="1">
                  <c:v>2013</c:v>
                </c:pt>
                <c:pt idx="2">
                  <c:v>2014</c:v>
                </c:pt>
                <c:pt idx="3">
                  <c:v>2015†</c:v>
                </c:pt>
                <c:pt idx="4">
                  <c:v>2016†</c:v>
                </c:pt>
              </c:strCache>
            </c:strRef>
          </c:cat>
          <c:val>
            <c:numRef>
              <c:f>'Academics - Gr. 3-8 - Legacy'!$R$463:$V$463</c:f>
              <c:numCache>
                <c:formatCode>0.0</c:formatCode>
                <c:ptCount val="5"/>
                <c:pt idx="2">
                  <c:v>76</c:v>
                </c:pt>
                <c:pt idx="3">
                  <c:v>58</c:v>
                </c:pt>
                <c:pt idx="4">
                  <c:v>57</c:v>
                </c:pt>
              </c:numCache>
            </c:numRef>
          </c:val>
          <c:smooth val="1"/>
          <c:extLst>
            <c:ext xmlns:c16="http://schemas.microsoft.com/office/drawing/2014/chart" uri="{C3380CC4-5D6E-409C-BE32-E72D297353CC}">
              <c16:uniqueId val="{00000002-49D7-445B-A100-6EA40E526010}"/>
            </c:ext>
          </c:extLst>
        </c:ser>
        <c:dLbls>
          <c:showLegendKey val="0"/>
          <c:showVal val="0"/>
          <c:showCatName val="0"/>
          <c:showSerName val="0"/>
          <c:showPercent val="0"/>
          <c:showBubbleSize val="0"/>
        </c:dLbls>
        <c:smooth val="0"/>
        <c:axId val="274979592"/>
        <c:axId val="274980168"/>
      </c:lineChart>
      <c:catAx>
        <c:axId val="274979592"/>
        <c:scaling>
          <c:orientation val="minMax"/>
        </c:scaling>
        <c:delete val="0"/>
        <c:axPos val="b"/>
        <c:numFmt formatCode="General" sourceLinked="1"/>
        <c:majorTickMark val="out"/>
        <c:minorTickMark val="none"/>
        <c:tickLblPos val="nextTo"/>
        <c:crossAx val="274980168"/>
        <c:crosses val="autoZero"/>
        <c:auto val="1"/>
        <c:lblAlgn val="ctr"/>
        <c:lblOffset val="100"/>
        <c:noMultiLvlLbl val="0"/>
      </c:catAx>
      <c:valAx>
        <c:axId val="27498016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497959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Legacy'!$C$497</c:f>
              <c:strCache>
                <c:ptCount val="1"/>
                <c:pt idx="0">
                  <c:v>Springfield*</c:v>
                </c:pt>
              </c:strCache>
            </c:strRef>
          </c:tx>
          <c:spPr>
            <a:ln w="31750">
              <a:solidFill>
                <a:schemeClr val="bg1">
                  <a:lumMod val="65000"/>
                </a:schemeClr>
              </a:solidFill>
            </a:ln>
          </c:spPr>
          <c:marker>
            <c:symbol val="none"/>
          </c:marker>
          <c:cat>
            <c:strRef>
              <c:f>'Academics - Gr. 3-8 - Legacy'!$D$492:$H$492</c:f>
              <c:strCache>
                <c:ptCount val="5"/>
                <c:pt idx="0">
                  <c:v>2012</c:v>
                </c:pt>
                <c:pt idx="1">
                  <c:v>2013</c:v>
                </c:pt>
                <c:pt idx="2">
                  <c:v>2014</c:v>
                </c:pt>
                <c:pt idx="3">
                  <c:v>2015†</c:v>
                </c:pt>
                <c:pt idx="4">
                  <c:v>2016†</c:v>
                </c:pt>
              </c:strCache>
            </c:strRef>
          </c:cat>
          <c:val>
            <c:numRef>
              <c:f>'Academics - Gr. 3-8 - Legacy'!$D$497:$H$497</c:f>
              <c:numCache>
                <c:formatCode>0.0</c:formatCode>
                <c:ptCount val="5"/>
                <c:pt idx="0">
                  <c:v>76.099999999999994</c:v>
                </c:pt>
                <c:pt idx="1">
                  <c:v>77.2</c:v>
                </c:pt>
                <c:pt idx="2">
                  <c:v>77.099999999999994</c:v>
                </c:pt>
                <c:pt idx="3">
                  <c:v>78.8</c:v>
                </c:pt>
                <c:pt idx="4">
                  <c:v>80.599999999999994</c:v>
                </c:pt>
              </c:numCache>
            </c:numRef>
          </c:val>
          <c:smooth val="1"/>
          <c:extLst>
            <c:ext xmlns:c16="http://schemas.microsoft.com/office/drawing/2014/chart" uri="{C3380CC4-5D6E-409C-BE32-E72D297353CC}">
              <c16:uniqueId val="{00000000-B7B7-423A-8E85-E412A6D5CB7C}"/>
            </c:ext>
          </c:extLst>
        </c:ser>
        <c:ser>
          <c:idx val="2"/>
          <c:order val="1"/>
          <c:tx>
            <c:strRef>
              <c:f>'Academics - Gr. 3-8 - Legacy'!$C$496</c:f>
              <c:strCache>
                <c:ptCount val="1"/>
                <c:pt idx="0">
                  <c:v>Statewide*</c:v>
                </c:pt>
              </c:strCache>
            </c:strRef>
          </c:tx>
          <c:spPr>
            <a:ln w="31750">
              <a:solidFill>
                <a:srgbClr val="92D050"/>
              </a:solidFill>
            </a:ln>
          </c:spPr>
          <c:marker>
            <c:symbol val="none"/>
          </c:marker>
          <c:cat>
            <c:strRef>
              <c:f>'Academics - Gr. 3-8 - Legacy'!$D$492:$H$492</c:f>
              <c:strCache>
                <c:ptCount val="5"/>
                <c:pt idx="0">
                  <c:v>2012</c:v>
                </c:pt>
                <c:pt idx="1">
                  <c:v>2013</c:v>
                </c:pt>
                <c:pt idx="2">
                  <c:v>2014</c:v>
                </c:pt>
                <c:pt idx="3">
                  <c:v>2015†</c:v>
                </c:pt>
                <c:pt idx="4">
                  <c:v>2016†</c:v>
                </c:pt>
              </c:strCache>
            </c:strRef>
          </c:cat>
          <c:val>
            <c:numRef>
              <c:f>'Academics - Gr. 3-8 - Legacy'!$D$496:$H$496</c:f>
              <c:numCache>
                <c:formatCode>0.0</c:formatCode>
                <c:ptCount val="5"/>
                <c:pt idx="0">
                  <c:v>89.5</c:v>
                </c:pt>
                <c:pt idx="1">
                  <c:v>89.2</c:v>
                </c:pt>
                <c:pt idx="2">
                  <c:v>89.1</c:v>
                </c:pt>
                <c:pt idx="3">
                  <c:v>89</c:v>
                </c:pt>
                <c:pt idx="4">
                  <c:v>89.4</c:v>
                </c:pt>
              </c:numCache>
            </c:numRef>
          </c:val>
          <c:smooth val="1"/>
          <c:extLst>
            <c:ext xmlns:c16="http://schemas.microsoft.com/office/drawing/2014/chart" uri="{C3380CC4-5D6E-409C-BE32-E72D297353CC}">
              <c16:uniqueId val="{00000001-B7B7-423A-8E85-E412A6D5CB7C}"/>
            </c:ext>
          </c:extLst>
        </c:ser>
        <c:ser>
          <c:idx val="0"/>
          <c:order val="2"/>
          <c:tx>
            <c:strRef>
              <c:f>'Academics - Gr. 3-8 - Legacy'!$C$495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Legacy'!$D$492:$H$492</c:f>
              <c:strCache>
                <c:ptCount val="5"/>
                <c:pt idx="0">
                  <c:v>2012</c:v>
                </c:pt>
                <c:pt idx="1">
                  <c:v>2013</c:v>
                </c:pt>
                <c:pt idx="2">
                  <c:v>2014</c:v>
                </c:pt>
                <c:pt idx="3">
                  <c:v>2015†</c:v>
                </c:pt>
                <c:pt idx="4">
                  <c:v>2016†</c:v>
                </c:pt>
              </c:strCache>
            </c:strRef>
          </c:cat>
          <c:val>
            <c:numRef>
              <c:f>'Academics - Gr. 3-8 - Legacy'!$D$495:$H$495</c:f>
              <c:numCache>
                <c:formatCode>0.0</c:formatCode>
                <c:ptCount val="5"/>
                <c:pt idx="0">
                  <c:v>97</c:v>
                </c:pt>
                <c:pt idx="1">
                  <c:v>94.1</c:v>
                </c:pt>
                <c:pt idx="2">
                  <c:v>94.2</c:v>
                </c:pt>
                <c:pt idx="3">
                  <c:v>94</c:v>
                </c:pt>
                <c:pt idx="4">
                  <c:v>94.7</c:v>
                </c:pt>
              </c:numCache>
            </c:numRef>
          </c:val>
          <c:smooth val="1"/>
          <c:extLst>
            <c:ext xmlns:c16="http://schemas.microsoft.com/office/drawing/2014/chart" uri="{C3380CC4-5D6E-409C-BE32-E72D297353CC}">
              <c16:uniqueId val="{00000002-B7B7-423A-8E85-E412A6D5CB7C}"/>
            </c:ext>
          </c:extLst>
        </c:ser>
        <c:dLbls>
          <c:showLegendKey val="0"/>
          <c:showVal val="0"/>
          <c:showCatName val="0"/>
          <c:showSerName val="0"/>
          <c:showPercent val="0"/>
          <c:showBubbleSize val="0"/>
        </c:dLbls>
        <c:smooth val="0"/>
        <c:axId val="275254664"/>
        <c:axId val="275255240"/>
      </c:lineChart>
      <c:catAx>
        <c:axId val="275254664"/>
        <c:scaling>
          <c:orientation val="minMax"/>
        </c:scaling>
        <c:delete val="0"/>
        <c:axPos val="b"/>
        <c:numFmt formatCode="General" sourceLinked="1"/>
        <c:majorTickMark val="out"/>
        <c:minorTickMark val="none"/>
        <c:tickLblPos val="nextTo"/>
        <c:spPr>
          <a:noFill/>
        </c:spPr>
        <c:crossAx val="275255240"/>
        <c:crosses val="autoZero"/>
        <c:auto val="1"/>
        <c:lblAlgn val="ctr"/>
        <c:lblOffset val="100"/>
        <c:noMultiLvlLbl val="0"/>
      </c:catAx>
      <c:valAx>
        <c:axId val="2752552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5254664"/>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Legacy'!$C$497</c:f>
              <c:strCache>
                <c:ptCount val="1"/>
                <c:pt idx="0">
                  <c:v>Springfield*</c:v>
                </c:pt>
              </c:strCache>
            </c:strRef>
          </c:tx>
          <c:spPr>
            <a:ln w="31750">
              <a:solidFill>
                <a:schemeClr val="bg1">
                  <a:lumMod val="65000"/>
                </a:schemeClr>
              </a:solidFill>
            </a:ln>
          </c:spPr>
          <c:marker>
            <c:symbol val="none"/>
          </c:marker>
          <c:cat>
            <c:strRef>
              <c:f>'Academics - Gr. 3-8 - Legacy'!$K$492:$O$492</c:f>
              <c:strCache>
                <c:ptCount val="5"/>
                <c:pt idx="0">
                  <c:v>2012</c:v>
                </c:pt>
                <c:pt idx="1">
                  <c:v>2013</c:v>
                </c:pt>
                <c:pt idx="2">
                  <c:v>2014</c:v>
                </c:pt>
                <c:pt idx="3">
                  <c:v>2015†</c:v>
                </c:pt>
                <c:pt idx="4">
                  <c:v>2016†</c:v>
                </c:pt>
              </c:strCache>
            </c:strRef>
          </c:cat>
          <c:val>
            <c:numRef>
              <c:f>'Academics - Gr. 3-8 - Legacy'!$K$497:$O$497</c:f>
              <c:numCache>
                <c:formatCode>0.0</c:formatCode>
                <c:ptCount val="5"/>
                <c:pt idx="0">
                  <c:v>49</c:v>
                </c:pt>
                <c:pt idx="1">
                  <c:v>49</c:v>
                </c:pt>
                <c:pt idx="2">
                  <c:v>51</c:v>
                </c:pt>
                <c:pt idx="3">
                  <c:v>52</c:v>
                </c:pt>
                <c:pt idx="4">
                  <c:v>58</c:v>
                </c:pt>
              </c:numCache>
            </c:numRef>
          </c:val>
          <c:smooth val="1"/>
          <c:extLst>
            <c:ext xmlns:c16="http://schemas.microsoft.com/office/drawing/2014/chart" uri="{C3380CC4-5D6E-409C-BE32-E72D297353CC}">
              <c16:uniqueId val="{00000000-AE30-4AFB-B3F2-303E4FC1792B}"/>
            </c:ext>
          </c:extLst>
        </c:ser>
        <c:ser>
          <c:idx val="2"/>
          <c:order val="1"/>
          <c:tx>
            <c:strRef>
              <c:f>'Academics - Gr. 3-8 - Legacy'!$C$496</c:f>
              <c:strCache>
                <c:ptCount val="1"/>
                <c:pt idx="0">
                  <c:v>Statewide*</c:v>
                </c:pt>
              </c:strCache>
            </c:strRef>
          </c:tx>
          <c:spPr>
            <a:ln w="31750">
              <a:solidFill>
                <a:srgbClr val="92D050"/>
              </a:solidFill>
            </a:ln>
          </c:spPr>
          <c:marker>
            <c:symbol val="none"/>
          </c:marker>
          <c:cat>
            <c:strRef>
              <c:f>'Academics - Gr. 3-8 - Legacy'!$K$492:$O$492</c:f>
              <c:strCache>
                <c:ptCount val="5"/>
                <c:pt idx="0">
                  <c:v>2012</c:v>
                </c:pt>
                <c:pt idx="1">
                  <c:v>2013</c:v>
                </c:pt>
                <c:pt idx="2">
                  <c:v>2014</c:v>
                </c:pt>
                <c:pt idx="3">
                  <c:v>2015†</c:v>
                </c:pt>
                <c:pt idx="4">
                  <c:v>2016†</c:v>
                </c:pt>
              </c:strCache>
            </c:strRef>
          </c:cat>
          <c:val>
            <c:numRef>
              <c:f>'Academics - Gr. 3-8 - Legacy'!$K$496:$O$496</c:f>
              <c:numCache>
                <c:formatCode>0.0</c:formatCode>
                <c:ptCount val="5"/>
                <c:pt idx="0">
                  <c:v>74</c:v>
                </c:pt>
                <c:pt idx="1">
                  <c:v>73</c:v>
                </c:pt>
                <c:pt idx="2">
                  <c:v>73</c:v>
                </c:pt>
                <c:pt idx="3">
                  <c:v>73</c:v>
                </c:pt>
                <c:pt idx="4">
                  <c:v>74</c:v>
                </c:pt>
              </c:numCache>
            </c:numRef>
          </c:val>
          <c:smooth val="1"/>
          <c:extLst>
            <c:ext xmlns:c16="http://schemas.microsoft.com/office/drawing/2014/chart" uri="{C3380CC4-5D6E-409C-BE32-E72D297353CC}">
              <c16:uniqueId val="{00000001-AE30-4AFB-B3F2-303E4FC1792B}"/>
            </c:ext>
          </c:extLst>
        </c:ser>
        <c:ser>
          <c:idx val="0"/>
          <c:order val="2"/>
          <c:tx>
            <c:strRef>
              <c:f>'Academics - Gr. 3-8 - Legacy'!$C$495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Legacy'!$K$492:$O$492</c:f>
              <c:strCache>
                <c:ptCount val="5"/>
                <c:pt idx="0">
                  <c:v>2012</c:v>
                </c:pt>
                <c:pt idx="1">
                  <c:v>2013</c:v>
                </c:pt>
                <c:pt idx="2">
                  <c:v>2014</c:v>
                </c:pt>
                <c:pt idx="3">
                  <c:v>2015†</c:v>
                </c:pt>
                <c:pt idx="4">
                  <c:v>2016†</c:v>
                </c:pt>
              </c:strCache>
            </c:strRef>
          </c:cat>
          <c:val>
            <c:numRef>
              <c:f>'Academics - Gr. 3-8 - Legacy'!$K$495:$O$495</c:f>
              <c:numCache>
                <c:formatCode>0.0</c:formatCode>
                <c:ptCount val="5"/>
                <c:pt idx="0">
                  <c:v>91</c:v>
                </c:pt>
                <c:pt idx="1">
                  <c:v>81</c:v>
                </c:pt>
                <c:pt idx="2">
                  <c:v>81</c:v>
                </c:pt>
                <c:pt idx="3">
                  <c:v>86</c:v>
                </c:pt>
                <c:pt idx="4">
                  <c:v>85</c:v>
                </c:pt>
              </c:numCache>
            </c:numRef>
          </c:val>
          <c:smooth val="1"/>
          <c:extLst>
            <c:ext xmlns:c16="http://schemas.microsoft.com/office/drawing/2014/chart" uri="{C3380CC4-5D6E-409C-BE32-E72D297353CC}">
              <c16:uniqueId val="{00000002-AE30-4AFB-B3F2-303E4FC1792B}"/>
            </c:ext>
          </c:extLst>
        </c:ser>
        <c:dLbls>
          <c:showLegendKey val="0"/>
          <c:showVal val="0"/>
          <c:showCatName val="0"/>
          <c:showSerName val="0"/>
          <c:showPercent val="0"/>
          <c:showBubbleSize val="0"/>
        </c:dLbls>
        <c:smooth val="0"/>
        <c:axId val="275447816"/>
        <c:axId val="275448392"/>
      </c:lineChart>
      <c:catAx>
        <c:axId val="275447816"/>
        <c:scaling>
          <c:orientation val="minMax"/>
        </c:scaling>
        <c:delete val="0"/>
        <c:axPos val="b"/>
        <c:numFmt formatCode="General" sourceLinked="1"/>
        <c:majorTickMark val="out"/>
        <c:minorTickMark val="none"/>
        <c:tickLblPos val="nextTo"/>
        <c:crossAx val="275448392"/>
        <c:crosses val="autoZero"/>
        <c:auto val="1"/>
        <c:lblAlgn val="ctr"/>
        <c:lblOffset val="100"/>
        <c:noMultiLvlLbl val="0"/>
      </c:catAx>
      <c:valAx>
        <c:axId val="27544839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75447816"/>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Legacy'!$C$497</c:f>
              <c:strCache>
                <c:ptCount val="1"/>
                <c:pt idx="0">
                  <c:v>Springfield*</c:v>
                </c:pt>
              </c:strCache>
            </c:strRef>
          </c:tx>
          <c:spPr>
            <a:ln w="31750">
              <a:solidFill>
                <a:schemeClr val="bg1">
                  <a:lumMod val="65000"/>
                </a:schemeClr>
              </a:solidFill>
            </a:ln>
          </c:spPr>
          <c:marker>
            <c:symbol val="none"/>
          </c:marker>
          <c:cat>
            <c:strRef>
              <c:f>'Academics - Gr. 3-8 - Legacy'!$R$492:$V$492</c:f>
              <c:strCache>
                <c:ptCount val="5"/>
                <c:pt idx="0">
                  <c:v>2012</c:v>
                </c:pt>
                <c:pt idx="1">
                  <c:v>2013</c:v>
                </c:pt>
                <c:pt idx="2">
                  <c:v>2014</c:v>
                </c:pt>
                <c:pt idx="3">
                  <c:v>2015†</c:v>
                </c:pt>
                <c:pt idx="4">
                  <c:v>2016†</c:v>
                </c:pt>
              </c:strCache>
            </c:strRef>
          </c:cat>
          <c:val>
            <c:numRef>
              <c:f>'Academics - Gr. 3-8 - Legacy'!$R$497:$V$497</c:f>
              <c:numCache>
                <c:formatCode>0.0</c:formatCode>
                <c:ptCount val="5"/>
                <c:pt idx="0">
                  <c:v>40</c:v>
                </c:pt>
                <c:pt idx="1">
                  <c:v>40.5</c:v>
                </c:pt>
                <c:pt idx="2">
                  <c:v>38</c:v>
                </c:pt>
                <c:pt idx="3">
                  <c:v>39</c:v>
                </c:pt>
                <c:pt idx="4">
                  <c:v>50</c:v>
                </c:pt>
              </c:numCache>
            </c:numRef>
          </c:val>
          <c:smooth val="1"/>
          <c:extLst>
            <c:ext xmlns:c16="http://schemas.microsoft.com/office/drawing/2014/chart" uri="{C3380CC4-5D6E-409C-BE32-E72D297353CC}">
              <c16:uniqueId val="{00000000-74EB-4E37-8797-19239B21745C}"/>
            </c:ext>
          </c:extLst>
        </c:ser>
        <c:ser>
          <c:idx val="2"/>
          <c:order val="1"/>
          <c:tx>
            <c:strRef>
              <c:f>'Academics - Gr. 3-8 - Legacy'!$C$496</c:f>
              <c:strCache>
                <c:ptCount val="1"/>
                <c:pt idx="0">
                  <c:v>Statewide*</c:v>
                </c:pt>
              </c:strCache>
            </c:strRef>
          </c:tx>
          <c:spPr>
            <a:ln w="31750">
              <a:solidFill>
                <a:srgbClr val="92D050"/>
              </a:solidFill>
            </a:ln>
          </c:spPr>
          <c:marker>
            <c:symbol val="none"/>
          </c:marker>
          <c:cat>
            <c:strRef>
              <c:f>'Academics - Gr. 3-8 - Legacy'!$R$492:$V$492</c:f>
              <c:strCache>
                <c:ptCount val="5"/>
                <c:pt idx="0">
                  <c:v>2012</c:v>
                </c:pt>
                <c:pt idx="1">
                  <c:v>2013</c:v>
                </c:pt>
                <c:pt idx="2">
                  <c:v>2014</c:v>
                </c:pt>
                <c:pt idx="3">
                  <c:v>2015†</c:v>
                </c:pt>
                <c:pt idx="4">
                  <c:v>2016†</c:v>
                </c:pt>
              </c:strCache>
            </c:strRef>
          </c:cat>
          <c:val>
            <c:numRef>
              <c:f>'Academics - Gr. 3-8 - Legacy'!$R$496:$V$496</c:f>
              <c:numCache>
                <c:formatCode>0.0</c:formatCode>
                <c:ptCount val="5"/>
                <c:pt idx="0">
                  <c:v>51</c:v>
                </c:pt>
                <c:pt idx="1">
                  <c:v>50</c:v>
                </c:pt>
                <c:pt idx="2">
                  <c:v>49</c:v>
                </c:pt>
                <c:pt idx="3">
                  <c:v>50</c:v>
                </c:pt>
                <c:pt idx="4">
                  <c:v>50</c:v>
                </c:pt>
              </c:numCache>
            </c:numRef>
          </c:val>
          <c:smooth val="1"/>
          <c:extLst>
            <c:ext xmlns:c16="http://schemas.microsoft.com/office/drawing/2014/chart" uri="{C3380CC4-5D6E-409C-BE32-E72D297353CC}">
              <c16:uniqueId val="{00000001-74EB-4E37-8797-19239B21745C}"/>
            </c:ext>
          </c:extLst>
        </c:ser>
        <c:ser>
          <c:idx val="0"/>
          <c:order val="2"/>
          <c:tx>
            <c:strRef>
              <c:f>'Academics - Gr. 3-8 - Legacy'!$C$495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Legacy'!$R$492:$V$492</c:f>
              <c:strCache>
                <c:ptCount val="5"/>
                <c:pt idx="0">
                  <c:v>2012</c:v>
                </c:pt>
                <c:pt idx="1">
                  <c:v>2013</c:v>
                </c:pt>
                <c:pt idx="2">
                  <c:v>2014</c:v>
                </c:pt>
                <c:pt idx="3">
                  <c:v>2015†</c:v>
                </c:pt>
                <c:pt idx="4">
                  <c:v>2016†</c:v>
                </c:pt>
              </c:strCache>
            </c:strRef>
          </c:cat>
          <c:val>
            <c:numRef>
              <c:f>'Academics - Gr. 3-8 - Legacy'!$R$495:$V$495</c:f>
              <c:numCache>
                <c:formatCode>0.0</c:formatCode>
                <c:ptCount val="5"/>
                <c:pt idx="0">
                  <c:v>63</c:v>
                </c:pt>
                <c:pt idx="1">
                  <c:v>56</c:v>
                </c:pt>
                <c:pt idx="2">
                  <c:v>58</c:v>
                </c:pt>
                <c:pt idx="3">
                  <c:v>55</c:v>
                </c:pt>
                <c:pt idx="4">
                  <c:v>58</c:v>
                </c:pt>
              </c:numCache>
            </c:numRef>
          </c:val>
          <c:smooth val="1"/>
          <c:extLst>
            <c:ext xmlns:c16="http://schemas.microsoft.com/office/drawing/2014/chart" uri="{C3380CC4-5D6E-409C-BE32-E72D297353CC}">
              <c16:uniqueId val="{00000002-74EB-4E37-8797-19239B21745C}"/>
            </c:ext>
          </c:extLst>
        </c:ser>
        <c:dLbls>
          <c:showLegendKey val="0"/>
          <c:showVal val="0"/>
          <c:showCatName val="0"/>
          <c:showSerName val="0"/>
          <c:showPercent val="0"/>
          <c:showBubbleSize val="0"/>
        </c:dLbls>
        <c:smooth val="0"/>
        <c:axId val="275452424"/>
        <c:axId val="275453000"/>
      </c:lineChart>
      <c:catAx>
        <c:axId val="275452424"/>
        <c:scaling>
          <c:orientation val="minMax"/>
        </c:scaling>
        <c:delete val="0"/>
        <c:axPos val="b"/>
        <c:numFmt formatCode="General" sourceLinked="1"/>
        <c:majorTickMark val="out"/>
        <c:minorTickMark val="none"/>
        <c:tickLblPos val="nextTo"/>
        <c:crossAx val="275453000"/>
        <c:crosses val="autoZero"/>
        <c:auto val="1"/>
        <c:lblAlgn val="ctr"/>
        <c:lblOffset val="100"/>
        <c:noMultiLvlLbl val="0"/>
      </c:catAx>
      <c:valAx>
        <c:axId val="27545300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5452424"/>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4533182045334"/>
          <c:y val="5.1440251900434983E-2"/>
          <c:w val="0.83145466817954672"/>
          <c:h val="0.83249029671849895"/>
        </c:manualLayout>
      </c:layout>
      <c:lineChart>
        <c:grouping val="standard"/>
        <c:varyColors val="0"/>
        <c:ser>
          <c:idx val="1"/>
          <c:order val="0"/>
          <c:tx>
            <c:strRef>
              <c:f>'Academics - Gr. 3-8 - Legacy'!$C$524</c:f>
              <c:strCache>
                <c:ptCount val="1"/>
                <c:pt idx="0">
                  <c:v>Springfield*</c:v>
                </c:pt>
              </c:strCache>
            </c:strRef>
          </c:tx>
          <c:spPr>
            <a:ln w="31750">
              <a:solidFill>
                <a:schemeClr val="bg1">
                  <a:lumMod val="65000"/>
                </a:schemeClr>
              </a:solidFill>
            </a:ln>
          </c:spPr>
          <c:marker>
            <c:symbol val="none"/>
          </c:marker>
          <c:cat>
            <c:strRef>
              <c:f>'Academics - Gr. 3-8 - Legacy'!$D$519:$H$519</c:f>
              <c:strCache>
                <c:ptCount val="5"/>
                <c:pt idx="0">
                  <c:v>2012</c:v>
                </c:pt>
                <c:pt idx="1">
                  <c:v>2013</c:v>
                </c:pt>
                <c:pt idx="2">
                  <c:v>2014</c:v>
                </c:pt>
                <c:pt idx="3">
                  <c:v>2015†</c:v>
                </c:pt>
                <c:pt idx="4">
                  <c:v>2016†</c:v>
                </c:pt>
              </c:strCache>
            </c:strRef>
          </c:cat>
          <c:val>
            <c:numRef>
              <c:f>'Academics - Gr. 3-8 - Legacy'!$D$524:$H$524</c:f>
              <c:numCache>
                <c:formatCode>0.0</c:formatCode>
                <c:ptCount val="5"/>
                <c:pt idx="0">
                  <c:v>69.5</c:v>
                </c:pt>
                <c:pt idx="1">
                  <c:v>70.5</c:v>
                </c:pt>
                <c:pt idx="2">
                  <c:v>69.2</c:v>
                </c:pt>
                <c:pt idx="3">
                  <c:v>71.599999999999994</c:v>
                </c:pt>
                <c:pt idx="4">
                  <c:v>74</c:v>
                </c:pt>
              </c:numCache>
            </c:numRef>
          </c:val>
          <c:smooth val="1"/>
          <c:extLst>
            <c:ext xmlns:c16="http://schemas.microsoft.com/office/drawing/2014/chart" uri="{C3380CC4-5D6E-409C-BE32-E72D297353CC}">
              <c16:uniqueId val="{00000000-EF7A-40EC-A2F6-1D7216FBBB56}"/>
            </c:ext>
          </c:extLst>
        </c:ser>
        <c:ser>
          <c:idx val="2"/>
          <c:order val="1"/>
          <c:tx>
            <c:strRef>
              <c:f>'Academics - Gr. 3-8 - Legacy'!$C$523</c:f>
              <c:strCache>
                <c:ptCount val="1"/>
                <c:pt idx="0">
                  <c:v>Statewide*</c:v>
                </c:pt>
              </c:strCache>
            </c:strRef>
          </c:tx>
          <c:spPr>
            <a:ln w="31750">
              <a:solidFill>
                <a:srgbClr val="92D050"/>
              </a:solidFill>
            </a:ln>
          </c:spPr>
          <c:marker>
            <c:symbol val="none"/>
          </c:marker>
          <c:cat>
            <c:strRef>
              <c:f>'Academics - Gr. 3-8 - Legacy'!$D$519:$H$519</c:f>
              <c:strCache>
                <c:ptCount val="5"/>
                <c:pt idx="0">
                  <c:v>2012</c:v>
                </c:pt>
                <c:pt idx="1">
                  <c:v>2013</c:v>
                </c:pt>
                <c:pt idx="2">
                  <c:v>2014</c:v>
                </c:pt>
                <c:pt idx="3">
                  <c:v>2015†</c:v>
                </c:pt>
                <c:pt idx="4">
                  <c:v>2016†</c:v>
                </c:pt>
              </c:strCache>
            </c:strRef>
          </c:cat>
          <c:val>
            <c:numRef>
              <c:f>'Academics - Gr. 3-8 - Legacy'!$D$523:$H$523</c:f>
              <c:numCache>
                <c:formatCode>0.0</c:formatCode>
                <c:ptCount val="5"/>
                <c:pt idx="0">
                  <c:v>83</c:v>
                </c:pt>
                <c:pt idx="1">
                  <c:v>83.6</c:v>
                </c:pt>
                <c:pt idx="2">
                  <c:v>83</c:v>
                </c:pt>
                <c:pt idx="3">
                  <c:v>83.3</c:v>
                </c:pt>
                <c:pt idx="4">
                  <c:v>84.4</c:v>
                </c:pt>
              </c:numCache>
            </c:numRef>
          </c:val>
          <c:smooth val="1"/>
          <c:extLst>
            <c:ext xmlns:c16="http://schemas.microsoft.com/office/drawing/2014/chart" uri="{C3380CC4-5D6E-409C-BE32-E72D297353CC}">
              <c16:uniqueId val="{00000001-EF7A-40EC-A2F6-1D7216FBBB56}"/>
            </c:ext>
          </c:extLst>
        </c:ser>
        <c:ser>
          <c:idx val="0"/>
          <c:order val="2"/>
          <c:tx>
            <c:strRef>
              <c:f>'Academics - Gr. 3-8 - Legacy'!$C$522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Legacy'!$D$519:$H$519</c:f>
              <c:strCache>
                <c:ptCount val="5"/>
                <c:pt idx="0">
                  <c:v>2012</c:v>
                </c:pt>
                <c:pt idx="1">
                  <c:v>2013</c:v>
                </c:pt>
                <c:pt idx="2">
                  <c:v>2014</c:v>
                </c:pt>
                <c:pt idx="3">
                  <c:v>2015†</c:v>
                </c:pt>
                <c:pt idx="4">
                  <c:v>2016†</c:v>
                </c:pt>
              </c:strCache>
            </c:strRef>
          </c:cat>
          <c:val>
            <c:numRef>
              <c:f>'Academics - Gr. 3-8 - Legacy'!$D$522:$H$522</c:f>
              <c:numCache>
                <c:formatCode>0.0</c:formatCode>
                <c:ptCount val="5"/>
                <c:pt idx="0">
                  <c:v>90.5</c:v>
                </c:pt>
                <c:pt idx="1">
                  <c:v>93.8</c:v>
                </c:pt>
                <c:pt idx="2">
                  <c:v>88.2</c:v>
                </c:pt>
                <c:pt idx="3">
                  <c:v>89.1</c:v>
                </c:pt>
                <c:pt idx="4">
                  <c:v>91.1</c:v>
                </c:pt>
              </c:numCache>
            </c:numRef>
          </c:val>
          <c:smooth val="1"/>
          <c:extLst>
            <c:ext xmlns:c16="http://schemas.microsoft.com/office/drawing/2014/chart" uri="{C3380CC4-5D6E-409C-BE32-E72D297353CC}">
              <c16:uniqueId val="{00000002-EF7A-40EC-A2F6-1D7216FBBB56}"/>
            </c:ext>
          </c:extLst>
        </c:ser>
        <c:dLbls>
          <c:showLegendKey val="0"/>
          <c:showVal val="0"/>
          <c:showCatName val="0"/>
          <c:showSerName val="0"/>
          <c:showPercent val="0"/>
          <c:showBubbleSize val="0"/>
        </c:dLbls>
        <c:smooth val="0"/>
        <c:axId val="275588232"/>
        <c:axId val="275588808"/>
      </c:lineChart>
      <c:catAx>
        <c:axId val="275588232"/>
        <c:scaling>
          <c:orientation val="minMax"/>
        </c:scaling>
        <c:delete val="0"/>
        <c:axPos val="b"/>
        <c:numFmt formatCode="General" sourceLinked="1"/>
        <c:majorTickMark val="out"/>
        <c:minorTickMark val="none"/>
        <c:tickLblPos val="nextTo"/>
        <c:spPr>
          <a:noFill/>
        </c:spPr>
        <c:crossAx val="275588808"/>
        <c:crosses val="autoZero"/>
        <c:auto val="1"/>
        <c:lblAlgn val="ctr"/>
        <c:lblOffset val="100"/>
        <c:noMultiLvlLbl val="0"/>
      </c:catAx>
      <c:valAx>
        <c:axId val="275588808"/>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75588232"/>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92187795919261"/>
          <c:y val="5.1440251900434983E-2"/>
          <c:w val="0.86092248863992138"/>
          <c:h val="0.83249029671849928"/>
        </c:manualLayout>
      </c:layout>
      <c:lineChart>
        <c:grouping val="standard"/>
        <c:varyColors val="0"/>
        <c:ser>
          <c:idx val="1"/>
          <c:order val="0"/>
          <c:tx>
            <c:strRef>
              <c:f>'Academics - Gr. 3-8 - Legacy'!$C$524</c:f>
              <c:strCache>
                <c:ptCount val="1"/>
                <c:pt idx="0">
                  <c:v>Springfield*</c:v>
                </c:pt>
              </c:strCache>
            </c:strRef>
          </c:tx>
          <c:spPr>
            <a:ln w="31750">
              <a:solidFill>
                <a:schemeClr val="bg1">
                  <a:lumMod val="65000"/>
                </a:schemeClr>
              </a:solidFill>
            </a:ln>
          </c:spPr>
          <c:marker>
            <c:symbol val="none"/>
          </c:marker>
          <c:cat>
            <c:strRef>
              <c:f>'Academics - Gr. 3-8 - Legacy'!$K$519:$O$519</c:f>
              <c:strCache>
                <c:ptCount val="5"/>
                <c:pt idx="0">
                  <c:v>2012</c:v>
                </c:pt>
                <c:pt idx="1">
                  <c:v>2013</c:v>
                </c:pt>
                <c:pt idx="2">
                  <c:v>2014</c:v>
                </c:pt>
                <c:pt idx="3">
                  <c:v>2015†</c:v>
                </c:pt>
                <c:pt idx="4">
                  <c:v>2016†</c:v>
                </c:pt>
              </c:strCache>
            </c:strRef>
          </c:cat>
          <c:val>
            <c:numRef>
              <c:f>'Academics - Gr. 3-8 - Legacy'!$K$524:$O$524</c:f>
              <c:numCache>
                <c:formatCode>0.0</c:formatCode>
                <c:ptCount val="5"/>
                <c:pt idx="0">
                  <c:v>42</c:v>
                </c:pt>
                <c:pt idx="1">
                  <c:v>45</c:v>
                </c:pt>
                <c:pt idx="2">
                  <c:v>45</c:v>
                </c:pt>
                <c:pt idx="3">
                  <c:v>46</c:v>
                </c:pt>
                <c:pt idx="4">
                  <c:v>52</c:v>
                </c:pt>
              </c:numCache>
            </c:numRef>
          </c:val>
          <c:smooth val="1"/>
          <c:extLst>
            <c:ext xmlns:c16="http://schemas.microsoft.com/office/drawing/2014/chart" uri="{C3380CC4-5D6E-409C-BE32-E72D297353CC}">
              <c16:uniqueId val="{00000000-346A-4868-B2F1-B9B024DCA3D0}"/>
            </c:ext>
          </c:extLst>
        </c:ser>
        <c:ser>
          <c:idx val="2"/>
          <c:order val="1"/>
          <c:tx>
            <c:strRef>
              <c:f>'Academics - Gr. 3-8 - Legacy'!$C$523</c:f>
              <c:strCache>
                <c:ptCount val="1"/>
                <c:pt idx="0">
                  <c:v>Statewide*</c:v>
                </c:pt>
              </c:strCache>
            </c:strRef>
          </c:tx>
          <c:spPr>
            <a:ln w="31750">
              <a:solidFill>
                <a:srgbClr val="92D050"/>
              </a:solidFill>
            </a:ln>
          </c:spPr>
          <c:marker>
            <c:symbol val="none"/>
          </c:marker>
          <c:cat>
            <c:strRef>
              <c:f>'Academics - Gr. 3-8 - Legacy'!$K$519:$O$519</c:f>
              <c:strCache>
                <c:ptCount val="5"/>
                <c:pt idx="0">
                  <c:v>2012</c:v>
                </c:pt>
                <c:pt idx="1">
                  <c:v>2013</c:v>
                </c:pt>
                <c:pt idx="2">
                  <c:v>2014</c:v>
                </c:pt>
                <c:pt idx="3">
                  <c:v>2015†</c:v>
                </c:pt>
                <c:pt idx="4">
                  <c:v>2016†</c:v>
                </c:pt>
              </c:strCache>
            </c:strRef>
          </c:cat>
          <c:val>
            <c:numRef>
              <c:f>'Academics - Gr. 3-8 - Legacy'!$K$523:$O$523</c:f>
              <c:numCache>
                <c:formatCode>0.0</c:formatCode>
                <c:ptCount val="5"/>
                <c:pt idx="0">
                  <c:v>63</c:v>
                </c:pt>
                <c:pt idx="1">
                  <c:v>64</c:v>
                </c:pt>
                <c:pt idx="2">
                  <c:v>63</c:v>
                </c:pt>
                <c:pt idx="3">
                  <c:v>64</c:v>
                </c:pt>
                <c:pt idx="4">
                  <c:v>67</c:v>
                </c:pt>
              </c:numCache>
            </c:numRef>
          </c:val>
          <c:smooth val="1"/>
          <c:extLst>
            <c:ext xmlns:c16="http://schemas.microsoft.com/office/drawing/2014/chart" uri="{C3380CC4-5D6E-409C-BE32-E72D297353CC}">
              <c16:uniqueId val="{00000001-346A-4868-B2F1-B9B024DCA3D0}"/>
            </c:ext>
          </c:extLst>
        </c:ser>
        <c:ser>
          <c:idx val="0"/>
          <c:order val="2"/>
          <c:tx>
            <c:strRef>
              <c:f>'Academics - Gr. 3-8 - Legacy'!$C$522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Legacy'!$K$519:$O$519</c:f>
              <c:strCache>
                <c:ptCount val="5"/>
                <c:pt idx="0">
                  <c:v>2012</c:v>
                </c:pt>
                <c:pt idx="1">
                  <c:v>2013</c:v>
                </c:pt>
                <c:pt idx="2">
                  <c:v>2014</c:v>
                </c:pt>
                <c:pt idx="3">
                  <c:v>2015†</c:v>
                </c:pt>
                <c:pt idx="4">
                  <c:v>2016†</c:v>
                </c:pt>
              </c:strCache>
            </c:strRef>
          </c:cat>
          <c:val>
            <c:numRef>
              <c:f>'Academics - Gr. 3-8 - Legacy'!$K$522:$O$522</c:f>
              <c:numCache>
                <c:formatCode>0.0</c:formatCode>
                <c:ptCount val="5"/>
                <c:pt idx="0">
                  <c:v>78</c:v>
                </c:pt>
                <c:pt idx="1">
                  <c:v>83</c:v>
                </c:pt>
                <c:pt idx="2">
                  <c:v>72</c:v>
                </c:pt>
                <c:pt idx="3">
                  <c:v>75</c:v>
                </c:pt>
                <c:pt idx="4">
                  <c:v>74</c:v>
                </c:pt>
              </c:numCache>
            </c:numRef>
          </c:val>
          <c:smooth val="1"/>
          <c:extLst>
            <c:ext xmlns:c16="http://schemas.microsoft.com/office/drawing/2014/chart" uri="{C3380CC4-5D6E-409C-BE32-E72D297353CC}">
              <c16:uniqueId val="{00000002-346A-4868-B2F1-B9B024DCA3D0}"/>
            </c:ext>
          </c:extLst>
        </c:ser>
        <c:dLbls>
          <c:showLegendKey val="0"/>
          <c:showVal val="0"/>
          <c:showCatName val="0"/>
          <c:showSerName val="0"/>
          <c:showPercent val="0"/>
          <c:showBubbleSize val="0"/>
        </c:dLbls>
        <c:smooth val="0"/>
        <c:axId val="275592840"/>
        <c:axId val="275593416"/>
      </c:lineChart>
      <c:catAx>
        <c:axId val="275592840"/>
        <c:scaling>
          <c:orientation val="minMax"/>
        </c:scaling>
        <c:delete val="0"/>
        <c:axPos val="b"/>
        <c:numFmt formatCode="General" sourceLinked="1"/>
        <c:majorTickMark val="out"/>
        <c:minorTickMark val="none"/>
        <c:tickLblPos val="nextTo"/>
        <c:crossAx val="275593416"/>
        <c:crosses val="autoZero"/>
        <c:auto val="1"/>
        <c:lblAlgn val="ctr"/>
        <c:lblOffset val="100"/>
        <c:noMultiLvlLbl val="0"/>
      </c:catAx>
      <c:valAx>
        <c:axId val="27559341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7559284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848725594626"/>
          <c:y val="5.1440251900434983E-2"/>
          <c:w val="0.84625135691387676"/>
          <c:h val="0.83249029671849972"/>
        </c:manualLayout>
      </c:layout>
      <c:lineChart>
        <c:grouping val="standard"/>
        <c:varyColors val="0"/>
        <c:ser>
          <c:idx val="1"/>
          <c:order val="0"/>
          <c:tx>
            <c:strRef>
              <c:f>'Academics - Gr. 3-8 - Legacy'!$C$524</c:f>
              <c:strCache>
                <c:ptCount val="1"/>
                <c:pt idx="0">
                  <c:v>Springfield*</c:v>
                </c:pt>
              </c:strCache>
            </c:strRef>
          </c:tx>
          <c:spPr>
            <a:ln w="31750">
              <a:solidFill>
                <a:schemeClr val="bg1">
                  <a:lumMod val="65000"/>
                </a:schemeClr>
              </a:solidFill>
            </a:ln>
          </c:spPr>
          <c:marker>
            <c:symbol val="none"/>
          </c:marker>
          <c:cat>
            <c:strRef>
              <c:f>'Academics - Gr. 3-8 - Legacy'!$R$519:$V$519</c:f>
              <c:strCache>
                <c:ptCount val="5"/>
                <c:pt idx="0">
                  <c:v>2012</c:v>
                </c:pt>
                <c:pt idx="1">
                  <c:v>2013</c:v>
                </c:pt>
                <c:pt idx="2">
                  <c:v>2014</c:v>
                </c:pt>
                <c:pt idx="3">
                  <c:v>2015†</c:v>
                </c:pt>
                <c:pt idx="4">
                  <c:v>2016†</c:v>
                </c:pt>
              </c:strCache>
            </c:strRef>
          </c:cat>
          <c:val>
            <c:numRef>
              <c:f>'Academics - Gr. 3-8 - Legacy'!$R$524:$V$524</c:f>
              <c:numCache>
                <c:formatCode>0.0</c:formatCode>
                <c:ptCount val="5"/>
                <c:pt idx="0">
                  <c:v>40</c:v>
                </c:pt>
                <c:pt idx="1">
                  <c:v>36</c:v>
                </c:pt>
                <c:pt idx="2">
                  <c:v>40</c:v>
                </c:pt>
                <c:pt idx="3">
                  <c:v>39</c:v>
                </c:pt>
                <c:pt idx="4">
                  <c:v>39</c:v>
                </c:pt>
              </c:numCache>
            </c:numRef>
          </c:val>
          <c:smooth val="1"/>
          <c:extLst>
            <c:ext xmlns:c16="http://schemas.microsoft.com/office/drawing/2014/chart" uri="{C3380CC4-5D6E-409C-BE32-E72D297353CC}">
              <c16:uniqueId val="{00000000-B38F-4F9E-B163-8965556FC95A}"/>
            </c:ext>
          </c:extLst>
        </c:ser>
        <c:ser>
          <c:idx val="2"/>
          <c:order val="1"/>
          <c:tx>
            <c:strRef>
              <c:f>'Academics - Gr. 3-8 - Legacy'!$C$523</c:f>
              <c:strCache>
                <c:ptCount val="1"/>
                <c:pt idx="0">
                  <c:v>Statewide*</c:v>
                </c:pt>
              </c:strCache>
            </c:strRef>
          </c:tx>
          <c:spPr>
            <a:ln w="31750">
              <a:solidFill>
                <a:srgbClr val="92D050"/>
              </a:solidFill>
            </a:ln>
          </c:spPr>
          <c:marker>
            <c:symbol val="none"/>
          </c:marker>
          <c:cat>
            <c:strRef>
              <c:f>'Academics - Gr. 3-8 - Legacy'!$R$519:$V$519</c:f>
              <c:strCache>
                <c:ptCount val="5"/>
                <c:pt idx="0">
                  <c:v>2012</c:v>
                </c:pt>
                <c:pt idx="1">
                  <c:v>2013</c:v>
                </c:pt>
                <c:pt idx="2">
                  <c:v>2014</c:v>
                </c:pt>
                <c:pt idx="3">
                  <c:v>2015†</c:v>
                </c:pt>
                <c:pt idx="4">
                  <c:v>2016†</c:v>
                </c:pt>
              </c:strCache>
            </c:strRef>
          </c:cat>
          <c:val>
            <c:numRef>
              <c:f>'Academics - Gr. 3-8 - Legacy'!$R$523:$V$523</c:f>
              <c:numCache>
                <c:formatCode>0.0</c:formatCode>
                <c:ptCount val="5"/>
                <c:pt idx="0">
                  <c:v>51</c:v>
                </c:pt>
                <c:pt idx="1">
                  <c:v>50</c:v>
                </c:pt>
                <c:pt idx="2">
                  <c:v>50</c:v>
                </c:pt>
                <c:pt idx="3">
                  <c:v>50</c:v>
                </c:pt>
                <c:pt idx="4">
                  <c:v>51</c:v>
                </c:pt>
              </c:numCache>
            </c:numRef>
          </c:val>
          <c:smooth val="1"/>
          <c:extLst>
            <c:ext xmlns:c16="http://schemas.microsoft.com/office/drawing/2014/chart" uri="{C3380CC4-5D6E-409C-BE32-E72D297353CC}">
              <c16:uniqueId val="{00000001-B38F-4F9E-B163-8965556FC95A}"/>
            </c:ext>
          </c:extLst>
        </c:ser>
        <c:ser>
          <c:idx val="0"/>
          <c:order val="2"/>
          <c:tx>
            <c:strRef>
              <c:f>'Academics - Gr. 3-8 - Legacy'!$C$522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Legacy'!$R$519:$V$519</c:f>
              <c:strCache>
                <c:ptCount val="5"/>
                <c:pt idx="0">
                  <c:v>2012</c:v>
                </c:pt>
                <c:pt idx="1">
                  <c:v>2013</c:v>
                </c:pt>
                <c:pt idx="2">
                  <c:v>2014</c:v>
                </c:pt>
                <c:pt idx="3">
                  <c:v>2015†</c:v>
                </c:pt>
                <c:pt idx="4">
                  <c:v>2016†</c:v>
                </c:pt>
              </c:strCache>
            </c:strRef>
          </c:cat>
          <c:val>
            <c:numRef>
              <c:f>'Academics - Gr. 3-8 - Legacy'!$R$522:$V$522</c:f>
              <c:numCache>
                <c:formatCode>0.0</c:formatCode>
                <c:ptCount val="5"/>
                <c:pt idx="0">
                  <c:v>49</c:v>
                </c:pt>
                <c:pt idx="1">
                  <c:v>56</c:v>
                </c:pt>
                <c:pt idx="2">
                  <c:v>51</c:v>
                </c:pt>
                <c:pt idx="3">
                  <c:v>62</c:v>
                </c:pt>
                <c:pt idx="4">
                  <c:v>62.5</c:v>
                </c:pt>
              </c:numCache>
            </c:numRef>
          </c:val>
          <c:smooth val="1"/>
          <c:extLst>
            <c:ext xmlns:c16="http://schemas.microsoft.com/office/drawing/2014/chart" uri="{C3380CC4-5D6E-409C-BE32-E72D297353CC}">
              <c16:uniqueId val="{00000002-B38F-4F9E-B163-8965556FC95A}"/>
            </c:ext>
          </c:extLst>
        </c:ser>
        <c:dLbls>
          <c:showLegendKey val="0"/>
          <c:showVal val="0"/>
          <c:showCatName val="0"/>
          <c:showSerName val="0"/>
          <c:showPercent val="0"/>
          <c:showBubbleSize val="0"/>
        </c:dLbls>
        <c:smooth val="0"/>
        <c:axId val="274794760"/>
        <c:axId val="274795336"/>
      </c:lineChart>
      <c:catAx>
        <c:axId val="274794760"/>
        <c:scaling>
          <c:orientation val="minMax"/>
        </c:scaling>
        <c:delete val="0"/>
        <c:axPos val="b"/>
        <c:numFmt formatCode="General" sourceLinked="1"/>
        <c:majorTickMark val="out"/>
        <c:minorTickMark val="none"/>
        <c:tickLblPos val="nextTo"/>
        <c:crossAx val="274795336"/>
        <c:crosses val="autoZero"/>
        <c:auto val="1"/>
        <c:lblAlgn val="ctr"/>
        <c:lblOffset val="100"/>
        <c:noMultiLvlLbl val="0"/>
      </c:catAx>
      <c:valAx>
        <c:axId val="27479533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74794760"/>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82672449794049"/>
          <c:y val="5.1440251900434983E-2"/>
          <c:w val="0.83620036112833063"/>
          <c:h val="0.83249029671849673"/>
        </c:manualLayout>
      </c:layout>
      <c:lineChart>
        <c:grouping val="standard"/>
        <c:varyColors val="0"/>
        <c:ser>
          <c:idx val="1"/>
          <c:order val="0"/>
          <c:tx>
            <c:strRef>
              <c:f>'Academics - Gr. 3-8 - Legacy'!$C$25</c:f>
              <c:strCache>
                <c:ptCount val="1"/>
                <c:pt idx="0">
                  <c:v>Springfield*</c:v>
                </c:pt>
              </c:strCache>
            </c:strRef>
          </c:tx>
          <c:spPr>
            <a:ln w="31750">
              <a:solidFill>
                <a:schemeClr val="bg1">
                  <a:lumMod val="65000"/>
                </a:schemeClr>
              </a:solidFill>
            </a:ln>
          </c:spPr>
          <c:marker>
            <c:symbol val="none"/>
          </c:marker>
          <c:cat>
            <c:strRef>
              <c:f>'Academics - Gr. 3-8 - Legacy'!$D$20:$H$20</c:f>
              <c:strCache>
                <c:ptCount val="5"/>
                <c:pt idx="0">
                  <c:v>2012</c:v>
                </c:pt>
                <c:pt idx="1">
                  <c:v>2013</c:v>
                </c:pt>
                <c:pt idx="2">
                  <c:v>2014</c:v>
                </c:pt>
                <c:pt idx="3">
                  <c:v>2015†</c:v>
                </c:pt>
                <c:pt idx="4">
                  <c:v>2016†</c:v>
                </c:pt>
              </c:strCache>
            </c:strRef>
          </c:cat>
          <c:val>
            <c:numRef>
              <c:f>'Academics - Gr. 3-8 - Legacy'!$D$25:$H$25</c:f>
              <c:numCache>
                <c:formatCode>0.0</c:formatCode>
                <c:ptCount val="5"/>
                <c:pt idx="0">
                  <c:v>68.3</c:v>
                </c:pt>
                <c:pt idx="1">
                  <c:v>68.3</c:v>
                </c:pt>
                <c:pt idx="2">
                  <c:v>69.3</c:v>
                </c:pt>
                <c:pt idx="3">
                  <c:v>69.3</c:v>
                </c:pt>
                <c:pt idx="4">
                  <c:v>72.5</c:v>
                </c:pt>
              </c:numCache>
            </c:numRef>
          </c:val>
          <c:smooth val="1"/>
          <c:extLst>
            <c:ext xmlns:c16="http://schemas.microsoft.com/office/drawing/2014/chart" uri="{C3380CC4-5D6E-409C-BE32-E72D297353CC}">
              <c16:uniqueId val="{00000003-D96B-4586-8902-9535D4C7C9CC}"/>
            </c:ext>
          </c:extLst>
        </c:ser>
        <c:ser>
          <c:idx val="2"/>
          <c:order val="1"/>
          <c:tx>
            <c:strRef>
              <c:f>'Academics - Gr. 3-8 - Legacy'!$C$24</c:f>
              <c:strCache>
                <c:ptCount val="1"/>
                <c:pt idx="0">
                  <c:v>Statewide*</c:v>
                </c:pt>
              </c:strCache>
            </c:strRef>
          </c:tx>
          <c:spPr>
            <a:ln w="31750">
              <a:solidFill>
                <a:srgbClr val="92D050"/>
              </a:solidFill>
            </a:ln>
          </c:spPr>
          <c:marker>
            <c:symbol val="none"/>
          </c:marker>
          <c:cat>
            <c:strRef>
              <c:f>'Academics - Gr. 3-8 - Legacy'!$D$20:$H$20</c:f>
              <c:strCache>
                <c:ptCount val="5"/>
                <c:pt idx="0">
                  <c:v>2012</c:v>
                </c:pt>
                <c:pt idx="1">
                  <c:v>2013</c:v>
                </c:pt>
                <c:pt idx="2">
                  <c:v>2014</c:v>
                </c:pt>
                <c:pt idx="3">
                  <c:v>2015†</c:v>
                </c:pt>
                <c:pt idx="4">
                  <c:v>2016†</c:v>
                </c:pt>
              </c:strCache>
            </c:strRef>
          </c:cat>
          <c:val>
            <c:numRef>
              <c:f>'Academics - Gr. 3-8 - Legacy'!$D$24:$H$24</c:f>
              <c:numCache>
                <c:formatCode>0.0</c:formatCode>
                <c:ptCount val="5"/>
                <c:pt idx="0">
                  <c:v>85.3</c:v>
                </c:pt>
                <c:pt idx="1">
                  <c:v>85.1</c:v>
                </c:pt>
                <c:pt idx="2">
                  <c:v>85.1</c:v>
                </c:pt>
                <c:pt idx="3">
                  <c:v>85.1</c:v>
                </c:pt>
                <c:pt idx="4">
                  <c:v>85.7</c:v>
                </c:pt>
              </c:numCache>
            </c:numRef>
          </c:val>
          <c:smooth val="1"/>
          <c:extLst>
            <c:ext xmlns:c16="http://schemas.microsoft.com/office/drawing/2014/chart" uri="{C3380CC4-5D6E-409C-BE32-E72D297353CC}">
              <c16:uniqueId val="{00000004-D96B-4586-8902-9535D4C7C9CC}"/>
            </c:ext>
          </c:extLst>
        </c:ser>
        <c:ser>
          <c:idx val="0"/>
          <c:order val="2"/>
          <c:tx>
            <c:strRef>
              <c:f>'Academics - Gr. 3-8 -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Legacy'!$D$20:$H$20</c:f>
              <c:strCache>
                <c:ptCount val="5"/>
                <c:pt idx="0">
                  <c:v>2012</c:v>
                </c:pt>
                <c:pt idx="1">
                  <c:v>2013</c:v>
                </c:pt>
                <c:pt idx="2">
                  <c:v>2014</c:v>
                </c:pt>
                <c:pt idx="3">
                  <c:v>2015†</c:v>
                </c:pt>
                <c:pt idx="4">
                  <c:v>2016†</c:v>
                </c:pt>
              </c:strCache>
            </c:strRef>
          </c:cat>
          <c:val>
            <c:numRef>
              <c:f>'Academics - Gr. 3-8 - Legacy'!$D$23:$H$23</c:f>
              <c:numCache>
                <c:formatCode>0.0</c:formatCode>
                <c:ptCount val="5"/>
                <c:pt idx="0">
                  <c:v>95.3</c:v>
                </c:pt>
                <c:pt idx="1">
                  <c:v>94.5</c:v>
                </c:pt>
                <c:pt idx="2">
                  <c:v>94.3</c:v>
                </c:pt>
                <c:pt idx="3">
                  <c:v>93.7</c:v>
                </c:pt>
                <c:pt idx="4">
                  <c:v>92.8</c:v>
                </c:pt>
              </c:numCache>
            </c:numRef>
          </c:val>
          <c:smooth val="1"/>
          <c:extLst>
            <c:ext xmlns:c16="http://schemas.microsoft.com/office/drawing/2014/chart" uri="{C3380CC4-5D6E-409C-BE32-E72D297353CC}">
              <c16:uniqueId val="{00000005-D96B-4586-8902-9535D4C7C9CC}"/>
            </c:ext>
          </c:extLst>
        </c:ser>
        <c:dLbls>
          <c:showLegendKey val="0"/>
          <c:showVal val="0"/>
          <c:showCatName val="0"/>
          <c:showSerName val="0"/>
          <c:showPercent val="0"/>
          <c:showBubbleSize val="0"/>
        </c:dLbls>
        <c:smooth val="0"/>
        <c:axId val="202080264"/>
        <c:axId val="202080840"/>
      </c:lineChart>
      <c:catAx>
        <c:axId val="202080264"/>
        <c:scaling>
          <c:orientation val="minMax"/>
        </c:scaling>
        <c:delete val="0"/>
        <c:axPos val="b"/>
        <c:numFmt formatCode="General" sourceLinked="1"/>
        <c:majorTickMark val="out"/>
        <c:minorTickMark val="none"/>
        <c:tickLblPos val="nextTo"/>
        <c:spPr>
          <a:noFill/>
        </c:spPr>
        <c:crossAx val="202080840"/>
        <c:crosses val="autoZero"/>
        <c:auto val="1"/>
        <c:lblAlgn val="ctr"/>
        <c:lblOffset val="100"/>
        <c:noMultiLvlLbl val="0"/>
      </c:catAx>
      <c:valAx>
        <c:axId val="202080840"/>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2080264"/>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Legacy'!$C$554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Legacy'!$D$551:$H$551</c:f>
              <c:strCache>
                <c:ptCount val="5"/>
                <c:pt idx="0">
                  <c:v>2012</c:v>
                </c:pt>
                <c:pt idx="1">
                  <c:v>2013</c:v>
                </c:pt>
                <c:pt idx="2">
                  <c:v>2014</c:v>
                </c:pt>
                <c:pt idx="3">
                  <c:v>2015†</c:v>
                </c:pt>
                <c:pt idx="4">
                  <c:v>2016†</c:v>
                </c:pt>
              </c:strCache>
            </c:strRef>
          </c:cat>
          <c:val>
            <c:numRef>
              <c:f>'Academics - Gr. 3-8 - Legacy'!$D$554:$H$554</c:f>
              <c:numCache>
                <c:formatCode>0.0</c:formatCode>
                <c:ptCount val="5"/>
                <c:pt idx="0">
                  <c:v>95.3</c:v>
                </c:pt>
                <c:pt idx="1">
                  <c:v>94.5</c:v>
                </c:pt>
                <c:pt idx="2">
                  <c:v>94.3</c:v>
                </c:pt>
                <c:pt idx="3">
                  <c:v>93.7</c:v>
                </c:pt>
                <c:pt idx="4">
                  <c:v>92.8</c:v>
                </c:pt>
              </c:numCache>
            </c:numRef>
          </c:val>
          <c:smooth val="1"/>
          <c:extLst>
            <c:ext xmlns:c16="http://schemas.microsoft.com/office/drawing/2014/chart" uri="{C3380CC4-5D6E-409C-BE32-E72D297353CC}">
              <c16:uniqueId val="{00000000-E039-4BAA-BA6D-8759B381BF0B}"/>
            </c:ext>
          </c:extLst>
        </c:ser>
        <c:ser>
          <c:idx val="2"/>
          <c:order val="1"/>
          <c:tx>
            <c:strRef>
              <c:f>'Academics - Gr. 3-8 - Legacy'!$C$555</c:f>
              <c:strCache>
                <c:ptCount val="1"/>
                <c:pt idx="0">
                  <c:v>African American/Black</c:v>
                </c:pt>
              </c:strCache>
            </c:strRef>
          </c:tx>
          <c:spPr>
            <a:ln w="31750">
              <a:solidFill>
                <a:srgbClr val="39AFB5"/>
              </a:solidFill>
            </a:ln>
          </c:spPr>
          <c:marker>
            <c:symbol val="none"/>
          </c:marker>
          <c:dPt>
            <c:idx val="3"/>
            <c:marker>
              <c:symbol val="square"/>
              <c:size val="5"/>
              <c:spPr>
                <a:solidFill>
                  <a:srgbClr val="39AFB5"/>
                </a:solidFill>
                <a:ln>
                  <a:noFill/>
                </a:ln>
              </c:spPr>
            </c:marker>
            <c:bubble3D val="0"/>
            <c:extLst>
              <c:ext xmlns:c16="http://schemas.microsoft.com/office/drawing/2014/chart" uri="{C3380CC4-5D6E-409C-BE32-E72D297353CC}">
                <c16:uniqueId val="{00000000-71CD-4AC8-AEF7-39EDEFFE01DD}"/>
              </c:ext>
            </c:extLst>
          </c:dPt>
          <c:cat>
            <c:strRef>
              <c:f>'Academics - Gr. 3-8 - Legacy'!$D$551:$H$551</c:f>
              <c:strCache>
                <c:ptCount val="5"/>
                <c:pt idx="0">
                  <c:v>2012</c:v>
                </c:pt>
                <c:pt idx="1">
                  <c:v>2013</c:v>
                </c:pt>
                <c:pt idx="2">
                  <c:v>2014</c:v>
                </c:pt>
                <c:pt idx="3">
                  <c:v>2015†</c:v>
                </c:pt>
                <c:pt idx="4">
                  <c:v>2016†</c:v>
                </c:pt>
              </c:strCache>
            </c:strRef>
          </c:cat>
          <c:val>
            <c:numRef>
              <c:f>'Academics - Gr. 3-8 - Legacy'!$D$555:$H$555</c:f>
              <c:numCache>
                <c:formatCode>0.0</c:formatCode>
                <c:ptCount val="5"/>
                <c:pt idx="3">
                  <c:v>75</c:v>
                </c:pt>
              </c:numCache>
            </c:numRef>
          </c:val>
          <c:smooth val="1"/>
          <c:extLst>
            <c:ext xmlns:c16="http://schemas.microsoft.com/office/drawing/2014/chart" uri="{C3380CC4-5D6E-409C-BE32-E72D297353CC}">
              <c16:uniqueId val="{00000001-E039-4BAA-BA6D-8759B381BF0B}"/>
            </c:ext>
          </c:extLst>
        </c:ser>
        <c:ser>
          <c:idx val="0"/>
          <c:order val="2"/>
          <c:tx>
            <c:strRef>
              <c:f>'Academics - Gr. 3-8 - Legacy'!$C$556</c:f>
              <c:strCache>
                <c:ptCount val="1"/>
                <c:pt idx="0">
                  <c:v>Asian</c:v>
                </c:pt>
              </c:strCache>
            </c:strRef>
          </c:tx>
          <c:spPr>
            <a:ln w="31750">
              <a:solidFill>
                <a:schemeClr val="accent4"/>
              </a:solidFill>
            </a:ln>
          </c:spPr>
          <c:marker>
            <c:symbol val="none"/>
          </c:marker>
          <c:cat>
            <c:strRef>
              <c:f>'Academics - Gr. 3-8 - Legacy'!$D$551:$H$551</c:f>
              <c:strCache>
                <c:ptCount val="5"/>
                <c:pt idx="0">
                  <c:v>2012</c:v>
                </c:pt>
                <c:pt idx="1">
                  <c:v>2013</c:v>
                </c:pt>
                <c:pt idx="2">
                  <c:v>2014</c:v>
                </c:pt>
                <c:pt idx="3">
                  <c:v>2015†</c:v>
                </c:pt>
                <c:pt idx="4">
                  <c:v>2016†</c:v>
                </c:pt>
              </c:strCache>
            </c:strRef>
          </c:cat>
          <c:val>
            <c:numRef>
              <c:f>'Academics - Gr. 3-8 - Legacy'!$D$556:$H$556</c:f>
              <c:numCache>
                <c:formatCode>0.0</c:formatCode>
                <c:ptCount val="5"/>
                <c:pt idx="0">
                  <c:v>92.6</c:v>
                </c:pt>
                <c:pt idx="1">
                  <c:v>94.4</c:v>
                </c:pt>
                <c:pt idx="2">
                  <c:v>95.6</c:v>
                </c:pt>
                <c:pt idx="3">
                  <c:v>95.6</c:v>
                </c:pt>
                <c:pt idx="4">
                  <c:v>88.1</c:v>
                </c:pt>
              </c:numCache>
            </c:numRef>
          </c:val>
          <c:smooth val="1"/>
          <c:extLst>
            <c:ext xmlns:c16="http://schemas.microsoft.com/office/drawing/2014/chart" uri="{C3380CC4-5D6E-409C-BE32-E72D297353CC}">
              <c16:uniqueId val="{00000002-E039-4BAA-BA6D-8759B381BF0B}"/>
            </c:ext>
          </c:extLst>
        </c:ser>
        <c:ser>
          <c:idx val="3"/>
          <c:order val="3"/>
          <c:tx>
            <c:strRef>
              <c:f>'Academics - Gr. 3-8 - Legacy'!$C$557</c:f>
              <c:strCache>
                <c:ptCount val="1"/>
                <c:pt idx="0">
                  <c:v>Hispanic/Latinx</c:v>
                </c:pt>
              </c:strCache>
            </c:strRef>
          </c:tx>
          <c:spPr>
            <a:ln>
              <a:solidFill>
                <a:schemeClr val="accent2"/>
              </a:solidFill>
            </a:ln>
          </c:spPr>
          <c:marker>
            <c:symbol val="none"/>
          </c:marker>
          <c:dPt>
            <c:idx val="4"/>
            <c:marker>
              <c:symbol val="square"/>
              <c:size val="5"/>
              <c:spPr>
                <a:solidFill>
                  <a:schemeClr val="accent2"/>
                </a:solidFill>
                <a:ln>
                  <a:noFill/>
                </a:ln>
              </c:spPr>
            </c:marker>
            <c:bubble3D val="0"/>
            <c:extLst>
              <c:ext xmlns:c16="http://schemas.microsoft.com/office/drawing/2014/chart" uri="{C3380CC4-5D6E-409C-BE32-E72D297353CC}">
                <c16:uniqueId val="{00000001-71CD-4AC8-AEF7-39EDEFFE01DD}"/>
              </c:ext>
            </c:extLst>
          </c:dPt>
          <c:cat>
            <c:strRef>
              <c:f>'Academics - Gr. 3-8 - Legacy'!$D$551:$H$551</c:f>
              <c:strCache>
                <c:ptCount val="5"/>
                <c:pt idx="0">
                  <c:v>2012</c:v>
                </c:pt>
                <c:pt idx="1">
                  <c:v>2013</c:v>
                </c:pt>
                <c:pt idx="2">
                  <c:v>2014</c:v>
                </c:pt>
                <c:pt idx="3">
                  <c:v>2015†</c:v>
                </c:pt>
                <c:pt idx="4">
                  <c:v>2016†</c:v>
                </c:pt>
              </c:strCache>
            </c:strRef>
          </c:cat>
          <c:val>
            <c:numRef>
              <c:f>'Academics - Gr. 3-8 - Legacy'!$D$557:$H$557</c:f>
              <c:numCache>
                <c:formatCode>0.0</c:formatCode>
                <c:ptCount val="5"/>
                <c:pt idx="4">
                  <c:v>83.3</c:v>
                </c:pt>
              </c:numCache>
            </c:numRef>
          </c:val>
          <c:smooth val="1"/>
          <c:extLst>
            <c:ext xmlns:c16="http://schemas.microsoft.com/office/drawing/2014/chart" uri="{C3380CC4-5D6E-409C-BE32-E72D297353CC}">
              <c16:uniqueId val="{00000003-E039-4BAA-BA6D-8759B381BF0B}"/>
            </c:ext>
          </c:extLst>
        </c:ser>
        <c:ser>
          <c:idx val="4"/>
          <c:order val="4"/>
          <c:tx>
            <c:strRef>
              <c:f>'Academics - Gr. 3-8 - Legacy'!$C$558</c:f>
              <c:strCache>
                <c:ptCount val="1"/>
                <c:pt idx="0">
                  <c:v>Multi-Race, non-Hispanic</c:v>
                </c:pt>
              </c:strCache>
            </c:strRef>
          </c:tx>
          <c:spPr>
            <a:ln>
              <a:solidFill>
                <a:srgbClr val="B9DCFF"/>
              </a:solidFill>
            </a:ln>
          </c:spPr>
          <c:marker>
            <c:symbol val="none"/>
          </c:marker>
          <c:cat>
            <c:strRef>
              <c:f>'Academics - Gr. 3-8 - Legacy'!$D$551:$H$551</c:f>
              <c:strCache>
                <c:ptCount val="5"/>
                <c:pt idx="0">
                  <c:v>2012</c:v>
                </c:pt>
                <c:pt idx="1">
                  <c:v>2013</c:v>
                </c:pt>
                <c:pt idx="2">
                  <c:v>2014</c:v>
                </c:pt>
                <c:pt idx="3">
                  <c:v>2015†</c:v>
                </c:pt>
                <c:pt idx="4">
                  <c:v>2016†</c:v>
                </c:pt>
              </c:strCache>
            </c:strRef>
          </c:cat>
          <c:val>
            <c:numRef>
              <c:f>'Academics - Gr. 3-8 - Legacy'!$D$558:$H$558</c:f>
              <c:numCache>
                <c:formatCode>0.0</c:formatCode>
                <c:ptCount val="5"/>
                <c:pt idx="0">
                  <c:v>98.2</c:v>
                </c:pt>
                <c:pt idx="1">
                  <c:v>95.5</c:v>
                </c:pt>
                <c:pt idx="2">
                  <c:v>96.1</c:v>
                </c:pt>
                <c:pt idx="3">
                  <c:v>95.1</c:v>
                </c:pt>
                <c:pt idx="4">
                  <c:v>97.1</c:v>
                </c:pt>
              </c:numCache>
            </c:numRef>
          </c:val>
          <c:smooth val="1"/>
          <c:extLst>
            <c:ext xmlns:c16="http://schemas.microsoft.com/office/drawing/2014/chart" uri="{C3380CC4-5D6E-409C-BE32-E72D297353CC}">
              <c16:uniqueId val="{00000004-E039-4BAA-BA6D-8759B381BF0B}"/>
            </c:ext>
          </c:extLst>
        </c:ser>
        <c:ser>
          <c:idx val="5"/>
          <c:order val="5"/>
          <c:tx>
            <c:strRef>
              <c:f>'Academics - Gr. 3-8 - Legacy'!$C$559</c:f>
              <c:strCache>
                <c:ptCount val="1"/>
                <c:pt idx="0">
                  <c:v>White</c:v>
                </c:pt>
              </c:strCache>
            </c:strRef>
          </c:tx>
          <c:spPr>
            <a:ln>
              <a:solidFill>
                <a:srgbClr val="EBE600"/>
              </a:solidFill>
            </a:ln>
          </c:spPr>
          <c:marker>
            <c:symbol val="none"/>
          </c:marker>
          <c:cat>
            <c:strRef>
              <c:f>'Academics - Gr. 3-8 - Legacy'!$D$551:$H$551</c:f>
              <c:strCache>
                <c:ptCount val="5"/>
                <c:pt idx="0">
                  <c:v>2012</c:v>
                </c:pt>
                <c:pt idx="1">
                  <c:v>2013</c:v>
                </c:pt>
                <c:pt idx="2">
                  <c:v>2014</c:v>
                </c:pt>
                <c:pt idx="3">
                  <c:v>2015†</c:v>
                </c:pt>
                <c:pt idx="4">
                  <c:v>2016†</c:v>
                </c:pt>
              </c:strCache>
            </c:strRef>
          </c:cat>
          <c:val>
            <c:numRef>
              <c:f>'Academics - Gr. 3-8 - Legacy'!$D$559:$H$559</c:f>
              <c:numCache>
                <c:formatCode>0.0</c:formatCode>
                <c:ptCount val="5"/>
                <c:pt idx="0">
                  <c:v>97</c:v>
                </c:pt>
                <c:pt idx="1">
                  <c:v>94.1</c:v>
                </c:pt>
                <c:pt idx="2">
                  <c:v>94.2</c:v>
                </c:pt>
                <c:pt idx="3">
                  <c:v>94</c:v>
                </c:pt>
                <c:pt idx="4">
                  <c:v>94.7</c:v>
                </c:pt>
              </c:numCache>
            </c:numRef>
          </c:val>
          <c:smooth val="1"/>
          <c:extLst>
            <c:ext xmlns:c16="http://schemas.microsoft.com/office/drawing/2014/chart" uri="{C3380CC4-5D6E-409C-BE32-E72D297353CC}">
              <c16:uniqueId val="{00000005-E039-4BAA-BA6D-8759B381BF0B}"/>
            </c:ext>
          </c:extLst>
        </c:ser>
        <c:dLbls>
          <c:showLegendKey val="0"/>
          <c:showVal val="0"/>
          <c:showCatName val="0"/>
          <c:showSerName val="0"/>
          <c:showPercent val="0"/>
          <c:showBubbleSize val="0"/>
        </c:dLbls>
        <c:smooth val="0"/>
        <c:axId val="275924104"/>
        <c:axId val="275924680"/>
      </c:lineChart>
      <c:catAx>
        <c:axId val="275924104"/>
        <c:scaling>
          <c:orientation val="minMax"/>
        </c:scaling>
        <c:delete val="0"/>
        <c:axPos val="b"/>
        <c:numFmt formatCode="General" sourceLinked="1"/>
        <c:majorTickMark val="out"/>
        <c:minorTickMark val="none"/>
        <c:tickLblPos val="nextTo"/>
        <c:crossAx val="275924680"/>
        <c:crosses val="autoZero"/>
        <c:auto val="1"/>
        <c:lblAlgn val="ctr"/>
        <c:lblOffset val="100"/>
        <c:noMultiLvlLbl val="0"/>
      </c:catAx>
      <c:valAx>
        <c:axId val="27592468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a:t>
                </a:r>
                <a:endParaRPr lang="en-US" sz="1000"/>
              </a:p>
            </c:rich>
          </c:tx>
          <c:overlay val="0"/>
        </c:title>
        <c:numFmt formatCode="General" sourceLinked="0"/>
        <c:majorTickMark val="out"/>
        <c:minorTickMark val="none"/>
        <c:tickLblPos val="nextTo"/>
        <c:crossAx val="275924104"/>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Legacy'!$C$554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Legacy'!$K$551:$O$551</c:f>
              <c:strCache>
                <c:ptCount val="5"/>
                <c:pt idx="0">
                  <c:v>2012</c:v>
                </c:pt>
                <c:pt idx="1">
                  <c:v>2013</c:v>
                </c:pt>
                <c:pt idx="2">
                  <c:v>2014</c:v>
                </c:pt>
                <c:pt idx="3">
                  <c:v>2015†</c:v>
                </c:pt>
                <c:pt idx="4">
                  <c:v>2016†</c:v>
                </c:pt>
              </c:strCache>
            </c:strRef>
          </c:cat>
          <c:val>
            <c:numRef>
              <c:f>'Academics - Gr. 3-8 - Legacy'!$K$554:$O$554</c:f>
              <c:numCache>
                <c:formatCode>0</c:formatCode>
                <c:ptCount val="5"/>
                <c:pt idx="0">
                  <c:v>88</c:v>
                </c:pt>
                <c:pt idx="1">
                  <c:v>82</c:v>
                </c:pt>
                <c:pt idx="2">
                  <c:v>83</c:v>
                </c:pt>
                <c:pt idx="3">
                  <c:v>86</c:v>
                </c:pt>
                <c:pt idx="4">
                  <c:v>82</c:v>
                </c:pt>
              </c:numCache>
            </c:numRef>
          </c:val>
          <c:smooth val="1"/>
          <c:extLst>
            <c:ext xmlns:c16="http://schemas.microsoft.com/office/drawing/2014/chart" uri="{C3380CC4-5D6E-409C-BE32-E72D297353CC}">
              <c16:uniqueId val="{00000000-4FDF-4052-8124-804FB7A79A24}"/>
            </c:ext>
          </c:extLst>
        </c:ser>
        <c:ser>
          <c:idx val="2"/>
          <c:order val="1"/>
          <c:tx>
            <c:strRef>
              <c:f>'Academics - Gr. 3-8 - Legacy'!$C$555</c:f>
              <c:strCache>
                <c:ptCount val="1"/>
                <c:pt idx="0">
                  <c:v>African American/Black</c:v>
                </c:pt>
              </c:strCache>
            </c:strRef>
          </c:tx>
          <c:spPr>
            <a:ln w="31750">
              <a:solidFill>
                <a:srgbClr val="39AFB5"/>
              </a:solidFill>
            </a:ln>
          </c:spPr>
          <c:marker>
            <c:symbol val="none"/>
          </c:marker>
          <c:dPt>
            <c:idx val="3"/>
            <c:marker>
              <c:symbol val="square"/>
              <c:size val="5"/>
              <c:spPr>
                <a:solidFill>
                  <a:srgbClr val="39AFB5"/>
                </a:solidFill>
                <a:ln>
                  <a:noFill/>
                </a:ln>
              </c:spPr>
            </c:marker>
            <c:bubble3D val="0"/>
            <c:extLst>
              <c:ext xmlns:c16="http://schemas.microsoft.com/office/drawing/2014/chart" uri="{C3380CC4-5D6E-409C-BE32-E72D297353CC}">
                <c16:uniqueId val="{00000000-1DFD-4256-ACD9-EF98BE6AE1C8}"/>
              </c:ext>
            </c:extLst>
          </c:dPt>
          <c:cat>
            <c:strRef>
              <c:f>'Academics - Gr. 3-8 - Legacy'!$K$551:$O$551</c:f>
              <c:strCache>
                <c:ptCount val="5"/>
                <c:pt idx="0">
                  <c:v>2012</c:v>
                </c:pt>
                <c:pt idx="1">
                  <c:v>2013</c:v>
                </c:pt>
                <c:pt idx="2">
                  <c:v>2014</c:v>
                </c:pt>
                <c:pt idx="3">
                  <c:v>2015†</c:v>
                </c:pt>
                <c:pt idx="4">
                  <c:v>2016†</c:v>
                </c:pt>
              </c:strCache>
            </c:strRef>
          </c:cat>
          <c:val>
            <c:numRef>
              <c:f>'Academics - Gr. 3-8 - Legacy'!$K$555:$O$555</c:f>
              <c:numCache>
                <c:formatCode>0</c:formatCode>
                <c:ptCount val="5"/>
                <c:pt idx="3">
                  <c:v>60</c:v>
                </c:pt>
              </c:numCache>
            </c:numRef>
          </c:val>
          <c:smooth val="1"/>
          <c:extLst>
            <c:ext xmlns:c16="http://schemas.microsoft.com/office/drawing/2014/chart" uri="{C3380CC4-5D6E-409C-BE32-E72D297353CC}">
              <c16:uniqueId val="{00000001-4FDF-4052-8124-804FB7A79A24}"/>
            </c:ext>
          </c:extLst>
        </c:ser>
        <c:ser>
          <c:idx val="0"/>
          <c:order val="2"/>
          <c:tx>
            <c:strRef>
              <c:f>'Academics - Gr. 3-8 - Legacy'!$C$556</c:f>
              <c:strCache>
                <c:ptCount val="1"/>
                <c:pt idx="0">
                  <c:v>Asian</c:v>
                </c:pt>
              </c:strCache>
            </c:strRef>
          </c:tx>
          <c:spPr>
            <a:ln w="31750">
              <a:solidFill>
                <a:schemeClr val="accent4"/>
              </a:solidFill>
            </a:ln>
          </c:spPr>
          <c:marker>
            <c:symbol val="none"/>
          </c:marker>
          <c:cat>
            <c:strRef>
              <c:f>'Academics - Gr. 3-8 - Legacy'!$K$551:$O$551</c:f>
              <c:strCache>
                <c:ptCount val="5"/>
                <c:pt idx="0">
                  <c:v>2012</c:v>
                </c:pt>
                <c:pt idx="1">
                  <c:v>2013</c:v>
                </c:pt>
                <c:pt idx="2">
                  <c:v>2014</c:v>
                </c:pt>
                <c:pt idx="3">
                  <c:v>2015†</c:v>
                </c:pt>
                <c:pt idx="4">
                  <c:v>2016†</c:v>
                </c:pt>
              </c:strCache>
            </c:strRef>
          </c:cat>
          <c:val>
            <c:numRef>
              <c:f>'Academics - Gr. 3-8 - Legacy'!$K$556:$O$556</c:f>
              <c:numCache>
                <c:formatCode>0</c:formatCode>
                <c:ptCount val="5"/>
                <c:pt idx="0">
                  <c:v>81</c:v>
                </c:pt>
                <c:pt idx="1">
                  <c:v>84</c:v>
                </c:pt>
                <c:pt idx="2">
                  <c:v>88</c:v>
                </c:pt>
                <c:pt idx="3">
                  <c:v>90</c:v>
                </c:pt>
                <c:pt idx="4">
                  <c:v>79</c:v>
                </c:pt>
              </c:numCache>
            </c:numRef>
          </c:val>
          <c:smooth val="1"/>
          <c:extLst>
            <c:ext xmlns:c16="http://schemas.microsoft.com/office/drawing/2014/chart" uri="{C3380CC4-5D6E-409C-BE32-E72D297353CC}">
              <c16:uniqueId val="{00000002-4FDF-4052-8124-804FB7A79A24}"/>
            </c:ext>
          </c:extLst>
        </c:ser>
        <c:ser>
          <c:idx val="3"/>
          <c:order val="3"/>
          <c:tx>
            <c:strRef>
              <c:f>'Academics - Gr. 3-8 - Legacy'!$C$557</c:f>
              <c:strCache>
                <c:ptCount val="1"/>
                <c:pt idx="0">
                  <c:v>Hispanic/Latinx</c:v>
                </c:pt>
              </c:strCache>
            </c:strRef>
          </c:tx>
          <c:spPr>
            <a:ln>
              <a:solidFill>
                <a:schemeClr val="accent2"/>
              </a:solidFill>
            </a:ln>
          </c:spPr>
          <c:marker>
            <c:symbol val="square"/>
            <c:size val="5"/>
            <c:spPr>
              <a:solidFill>
                <a:schemeClr val="accent2"/>
              </a:solidFill>
              <a:ln>
                <a:noFill/>
              </a:ln>
            </c:spPr>
          </c:marker>
          <c:cat>
            <c:strRef>
              <c:f>'Academics - Gr. 3-8 - Legacy'!$K$551:$O$551</c:f>
              <c:strCache>
                <c:ptCount val="5"/>
                <c:pt idx="0">
                  <c:v>2012</c:v>
                </c:pt>
                <c:pt idx="1">
                  <c:v>2013</c:v>
                </c:pt>
                <c:pt idx="2">
                  <c:v>2014</c:v>
                </c:pt>
                <c:pt idx="3">
                  <c:v>2015†</c:v>
                </c:pt>
                <c:pt idx="4">
                  <c:v>2016†</c:v>
                </c:pt>
              </c:strCache>
            </c:strRef>
          </c:cat>
          <c:val>
            <c:numRef>
              <c:f>'Academics - Gr. 3-8 - Legacy'!$K$557:$O$557</c:f>
              <c:numCache>
                <c:formatCode>0</c:formatCode>
                <c:ptCount val="5"/>
                <c:pt idx="4">
                  <c:v>60</c:v>
                </c:pt>
              </c:numCache>
            </c:numRef>
          </c:val>
          <c:smooth val="1"/>
          <c:extLst>
            <c:ext xmlns:c16="http://schemas.microsoft.com/office/drawing/2014/chart" uri="{C3380CC4-5D6E-409C-BE32-E72D297353CC}">
              <c16:uniqueId val="{00000003-4FDF-4052-8124-804FB7A79A24}"/>
            </c:ext>
          </c:extLst>
        </c:ser>
        <c:ser>
          <c:idx val="4"/>
          <c:order val="4"/>
          <c:tx>
            <c:strRef>
              <c:f>'Academics - Gr. 3-8 - Legacy'!$C$558</c:f>
              <c:strCache>
                <c:ptCount val="1"/>
                <c:pt idx="0">
                  <c:v>Multi-Race, non-Hispanic</c:v>
                </c:pt>
              </c:strCache>
            </c:strRef>
          </c:tx>
          <c:spPr>
            <a:ln>
              <a:solidFill>
                <a:srgbClr val="B9DCFF"/>
              </a:solidFill>
            </a:ln>
          </c:spPr>
          <c:marker>
            <c:symbol val="none"/>
          </c:marker>
          <c:cat>
            <c:strRef>
              <c:f>'Academics - Gr. 3-8 - Legacy'!$K$551:$O$551</c:f>
              <c:strCache>
                <c:ptCount val="5"/>
                <c:pt idx="0">
                  <c:v>2012</c:v>
                </c:pt>
                <c:pt idx="1">
                  <c:v>2013</c:v>
                </c:pt>
                <c:pt idx="2">
                  <c:v>2014</c:v>
                </c:pt>
                <c:pt idx="3">
                  <c:v>2015†</c:v>
                </c:pt>
                <c:pt idx="4">
                  <c:v>2016†</c:v>
                </c:pt>
              </c:strCache>
            </c:strRef>
          </c:cat>
          <c:val>
            <c:numRef>
              <c:f>'Academics - Gr. 3-8 - Legacy'!$K$558:$O$558</c:f>
              <c:numCache>
                <c:formatCode>0</c:formatCode>
                <c:ptCount val="5"/>
                <c:pt idx="0">
                  <c:v>93</c:v>
                </c:pt>
                <c:pt idx="1">
                  <c:v>86</c:v>
                </c:pt>
                <c:pt idx="2">
                  <c:v>88</c:v>
                </c:pt>
                <c:pt idx="3">
                  <c:v>89</c:v>
                </c:pt>
                <c:pt idx="4">
                  <c:v>91</c:v>
                </c:pt>
              </c:numCache>
            </c:numRef>
          </c:val>
          <c:smooth val="1"/>
          <c:extLst>
            <c:ext xmlns:c16="http://schemas.microsoft.com/office/drawing/2014/chart" uri="{C3380CC4-5D6E-409C-BE32-E72D297353CC}">
              <c16:uniqueId val="{00000004-4FDF-4052-8124-804FB7A79A24}"/>
            </c:ext>
          </c:extLst>
        </c:ser>
        <c:ser>
          <c:idx val="5"/>
          <c:order val="5"/>
          <c:tx>
            <c:strRef>
              <c:f>'Academics - Gr. 3-8 - Legacy'!$C$559</c:f>
              <c:strCache>
                <c:ptCount val="1"/>
                <c:pt idx="0">
                  <c:v>White</c:v>
                </c:pt>
              </c:strCache>
            </c:strRef>
          </c:tx>
          <c:spPr>
            <a:ln>
              <a:solidFill>
                <a:srgbClr val="EBE600"/>
              </a:solidFill>
            </a:ln>
          </c:spPr>
          <c:marker>
            <c:symbol val="none"/>
          </c:marker>
          <c:cat>
            <c:strRef>
              <c:f>'Academics - Gr. 3-8 - Legacy'!$K$551:$O$551</c:f>
              <c:strCache>
                <c:ptCount val="5"/>
                <c:pt idx="0">
                  <c:v>2012</c:v>
                </c:pt>
                <c:pt idx="1">
                  <c:v>2013</c:v>
                </c:pt>
                <c:pt idx="2">
                  <c:v>2014</c:v>
                </c:pt>
                <c:pt idx="3">
                  <c:v>2015†</c:v>
                </c:pt>
                <c:pt idx="4">
                  <c:v>2016†</c:v>
                </c:pt>
              </c:strCache>
            </c:strRef>
          </c:cat>
          <c:val>
            <c:numRef>
              <c:f>'Academics - Gr. 3-8 - Legacy'!$K$559:$O$559</c:f>
              <c:numCache>
                <c:formatCode>0</c:formatCode>
                <c:ptCount val="5"/>
                <c:pt idx="0">
                  <c:v>91</c:v>
                </c:pt>
                <c:pt idx="1">
                  <c:v>81</c:v>
                </c:pt>
                <c:pt idx="2">
                  <c:v>81</c:v>
                </c:pt>
                <c:pt idx="3">
                  <c:v>86</c:v>
                </c:pt>
                <c:pt idx="4">
                  <c:v>85</c:v>
                </c:pt>
              </c:numCache>
            </c:numRef>
          </c:val>
          <c:smooth val="1"/>
          <c:extLst>
            <c:ext xmlns:c16="http://schemas.microsoft.com/office/drawing/2014/chart" uri="{C3380CC4-5D6E-409C-BE32-E72D297353CC}">
              <c16:uniqueId val="{00000005-4FDF-4052-8124-804FB7A79A24}"/>
            </c:ext>
          </c:extLst>
        </c:ser>
        <c:dLbls>
          <c:showLegendKey val="0"/>
          <c:showVal val="0"/>
          <c:showCatName val="0"/>
          <c:showSerName val="0"/>
          <c:showPercent val="0"/>
          <c:showBubbleSize val="0"/>
        </c:dLbls>
        <c:smooth val="0"/>
        <c:axId val="276111368"/>
        <c:axId val="276111944"/>
      </c:lineChart>
      <c:catAx>
        <c:axId val="276111368"/>
        <c:scaling>
          <c:orientation val="minMax"/>
        </c:scaling>
        <c:delete val="0"/>
        <c:axPos val="b"/>
        <c:numFmt formatCode="General" sourceLinked="1"/>
        <c:majorTickMark val="out"/>
        <c:minorTickMark val="none"/>
        <c:tickLblPos val="nextTo"/>
        <c:crossAx val="276111944"/>
        <c:crosses val="autoZero"/>
        <c:auto val="1"/>
        <c:lblAlgn val="ctr"/>
        <c:lblOffset val="100"/>
        <c:noMultiLvlLbl val="0"/>
      </c:catAx>
      <c:valAx>
        <c:axId val="276111944"/>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overlay val="0"/>
        </c:title>
        <c:numFmt formatCode="General" sourceLinked="0"/>
        <c:majorTickMark val="out"/>
        <c:minorTickMark val="none"/>
        <c:tickLblPos val="nextTo"/>
        <c:crossAx val="276111368"/>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Legacy'!$C$554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Legacy'!$R$551:$V$552</c:f>
              <c:strCache>
                <c:ptCount val="5"/>
                <c:pt idx="0">
                  <c:v>2012</c:v>
                </c:pt>
                <c:pt idx="1">
                  <c:v>2013</c:v>
                </c:pt>
                <c:pt idx="2">
                  <c:v>2014</c:v>
                </c:pt>
                <c:pt idx="3">
                  <c:v>2015†</c:v>
                </c:pt>
                <c:pt idx="4">
                  <c:v>2016†</c:v>
                </c:pt>
              </c:strCache>
            </c:strRef>
          </c:cat>
          <c:val>
            <c:numRef>
              <c:f>'Academics - Gr. 3-8 - Legacy'!$R$554:$V$554</c:f>
              <c:numCache>
                <c:formatCode>0.0</c:formatCode>
                <c:ptCount val="5"/>
                <c:pt idx="0">
                  <c:v>60</c:v>
                </c:pt>
                <c:pt idx="1">
                  <c:v>55</c:v>
                </c:pt>
                <c:pt idx="2">
                  <c:v>60</c:v>
                </c:pt>
                <c:pt idx="3">
                  <c:v>55</c:v>
                </c:pt>
                <c:pt idx="4">
                  <c:v>59</c:v>
                </c:pt>
              </c:numCache>
            </c:numRef>
          </c:val>
          <c:smooth val="1"/>
          <c:extLst>
            <c:ext xmlns:c16="http://schemas.microsoft.com/office/drawing/2014/chart" uri="{C3380CC4-5D6E-409C-BE32-E72D297353CC}">
              <c16:uniqueId val="{00000000-32BA-4D5B-B9DD-316A6EA81611}"/>
            </c:ext>
          </c:extLst>
        </c:ser>
        <c:ser>
          <c:idx val="2"/>
          <c:order val="1"/>
          <c:tx>
            <c:strRef>
              <c:f>'Academics - Gr. 3-8 - Legacy'!$C$555</c:f>
              <c:strCache>
                <c:ptCount val="1"/>
                <c:pt idx="0">
                  <c:v>African American/Black</c:v>
                </c:pt>
              </c:strCache>
            </c:strRef>
          </c:tx>
          <c:spPr>
            <a:ln w="31750">
              <a:solidFill>
                <a:srgbClr val="39AFB5"/>
              </a:solidFill>
            </a:ln>
          </c:spPr>
          <c:marker>
            <c:symbol val="none"/>
          </c:marker>
          <c:cat>
            <c:strRef>
              <c:f>'Academics - Gr. 3-8 - Legacy'!$R$551:$V$552</c:f>
              <c:strCache>
                <c:ptCount val="5"/>
                <c:pt idx="0">
                  <c:v>2012</c:v>
                </c:pt>
                <c:pt idx="1">
                  <c:v>2013</c:v>
                </c:pt>
                <c:pt idx="2">
                  <c:v>2014</c:v>
                </c:pt>
                <c:pt idx="3">
                  <c:v>2015†</c:v>
                </c:pt>
                <c:pt idx="4">
                  <c:v>2016†</c:v>
                </c:pt>
              </c:strCache>
            </c:strRef>
          </c:cat>
          <c:val>
            <c:numRef>
              <c:f>'Academics - Gr. 3-8 - Legacy'!$R$555:$V$555</c:f>
              <c:numCache>
                <c:formatCode>0.0</c:formatCode>
                <c:ptCount val="5"/>
              </c:numCache>
            </c:numRef>
          </c:val>
          <c:smooth val="1"/>
          <c:extLst>
            <c:ext xmlns:c16="http://schemas.microsoft.com/office/drawing/2014/chart" uri="{C3380CC4-5D6E-409C-BE32-E72D297353CC}">
              <c16:uniqueId val="{00000001-32BA-4D5B-B9DD-316A6EA81611}"/>
            </c:ext>
          </c:extLst>
        </c:ser>
        <c:ser>
          <c:idx val="0"/>
          <c:order val="2"/>
          <c:tx>
            <c:strRef>
              <c:f>'Academics - Gr. 3-8 - Legacy'!$C$556</c:f>
              <c:strCache>
                <c:ptCount val="1"/>
                <c:pt idx="0">
                  <c:v>Asian</c:v>
                </c:pt>
              </c:strCache>
            </c:strRef>
          </c:tx>
          <c:spPr>
            <a:ln w="31750">
              <a:solidFill>
                <a:schemeClr val="accent4"/>
              </a:solidFill>
            </a:ln>
          </c:spPr>
          <c:marker>
            <c:symbol val="none"/>
          </c:marker>
          <c:cat>
            <c:strRef>
              <c:f>'Academics - Gr. 3-8 - Legacy'!$R$551:$V$552</c:f>
              <c:strCache>
                <c:ptCount val="5"/>
                <c:pt idx="0">
                  <c:v>2012</c:v>
                </c:pt>
                <c:pt idx="1">
                  <c:v>2013</c:v>
                </c:pt>
                <c:pt idx="2">
                  <c:v>2014</c:v>
                </c:pt>
                <c:pt idx="3">
                  <c:v>2015†</c:v>
                </c:pt>
                <c:pt idx="4">
                  <c:v>2016†</c:v>
                </c:pt>
              </c:strCache>
            </c:strRef>
          </c:cat>
          <c:val>
            <c:numRef>
              <c:f>'Academics - Gr. 3-8 - Legacy'!$R$556:$V$556</c:f>
              <c:numCache>
                <c:formatCode>0.0</c:formatCode>
                <c:ptCount val="5"/>
                <c:pt idx="1">
                  <c:v>55</c:v>
                </c:pt>
                <c:pt idx="2">
                  <c:v>70</c:v>
                </c:pt>
                <c:pt idx="3">
                  <c:v>59</c:v>
                </c:pt>
                <c:pt idx="4">
                  <c:v>60.5</c:v>
                </c:pt>
              </c:numCache>
            </c:numRef>
          </c:val>
          <c:smooth val="1"/>
          <c:extLst>
            <c:ext xmlns:c16="http://schemas.microsoft.com/office/drawing/2014/chart" uri="{C3380CC4-5D6E-409C-BE32-E72D297353CC}">
              <c16:uniqueId val="{00000002-32BA-4D5B-B9DD-316A6EA81611}"/>
            </c:ext>
          </c:extLst>
        </c:ser>
        <c:ser>
          <c:idx val="3"/>
          <c:order val="3"/>
          <c:tx>
            <c:strRef>
              <c:f>'Academics - Gr. 3-8 - Legacy'!$C$557</c:f>
              <c:strCache>
                <c:ptCount val="1"/>
                <c:pt idx="0">
                  <c:v>Hispanic/Latinx</c:v>
                </c:pt>
              </c:strCache>
            </c:strRef>
          </c:tx>
          <c:spPr>
            <a:ln>
              <a:solidFill>
                <a:schemeClr val="accent2"/>
              </a:solidFill>
            </a:ln>
          </c:spPr>
          <c:marker>
            <c:symbol val="none"/>
          </c:marker>
          <c:cat>
            <c:strRef>
              <c:f>'Academics - Gr. 3-8 - Legacy'!$R$551:$V$552</c:f>
              <c:strCache>
                <c:ptCount val="5"/>
                <c:pt idx="0">
                  <c:v>2012</c:v>
                </c:pt>
                <c:pt idx="1">
                  <c:v>2013</c:v>
                </c:pt>
                <c:pt idx="2">
                  <c:v>2014</c:v>
                </c:pt>
                <c:pt idx="3">
                  <c:v>2015†</c:v>
                </c:pt>
                <c:pt idx="4">
                  <c:v>2016†</c:v>
                </c:pt>
              </c:strCache>
            </c:strRef>
          </c:cat>
          <c:val>
            <c:numRef>
              <c:f>'Academics - Gr. 3-8 - Legacy'!$R$557:$V$557</c:f>
              <c:numCache>
                <c:formatCode>0.0</c:formatCode>
                <c:ptCount val="5"/>
              </c:numCache>
            </c:numRef>
          </c:val>
          <c:smooth val="1"/>
          <c:extLst>
            <c:ext xmlns:c16="http://schemas.microsoft.com/office/drawing/2014/chart" uri="{C3380CC4-5D6E-409C-BE32-E72D297353CC}">
              <c16:uniqueId val="{00000003-32BA-4D5B-B9DD-316A6EA81611}"/>
            </c:ext>
          </c:extLst>
        </c:ser>
        <c:ser>
          <c:idx val="4"/>
          <c:order val="4"/>
          <c:tx>
            <c:strRef>
              <c:f>'Academics - Gr. 3-8 - Legacy'!$C$558</c:f>
              <c:strCache>
                <c:ptCount val="1"/>
                <c:pt idx="0">
                  <c:v>Multi-Race, non-Hispanic</c:v>
                </c:pt>
              </c:strCache>
            </c:strRef>
          </c:tx>
          <c:spPr>
            <a:ln>
              <a:solidFill>
                <a:srgbClr val="B9DCFF"/>
              </a:solidFill>
            </a:ln>
          </c:spPr>
          <c:marker>
            <c:symbol val="none"/>
          </c:marker>
          <c:cat>
            <c:strRef>
              <c:f>'Academics - Gr. 3-8 - Legacy'!$R$551:$V$552</c:f>
              <c:strCache>
                <c:ptCount val="5"/>
                <c:pt idx="0">
                  <c:v>2012</c:v>
                </c:pt>
                <c:pt idx="1">
                  <c:v>2013</c:v>
                </c:pt>
                <c:pt idx="2">
                  <c:v>2014</c:v>
                </c:pt>
                <c:pt idx="3">
                  <c:v>2015†</c:v>
                </c:pt>
                <c:pt idx="4">
                  <c:v>2016†</c:v>
                </c:pt>
              </c:strCache>
            </c:strRef>
          </c:cat>
          <c:val>
            <c:numRef>
              <c:f>'Academics - Gr. 3-8 - Legacy'!$R$558:$V$558</c:f>
              <c:numCache>
                <c:formatCode>0.0</c:formatCode>
                <c:ptCount val="5"/>
                <c:pt idx="2">
                  <c:v>62.5</c:v>
                </c:pt>
                <c:pt idx="3">
                  <c:v>52.5</c:v>
                </c:pt>
                <c:pt idx="4">
                  <c:v>59.5</c:v>
                </c:pt>
              </c:numCache>
            </c:numRef>
          </c:val>
          <c:smooth val="1"/>
          <c:extLst>
            <c:ext xmlns:c16="http://schemas.microsoft.com/office/drawing/2014/chart" uri="{C3380CC4-5D6E-409C-BE32-E72D297353CC}">
              <c16:uniqueId val="{00000004-32BA-4D5B-B9DD-316A6EA81611}"/>
            </c:ext>
          </c:extLst>
        </c:ser>
        <c:ser>
          <c:idx val="5"/>
          <c:order val="5"/>
          <c:tx>
            <c:strRef>
              <c:f>'Academics - Gr. 3-8 - Legacy'!$C$559</c:f>
              <c:strCache>
                <c:ptCount val="1"/>
                <c:pt idx="0">
                  <c:v>White</c:v>
                </c:pt>
              </c:strCache>
            </c:strRef>
          </c:tx>
          <c:spPr>
            <a:ln>
              <a:solidFill>
                <a:srgbClr val="EBE600"/>
              </a:solidFill>
            </a:ln>
          </c:spPr>
          <c:marker>
            <c:symbol val="none"/>
          </c:marker>
          <c:cat>
            <c:strRef>
              <c:f>'Academics - Gr. 3-8 - Legacy'!$R$551:$V$552</c:f>
              <c:strCache>
                <c:ptCount val="5"/>
                <c:pt idx="0">
                  <c:v>2012</c:v>
                </c:pt>
                <c:pt idx="1">
                  <c:v>2013</c:v>
                </c:pt>
                <c:pt idx="2">
                  <c:v>2014</c:v>
                </c:pt>
                <c:pt idx="3">
                  <c:v>2015†</c:v>
                </c:pt>
                <c:pt idx="4">
                  <c:v>2016†</c:v>
                </c:pt>
              </c:strCache>
            </c:strRef>
          </c:cat>
          <c:val>
            <c:numRef>
              <c:f>'Academics - Gr. 3-8 - Legacy'!$R$559:$V$559</c:f>
              <c:numCache>
                <c:formatCode>0.0</c:formatCode>
                <c:ptCount val="5"/>
                <c:pt idx="0">
                  <c:v>63</c:v>
                </c:pt>
                <c:pt idx="1">
                  <c:v>56</c:v>
                </c:pt>
                <c:pt idx="2">
                  <c:v>58</c:v>
                </c:pt>
                <c:pt idx="3">
                  <c:v>55</c:v>
                </c:pt>
                <c:pt idx="4">
                  <c:v>58</c:v>
                </c:pt>
              </c:numCache>
            </c:numRef>
          </c:val>
          <c:smooth val="1"/>
          <c:extLst>
            <c:ext xmlns:c16="http://schemas.microsoft.com/office/drawing/2014/chart" uri="{C3380CC4-5D6E-409C-BE32-E72D297353CC}">
              <c16:uniqueId val="{00000005-32BA-4D5B-B9DD-316A6EA81611}"/>
            </c:ext>
          </c:extLst>
        </c:ser>
        <c:dLbls>
          <c:showLegendKey val="0"/>
          <c:showVal val="0"/>
          <c:showCatName val="0"/>
          <c:showSerName val="0"/>
          <c:showPercent val="0"/>
          <c:showBubbleSize val="0"/>
        </c:dLbls>
        <c:smooth val="0"/>
        <c:axId val="276118856"/>
        <c:axId val="276234248"/>
      </c:lineChart>
      <c:catAx>
        <c:axId val="276118856"/>
        <c:scaling>
          <c:orientation val="minMax"/>
        </c:scaling>
        <c:delete val="0"/>
        <c:axPos val="b"/>
        <c:numFmt formatCode="General" sourceLinked="1"/>
        <c:majorTickMark val="out"/>
        <c:minorTickMark val="none"/>
        <c:tickLblPos val="nextTo"/>
        <c:crossAx val="276234248"/>
        <c:crosses val="autoZero"/>
        <c:auto val="1"/>
        <c:lblAlgn val="ctr"/>
        <c:lblOffset val="100"/>
        <c:noMultiLvlLbl val="0"/>
      </c:catAx>
      <c:valAx>
        <c:axId val="27623424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Percentile </a:t>
                </a:r>
                <a:endParaRPr lang="en-US" sz="1000"/>
              </a:p>
            </c:rich>
          </c:tx>
          <c:overlay val="0"/>
        </c:title>
        <c:numFmt formatCode="General" sourceLinked="0"/>
        <c:majorTickMark val="out"/>
        <c:minorTickMark val="none"/>
        <c:tickLblPos val="nextTo"/>
        <c:crossAx val="276118856"/>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Legacy'!$C$584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Legacy'!$D$581:$H$581</c:f>
              <c:strCache>
                <c:ptCount val="5"/>
                <c:pt idx="0">
                  <c:v>2012</c:v>
                </c:pt>
                <c:pt idx="1">
                  <c:v>2013</c:v>
                </c:pt>
                <c:pt idx="2">
                  <c:v>2014</c:v>
                </c:pt>
                <c:pt idx="3">
                  <c:v>2015†</c:v>
                </c:pt>
                <c:pt idx="4">
                  <c:v>2016†</c:v>
                </c:pt>
              </c:strCache>
            </c:strRef>
          </c:cat>
          <c:val>
            <c:numRef>
              <c:f>'Academics - Gr. 3-8 - Legacy'!$D$584:$H$584</c:f>
              <c:numCache>
                <c:formatCode>0.0</c:formatCode>
                <c:ptCount val="5"/>
                <c:pt idx="0">
                  <c:v>90.3</c:v>
                </c:pt>
                <c:pt idx="1">
                  <c:v>94</c:v>
                </c:pt>
                <c:pt idx="2">
                  <c:v>90.5</c:v>
                </c:pt>
                <c:pt idx="3">
                  <c:v>90</c:v>
                </c:pt>
                <c:pt idx="4">
                  <c:v>90.1</c:v>
                </c:pt>
              </c:numCache>
            </c:numRef>
          </c:val>
          <c:smooth val="1"/>
          <c:extLst>
            <c:ext xmlns:c16="http://schemas.microsoft.com/office/drawing/2014/chart" uri="{C3380CC4-5D6E-409C-BE32-E72D297353CC}">
              <c16:uniqueId val="{00000000-7FCE-4781-B2B5-83CCAC0900BC}"/>
            </c:ext>
          </c:extLst>
        </c:ser>
        <c:ser>
          <c:idx val="2"/>
          <c:order val="1"/>
          <c:tx>
            <c:strRef>
              <c:f>'Academics - Gr. 3-8 - Legacy'!$C$585</c:f>
              <c:strCache>
                <c:ptCount val="1"/>
                <c:pt idx="0">
                  <c:v>African American/Black</c:v>
                </c:pt>
              </c:strCache>
            </c:strRef>
          </c:tx>
          <c:spPr>
            <a:ln w="31750">
              <a:solidFill>
                <a:srgbClr val="39AFB5"/>
              </a:solidFill>
            </a:ln>
          </c:spPr>
          <c:marker>
            <c:symbol val="none"/>
          </c:marker>
          <c:dPt>
            <c:idx val="3"/>
            <c:marker>
              <c:symbol val="square"/>
              <c:size val="5"/>
              <c:spPr>
                <a:solidFill>
                  <a:srgbClr val="39AFB5"/>
                </a:solidFill>
                <a:ln>
                  <a:noFill/>
                </a:ln>
              </c:spPr>
            </c:marker>
            <c:bubble3D val="0"/>
            <c:extLst>
              <c:ext xmlns:c16="http://schemas.microsoft.com/office/drawing/2014/chart" uri="{C3380CC4-5D6E-409C-BE32-E72D297353CC}">
                <c16:uniqueId val="{00000000-7939-4150-A591-0ED4347BEDB7}"/>
              </c:ext>
            </c:extLst>
          </c:dPt>
          <c:cat>
            <c:strRef>
              <c:f>'Academics - Gr. 3-8 - Legacy'!$D$581:$H$581</c:f>
              <c:strCache>
                <c:ptCount val="5"/>
                <c:pt idx="0">
                  <c:v>2012</c:v>
                </c:pt>
                <c:pt idx="1">
                  <c:v>2013</c:v>
                </c:pt>
                <c:pt idx="2">
                  <c:v>2014</c:v>
                </c:pt>
                <c:pt idx="3">
                  <c:v>2015†</c:v>
                </c:pt>
                <c:pt idx="4">
                  <c:v>2016†</c:v>
                </c:pt>
              </c:strCache>
            </c:strRef>
          </c:cat>
          <c:val>
            <c:numRef>
              <c:f>'Academics - Gr. 3-8 - Legacy'!$D$585:$H$585</c:f>
              <c:numCache>
                <c:formatCode>0.0</c:formatCode>
                <c:ptCount val="5"/>
                <c:pt idx="3">
                  <c:v>70</c:v>
                </c:pt>
              </c:numCache>
            </c:numRef>
          </c:val>
          <c:smooth val="1"/>
          <c:extLst>
            <c:ext xmlns:c16="http://schemas.microsoft.com/office/drawing/2014/chart" uri="{C3380CC4-5D6E-409C-BE32-E72D297353CC}">
              <c16:uniqueId val="{00000001-7FCE-4781-B2B5-83CCAC0900BC}"/>
            </c:ext>
          </c:extLst>
        </c:ser>
        <c:ser>
          <c:idx val="0"/>
          <c:order val="2"/>
          <c:tx>
            <c:strRef>
              <c:f>'Academics - Gr. 3-8 - Legacy'!$C$586</c:f>
              <c:strCache>
                <c:ptCount val="1"/>
                <c:pt idx="0">
                  <c:v>Asian</c:v>
                </c:pt>
              </c:strCache>
            </c:strRef>
          </c:tx>
          <c:spPr>
            <a:ln w="31750">
              <a:solidFill>
                <a:schemeClr val="accent4"/>
              </a:solidFill>
            </a:ln>
          </c:spPr>
          <c:marker>
            <c:symbol val="none"/>
          </c:marker>
          <c:cat>
            <c:strRef>
              <c:f>'Academics - Gr. 3-8 - Legacy'!$D$581:$H$581</c:f>
              <c:strCache>
                <c:ptCount val="5"/>
                <c:pt idx="0">
                  <c:v>2012</c:v>
                </c:pt>
                <c:pt idx="1">
                  <c:v>2013</c:v>
                </c:pt>
                <c:pt idx="2">
                  <c:v>2014</c:v>
                </c:pt>
                <c:pt idx="3">
                  <c:v>2015†</c:v>
                </c:pt>
                <c:pt idx="4">
                  <c:v>2016†</c:v>
                </c:pt>
              </c:strCache>
            </c:strRef>
          </c:cat>
          <c:val>
            <c:numRef>
              <c:f>'Academics - Gr. 3-8 - Legacy'!$D$586:$H$586</c:f>
              <c:numCache>
                <c:formatCode>0.0</c:formatCode>
                <c:ptCount val="5"/>
                <c:pt idx="0">
                  <c:v>89.8</c:v>
                </c:pt>
                <c:pt idx="1">
                  <c:v>96</c:v>
                </c:pt>
                <c:pt idx="2">
                  <c:v>96.3</c:v>
                </c:pt>
                <c:pt idx="3">
                  <c:v>94.5</c:v>
                </c:pt>
                <c:pt idx="4">
                  <c:v>92.3</c:v>
                </c:pt>
              </c:numCache>
            </c:numRef>
          </c:val>
          <c:smooth val="1"/>
          <c:extLst>
            <c:ext xmlns:c16="http://schemas.microsoft.com/office/drawing/2014/chart" uri="{C3380CC4-5D6E-409C-BE32-E72D297353CC}">
              <c16:uniqueId val="{00000002-7FCE-4781-B2B5-83CCAC0900BC}"/>
            </c:ext>
          </c:extLst>
        </c:ser>
        <c:ser>
          <c:idx val="3"/>
          <c:order val="3"/>
          <c:tx>
            <c:strRef>
              <c:f>'Academics - Gr. 3-8 - Legacy'!$C$587</c:f>
              <c:strCache>
                <c:ptCount val="1"/>
                <c:pt idx="0">
                  <c:v>Hispanic/Latinx</c:v>
                </c:pt>
              </c:strCache>
            </c:strRef>
          </c:tx>
          <c:spPr>
            <a:ln>
              <a:solidFill>
                <a:schemeClr val="accent2"/>
              </a:solidFill>
            </a:ln>
          </c:spPr>
          <c:marker>
            <c:symbol val="none"/>
          </c:marker>
          <c:dPt>
            <c:idx val="4"/>
            <c:marker>
              <c:symbol val="square"/>
              <c:size val="5"/>
              <c:spPr>
                <a:solidFill>
                  <a:schemeClr val="accent2"/>
                </a:solidFill>
                <a:ln>
                  <a:noFill/>
                </a:ln>
              </c:spPr>
            </c:marker>
            <c:bubble3D val="0"/>
            <c:extLst>
              <c:ext xmlns:c16="http://schemas.microsoft.com/office/drawing/2014/chart" uri="{C3380CC4-5D6E-409C-BE32-E72D297353CC}">
                <c16:uniqueId val="{00000001-7939-4150-A591-0ED4347BEDB7}"/>
              </c:ext>
            </c:extLst>
          </c:dPt>
          <c:cat>
            <c:strRef>
              <c:f>'Academics - Gr. 3-8 - Legacy'!$D$581:$H$581</c:f>
              <c:strCache>
                <c:ptCount val="5"/>
                <c:pt idx="0">
                  <c:v>2012</c:v>
                </c:pt>
                <c:pt idx="1">
                  <c:v>2013</c:v>
                </c:pt>
                <c:pt idx="2">
                  <c:v>2014</c:v>
                </c:pt>
                <c:pt idx="3">
                  <c:v>2015†</c:v>
                </c:pt>
                <c:pt idx="4">
                  <c:v>2016†</c:v>
                </c:pt>
              </c:strCache>
            </c:strRef>
          </c:cat>
          <c:val>
            <c:numRef>
              <c:f>'Academics - Gr. 3-8 - Legacy'!$D$587:$H$587</c:f>
              <c:numCache>
                <c:formatCode>0.0</c:formatCode>
                <c:ptCount val="5"/>
                <c:pt idx="4">
                  <c:v>82.7</c:v>
                </c:pt>
              </c:numCache>
            </c:numRef>
          </c:val>
          <c:smooth val="1"/>
          <c:extLst>
            <c:ext xmlns:c16="http://schemas.microsoft.com/office/drawing/2014/chart" uri="{C3380CC4-5D6E-409C-BE32-E72D297353CC}">
              <c16:uniqueId val="{00000003-7FCE-4781-B2B5-83CCAC0900BC}"/>
            </c:ext>
          </c:extLst>
        </c:ser>
        <c:ser>
          <c:idx val="4"/>
          <c:order val="4"/>
          <c:tx>
            <c:strRef>
              <c:f>'Academics - Gr. 3-8 - Legacy'!$C$588</c:f>
              <c:strCache>
                <c:ptCount val="1"/>
                <c:pt idx="0">
                  <c:v>Multi-Race, non-Hispanic</c:v>
                </c:pt>
              </c:strCache>
            </c:strRef>
          </c:tx>
          <c:spPr>
            <a:ln>
              <a:solidFill>
                <a:srgbClr val="B9DCFF"/>
              </a:solidFill>
            </a:ln>
          </c:spPr>
          <c:marker>
            <c:symbol val="none"/>
          </c:marker>
          <c:cat>
            <c:strRef>
              <c:f>'Academics - Gr. 3-8 - Legacy'!$D$581:$H$581</c:f>
              <c:strCache>
                <c:ptCount val="5"/>
                <c:pt idx="0">
                  <c:v>2012</c:v>
                </c:pt>
                <c:pt idx="1">
                  <c:v>2013</c:v>
                </c:pt>
                <c:pt idx="2">
                  <c:v>2014</c:v>
                </c:pt>
                <c:pt idx="3">
                  <c:v>2015†</c:v>
                </c:pt>
                <c:pt idx="4">
                  <c:v>2016†</c:v>
                </c:pt>
              </c:strCache>
            </c:strRef>
          </c:cat>
          <c:val>
            <c:numRef>
              <c:f>'Academics - Gr. 3-8 - Legacy'!$D$588:$H$588</c:f>
              <c:numCache>
                <c:formatCode>0.0</c:formatCode>
                <c:ptCount val="5"/>
                <c:pt idx="0">
                  <c:v>92.9</c:v>
                </c:pt>
                <c:pt idx="1">
                  <c:v>93.2</c:v>
                </c:pt>
                <c:pt idx="2">
                  <c:v>94.5</c:v>
                </c:pt>
                <c:pt idx="3">
                  <c:v>94.6</c:v>
                </c:pt>
                <c:pt idx="4">
                  <c:v>94.1</c:v>
                </c:pt>
              </c:numCache>
            </c:numRef>
          </c:val>
          <c:smooth val="1"/>
          <c:extLst>
            <c:ext xmlns:c16="http://schemas.microsoft.com/office/drawing/2014/chart" uri="{C3380CC4-5D6E-409C-BE32-E72D297353CC}">
              <c16:uniqueId val="{00000004-7FCE-4781-B2B5-83CCAC0900BC}"/>
            </c:ext>
          </c:extLst>
        </c:ser>
        <c:ser>
          <c:idx val="5"/>
          <c:order val="5"/>
          <c:tx>
            <c:strRef>
              <c:f>'Academics - Gr. 3-8 - Legacy'!$C$589</c:f>
              <c:strCache>
                <c:ptCount val="1"/>
                <c:pt idx="0">
                  <c:v>White</c:v>
                </c:pt>
              </c:strCache>
            </c:strRef>
          </c:tx>
          <c:spPr>
            <a:ln>
              <a:solidFill>
                <a:srgbClr val="EBE600"/>
              </a:solidFill>
            </a:ln>
          </c:spPr>
          <c:marker>
            <c:symbol val="none"/>
          </c:marker>
          <c:cat>
            <c:strRef>
              <c:f>'Academics - Gr. 3-8 - Legacy'!$D$581:$H$581</c:f>
              <c:strCache>
                <c:ptCount val="5"/>
                <c:pt idx="0">
                  <c:v>2012</c:v>
                </c:pt>
                <c:pt idx="1">
                  <c:v>2013</c:v>
                </c:pt>
                <c:pt idx="2">
                  <c:v>2014</c:v>
                </c:pt>
                <c:pt idx="3">
                  <c:v>2015†</c:v>
                </c:pt>
                <c:pt idx="4">
                  <c:v>2016†</c:v>
                </c:pt>
              </c:strCache>
            </c:strRef>
          </c:cat>
          <c:val>
            <c:numRef>
              <c:f>'Academics - Gr. 3-8 - Legacy'!$D$589:$H$589</c:f>
              <c:numCache>
                <c:formatCode>0.0</c:formatCode>
                <c:ptCount val="5"/>
                <c:pt idx="0">
                  <c:v>90.5</c:v>
                </c:pt>
                <c:pt idx="1">
                  <c:v>93.8</c:v>
                </c:pt>
                <c:pt idx="2">
                  <c:v>88.2</c:v>
                </c:pt>
                <c:pt idx="3">
                  <c:v>89.1</c:v>
                </c:pt>
                <c:pt idx="4">
                  <c:v>91.1</c:v>
                </c:pt>
              </c:numCache>
            </c:numRef>
          </c:val>
          <c:smooth val="1"/>
          <c:extLst>
            <c:ext xmlns:c16="http://schemas.microsoft.com/office/drawing/2014/chart" uri="{C3380CC4-5D6E-409C-BE32-E72D297353CC}">
              <c16:uniqueId val="{00000005-7FCE-4781-B2B5-83CCAC0900BC}"/>
            </c:ext>
          </c:extLst>
        </c:ser>
        <c:dLbls>
          <c:showLegendKey val="0"/>
          <c:showVal val="0"/>
          <c:showCatName val="0"/>
          <c:showSerName val="0"/>
          <c:showPercent val="0"/>
          <c:showBubbleSize val="0"/>
        </c:dLbls>
        <c:smooth val="0"/>
        <c:axId val="276240008"/>
        <c:axId val="276240584"/>
      </c:lineChart>
      <c:catAx>
        <c:axId val="276240008"/>
        <c:scaling>
          <c:orientation val="minMax"/>
        </c:scaling>
        <c:delete val="0"/>
        <c:axPos val="b"/>
        <c:numFmt formatCode="General" sourceLinked="1"/>
        <c:majorTickMark val="out"/>
        <c:minorTickMark val="none"/>
        <c:tickLblPos val="nextTo"/>
        <c:crossAx val="276240584"/>
        <c:crosses val="autoZero"/>
        <c:auto val="1"/>
        <c:lblAlgn val="ctr"/>
        <c:lblOffset val="100"/>
        <c:noMultiLvlLbl val="0"/>
      </c:catAx>
      <c:valAx>
        <c:axId val="276240584"/>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a:t>
                </a:r>
                <a:endParaRPr lang="en-US" sz="1000"/>
              </a:p>
            </c:rich>
          </c:tx>
          <c:overlay val="0"/>
        </c:title>
        <c:numFmt formatCode="General" sourceLinked="0"/>
        <c:majorTickMark val="out"/>
        <c:minorTickMark val="none"/>
        <c:tickLblPos val="nextTo"/>
        <c:crossAx val="276240008"/>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Legacy'!$C$584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Legacy'!$K$581:$O$581</c:f>
              <c:strCache>
                <c:ptCount val="5"/>
                <c:pt idx="0">
                  <c:v>2012</c:v>
                </c:pt>
                <c:pt idx="1">
                  <c:v>2013</c:v>
                </c:pt>
                <c:pt idx="2">
                  <c:v>2014</c:v>
                </c:pt>
                <c:pt idx="3">
                  <c:v>2015†</c:v>
                </c:pt>
                <c:pt idx="4">
                  <c:v>2016†</c:v>
                </c:pt>
              </c:strCache>
            </c:strRef>
          </c:cat>
          <c:val>
            <c:numRef>
              <c:f>'Academics - Gr. 3-8 - Legacy'!$K$584:$O$584</c:f>
              <c:numCache>
                <c:formatCode>0</c:formatCode>
                <c:ptCount val="5"/>
                <c:pt idx="0">
                  <c:v>80</c:v>
                </c:pt>
                <c:pt idx="1">
                  <c:v>84</c:v>
                </c:pt>
                <c:pt idx="2">
                  <c:v>76</c:v>
                </c:pt>
                <c:pt idx="3">
                  <c:v>76</c:v>
                </c:pt>
                <c:pt idx="4">
                  <c:v>75</c:v>
                </c:pt>
              </c:numCache>
            </c:numRef>
          </c:val>
          <c:smooth val="1"/>
          <c:extLst>
            <c:ext xmlns:c16="http://schemas.microsoft.com/office/drawing/2014/chart" uri="{C3380CC4-5D6E-409C-BE32-E72D297353CC}">
              <c16:uniqueId val="{00000000-6F4B-423A-AB9B-C0D19436BF98}"/>
            </c:ext>
          </c:extLst>
        </c:ser>
        <c:ser>
          <c:idx val="2"/>
          <c:order val="1"/>
          <c:tx>
            <c:strRef>
              <c:f>'Academics - Gr. 3-8 - Legacy'!$C$585</c:f>
              <c:strCache>
                <c:ptCount val="1"/>
                <c:pt idx="0">
                  <c:v>African American/Black</c:v>
                </c:pt>
              </c:strCache>
            </c:strRef>
          </c:tx>
          <c:spPr>
            <a:ln w="31750">
              <a:solidFill>
                <a:schemeClr val="accent1"/>
              </a:solidFill>
            </a:ln>
          </c:spPr>
          <c:marker>
            <c:symbol val="square"/>
            <c:size val="5"/>
            <c:spPr>
              <a:solidFill>
                <a:schemeClr val="accent1"/>
              </a:solidFill>
              <a:ln>
                <a:noFill/>
              </a:ln>
            </c:spPr>
          </c:marker>
          <c:dPt>
            <c:idx val="3"/>
            <c:marker>
              <c:spPr>
                <a:solidFill>
                  <a:srgbClr val="39AFB5"/>
                </a:solidFill>
                <a:ln>
                  <a:noFill/>
                </a:ln>
              </c:spPr>
            </c:marker>
            <c:bubble3D val="0"/>
            <c:extLst>
              <c:ext xmlns:c16="http://schemas.microsoft.com/office/drawing/2014/chart" uri="{C3380CC4-5D6E-409C-BE32-E72D297353CC}">
                <c16:uniqueId val="{00000000-A650-4464-AFAC-ACB5A7AAF55C}"/>
              </c:ext>
            </c:extLst>
          </c:dPt>
          <c:cat>
            <c:strRef>
              <c:f>'Academics - Gr. 3-8 - Legacy'!$K$581:$O$581</c:f>
              <c:strCache>
                <c:ptCount val="5"/>
                <c:pt idx="0">
                  <c:v>2012</c:v>
                </c:pt>
                <c:pt idx="1">
                  <c:v>2013</c:v>
                </c:pt>
                <c:pt idx="2">
                  <c:v>2014</c:v>
                </c:pt>
                <c:pt idx="3">
                  <c:v>2015†</c:v>
                </c:pt>
                <c:pt idx="4">
                  <c:v>2016†</c:v>
                </c:pt>
              </c:strCache>
            </c:strRef>
          </c:cat>
          <c:val>
            <c:numRef>
              <c:f>'Academics - Gr. 3-8 - Legacy'!$K$585:$O$585</c:f>
              <c:numCache>
                <c:formatCode>0</c:formatCode>
                <c:ptCount val="5"/>
                <c:pt idx="3">
                  <c:v>40</c:v>
                </c:pt>
              </c:numCache>
            </c:numRef>
          </c:val>
          <c:smooth val="1"/>
          <c:extLst>
            <c:ext xmlns:c16="http://schemas.microsoft.com/office/drawing/2014/chart" uri="{C3380CC4-5D6E-409C-BE32-E72D297353CC}">
              <c16:uniqueId val="{00000001-6F4B-423A-AB9B-C0D19436BF98}"/>
            </c:ext>
          </c:extLst>
        </c:ser>
        <c:ser>
          <c:idx val="0"/>
          <c:order val="2"/>
          <c:tx>
            <c:strRef>
              <c:f>'Academics - Gr. 3-8 - Legacy'!$C$586</c:f>
              <c:strCache>
                <c:ptCount val="1"/>
                <c:pt idx="0">
                  <c:v>Asian</c:v>
                </c:pt>
              </c:strCache>
            </c:strRef>
          </c:tx>
          <c:spPr>
            <a:ln w="31750">
              <a:solidFill>
                <a:schemeClr val="accent4"/>
              </a:solidFill>
            </a:ln>
          </c:spPr>
          <c:marker>
            <c:symbol val="none"/>
          </c:marker>
          <c:cat>
            <c:strRef>
              <c:f>'Academics - Gr. 3-8 - Legacy'!$K$581:$O$581</c:f>
              <c:strCache>
                <c:ptCount val="5"/>
                <c:pt idx="0">
                  <c:v>2012</c:v>
                </c:pt>
                <c:pt idx="1">
                  <c:v>2013</c:v>
                </c:pt>
                <c:pt idx="2">
                  <c:v>2014</c:v>
                </c:pt>
                <c:pt idx="3">
                  <c:v>2015†</c:v>
                </c:pt>
                <c:pt idx="4">
                  <c:v>2016†</c:v>
                </c:pt>
              </c:strCache>
            </c:strRef>
          </c:cat>
          <c:val>
            <c:numRef>
              <c:f>'Academics - Gr. 3-8 - Legacy'!$K$586:$O$586</c:f>
              <c:numCache>
                <c:formatCode>0</c:formatCode>
                <c:ptCount val="5"/>
                <c:pt idx="0">
                  <c:v>81</c:v>
                </c:pt>
                <c:pt idx="1">
                  <c:v>90</c:v>
                </c:pt>
                <c:pt idx="2">
                  <c:v>88</c:v>
                </c:pt>
                <c:pt idx="3">
                  <c:v>83</c:v>
                </c:pt>
                <c:pt idx="4">
                  <c:v>79</c:v>
                </c:pt>
              </c:numCache>
            </c:numRef>
          </c:val>
          <c:smooth val="1"/>
          <c:extLst>
            <c:ext xmlns:c16="http://schemas.microsoft.com/office/drawing/2014/chart" uri="{C3380CC4-5D6E-409C-BE32-E72D297353CC}">
              <c16:uniqueId val="{00000002-6F4B-423A-AB9B-C0D19436BF98}"/>
            </c:ext>
          </c:extLst>
        </c:ser>
        <c:ser>
          <c:idx val="3"/>
          <c:order val="3"/>
          <c:tx>
            <c:strRef>
              <c:f>'Academics - Gr. 3-8 - Legacy'!$C$587</c:f>
              <c:strCache>
                <c:ptCount val="1"/>
                <c:pt idx="0">
                  <c:v>Hispanic/Latinx</c:v>
                </c:pt>
              </c:strCache>
            </c:strRef>
          </c:tx>
          <c:spPr>
            <a:ln>
              <a:solidFill>
                <a:schemeClr val="accent2"/>
              </a:solidFill>
            </a:ln>
          </c:spPr>
          <c:marker>
            <c:symbol val="square"/>
            <c:size val="5"/>
            <c:spPr>
              <a:solidFill>
                <a:schemeClr val="accent2"/>
              </a:solidFill>
              <a:ln>
                <a:noFill/>
              </a:ln>
            </c:spPr>
          </c:marker>
          <c:cat>
            <c:strRef>
              <c:f>'Academics - Gr. 3-8 - Legacy'!$K$581:$O$581</c:f>
              <c:strCache>
                <c:ptCount val="5"/>
                <c:pt idx="0">
                  <c:v>2012</c:v>
                </c:pt>
                <c:pt idx="1">
                  <c:v>2013</c:v>
                </c:pt>
                <c:pt idx="2">
                  <c:v>2014</c:v>
                </c:pt>
                <c:pt idx="3">
                  <c:v>2015†</c:v>
                </c:pt>
                <c:pt idx="4">
                  <c:v>2016†</c:v>
                </c:pt>
              </c:strCache>
            </c:strRef>
          </c:cat>
          <c:val>
            <c:numRef>
              <c:f>'Academics - Gr. 3-8 - Legacy'!$K$587:$O$587</c:f>
              <c:numCache>
                <c:formatCode>0</c:formatCode>
                <c:ptCount val="5"/>
                <c:pt idx="4">
                  <c:v>54</c:v>
                </c:pt>
              </c:numCache>
            </c:numRef>
          </c:val>
          <c:smooth val="1"/>
          <c:extLst>
            <c:ext xmlns:c16="http://schemas.microsoft.com/office/drawing/2014/chart" uri="{C3380CC4-5D6E-409C-BE32-E72D297353CC}">
              <c16:uniqueId val="{00000003-6F4B-423A-AB9B-C0D19436BF98}"/>
            </c:ext>
          </c:extLst>
        </c:ser>
        <c:ser>
          <c:idx val="4"/>
          <c:order val="4"/>
          <c:tx>
            <c:strRef>
              <c:f>'Academics - Gr. 3-8 - Legacy'!$C$588</c:f>
              <c:strCache>
                <c:ptCount val="1"/>
                <c:pt idx="0">
                  <c:v>Multi-Race, non-Hispanic</c:v>
                </c:pt>
              </c:strCache>
            </c:strRef>
          </c:tx>
          <c:spPr>
            <a:ln>
              <a:solidFill>
                <a:srgbClr val="B9DCFF"/>
              </a:solidFill>
            </a:ln>
          </c:spPr>
          <c:marker>
            <c:symbol val="none"/>
          </c:marker>
          <c:cat>
            <c:strRef>
              <c:f>'Academics - Gr. 3-8 - Legacy'!$K$581:$O$581</c:f>
              <c:strCache>
                <c:ptCount val="5"/>
                <c:pt idx="0">
                  <c:v>2012</c:v>
                </c:pt>
                <c:pt idx="1">
                  <c:v>2013</c:v>
                </c:pt>
                <c:pt idx="2">
                  <c:v>2014</c:v>
                </c:pt>
                <c:pt idx="3">
                  <c:v>2015†</c:v>
                </c:pt>
                <c:pt idx="4">
                  <c:v>2016†</c:v>
                </c:pt>
              </c:strCache>
            </c:strRef>
          </c:cat>
          <c:val>
            <c:numRef>
              <c:f>'Academics - Gr. 3-8 - Legacy'!$K$588:$O$588</c:f>
              <c:numCache>
                <c:formatCode>0</c:formatCode>
                <c:ptCount val="5"/>
                <c:pt idx="0">
                  <c:v>86</c:v>
                </c:pt>
                <c:pt idx="1">
                  <c:v>86</c:v>
                </c:pt>
                <c:pt idx="2">
                  <c:v>84</c:v>
                </c:pt>
                <c:pt idx="3">
                  <c:v>86</c:v>
                </c:pt>
                <c:pt idx="4">
                  <c:v>88</c:v>
                </c:pt>
              </c:numCache>
            </c:numRef>
          </c:val>
          <c:smooth val="1"/>
          <c:extLst>
            <c:ext xmlns:c16="http://schemas.microsoft.com/office/drawing/2014/chart" uri="{C3380CC4-5D6E-409C-BE32-E72D297353CC}">
              <c16:uniqueId val="{00000004-6F4B-423A-AB9B-C0D19436BF98}"/>
            </c:ext>
          </c:extLst>
        </c:ser>
        <c:ser>
          <c:idx val="5"/>
          <c:order val="5"/>
          <c:tx>
            <c:strRef>
              <c:f>'Academics - Gr. 3-8 - Legacy'!$C$589</c:f>
              <c:strCache>
                <c:ptCount val="1"/>
                <c:pt idx="0">
                  <c:v>White</c:v>
                </c:pt>
              </c:strCache>
            </c:strRef>
          </c:tx>
          <c:spPr>
            <a:ln>
              <a:solidFill>
                <a:srgbClr val="EBE600"/>
              </a:solidFill>
            </a:ln>
          </c:spPr>
          <c:marker>
            <c:symbol val="none"/>
          </c:marker>
          <c:cat>
            <c:strRef>
              <c:f>'Academics - Gr. 3-8 - Legacy'!$K$581:$O$581</c:f>
              <c:strCache>
                <c:ptCount val="5"/>
                <c:pt idx="0">
                  <c:v>2012</c:v>
                </c:pt>
                <c:pt idx="1">
                  <c:v>2013</c:v>
                </c:pt>
                <c:pt idx="2">
                  <c:v>2014</c:v>
                </c:pt>
                <c:pt idx="3">
                  <c:v>2015†</c:v>
                </c:pt>
                <c:pt idx="4">
                  <c:v>2016†</c:v>
                </c:pt>
              </c:strCache>
            </c:strRef>
          </c:cat>
          <c:val>
            <c:numRef>
              <c:f>'Academics - Gr. 3-8 - Legacy'!$K$589:$O$589</c:f>
              <c:numCache>
                <c:formatCode>0</c:formatCode>
                <c:ptCount val="5"/>
                <c:pt idx="0">
                  <c:v>78</c:v>
                </c:pt>
                <c:pt idx="1">
                  <c:v>83</c:v>
                </c:pt>
                <c:pt idx="2">
                  <c:v>72</c:v>
                </c:pt>
                <c:pt idx="3">
                  <c:v>75</c:v>
                </c:pt>
                <c:pt idx="4">
                  <c:v>74</c:v>
                </c:pt>
              </c:numCache>
            </c:numRef>
          </c:val>
          <c:smooth val="1"/>
          <c:extLst>
            <c:ext xmlns:c16="http://schemas.microsoft.com/office/drawing/2014/chart" uri="{C3380CC4-5D6E-409C-BE32-E72D297353CC}">
              <c16:uniqueId val="{00000005-6F4B-423A-AB9B-C0D19436BF98}"/>
            </c:ext>
          </c:extLst>
        </c:ser>
        <c:dLbls>
          <c:showLegendKey val="0"/>
          <c:showVal val="0"/>
          <c:showCatName val="0"/>
          <c:showSerName val="0"/>
          <c:showPercent val="0"/>
          <c:showBubbleSize val="0"/>
        </c:dLbls>
        <c:smooth val="0"/>
        <c:axId val="276296200"/>
        <c:axId val="276296776"/>
      </c:lineChart>
      <c:catAx>
        <c:axId val="276296200"/>
        <c:scaling>
          <c:orientation val="minMax"/>
        </c:scaling>
        <c:delete val="0"/>
        <c:axPos val="b"/>
        <c:numFmt formatCode="General" sourceLinked="1"/>
        <c:majorTickMark val="out"/>
        <c:minorTickMark val="none"/>
        <c:tickLblPos val="nextTo"/>
        <c:crossAx val="276296776"/>
        <c:crosses val="autoZero"/>
        <c:auto val="1"/>
        <c:lblAlgn val="ctr"/>
        <c:lblOffset val="100"/>
        <c:noMultiLvlLbl val="0"/>
      </c:catAx>
      <c:valAx>
        <c:axId val="276296776"/>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overlay val="0"/>
        </c:title>
        <c:numFmt formatCode="General" sourceLinked="0"/>
        <c:majorTickMark val="out"/>
        <c:minorTickMark val="none"/>
        <c:tickLblPos val="nextTo"/>
        <c:crossAx val="276296200"/>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Legacy'!$C$584</c:f>
              <c:strCache>
                <c:ptCount val="1"/>
                <c:pt idx="0">
                  <c:v>All students</c:v>
                </c:pt>
              </c:strCache>
            </c:strRef>
          </c:tx>
          <c:spPr>
            <a:ln w="31750">
              <a:solidFill>
                <a:schemeClr val="tx1"/>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'Academics - Gr. 3-8 - Legacy'!$R$581:$V$581</c:f>
              <c:strCache>
                <c:ptCount val="5"/>
                <c:pt idx="0">
                  <c:v>2012</c:v>
                </c:pt>
                <c:pt idx="1">
                  <c:v>2013</c:v>
                </c:pt>
                <c:pt idx="2">
                  <c:v>2014</c:v>
                </c:pt>
                <c:pt idx="3">
                  <c:v>2015†</c:v>
                </c:pt>
                <c:pt idx="4">
                  <c:v>2016†</c:v>
                </c:pt>
              </c:strCache>
            </c:strRef>
          </c:cat>
          <c:val>
            <c:numRef>
              <c:f>'Academics - Gr. 3-8 - Legacy'!$R$584:$V$584</c:f>
              <c:numCache>
                <c:formatCode>0.0</c:formatCode>
                <c:ptCount val="5"/>
                <c:pt idx="0">
                  <c:v>44</c:v>
                </c:pt>
                <c:pt idx="1">
                  <c:v>65</c:v>
                </c:pt>
                <c:pt idx="2">
                  <c:v>61</c:v>
                </c:pt>
                <c:pt idx="3">
                  <c:v>62</c:v>
                </c:pt>
                <c:pt idx="4">
                  <c:v>62</c:v>
                </c:pt>
              </c:numCache>
            </c:numRef>
          </c:val>
          <c:smooth val="1"/>
          <c:extLst>
            <c:ext xmlns:c16="http://schemas.microsoft.com/office/drawing/2014/chart" uri="{C3380CC4-5D6E-409C-BE32-E72D297353CC}">
              <c16:uniqueId val="{00000000-915C-444A-BE47-E9C51402CDF5}"/>
            </c:ext>
          </c:extLst>
        </c:ser>
        <c:ser>
          <c:idx val="2"/>
          <c:order val="1"/>
          <c:tx>
            <c:strRef>
              <c:f>'Academics - Gr. 3-8 - Legacy'!$C$585</c:f>
              <c:strCache>
                <c:ptCount val="1"/>
                <c:pt idx="0">
                  <c:v>African American/Black</c:v>
                </c:pt>
              </c:strCache>
            </c:strRef>
          </c:tx>
          <c:spPr>
            <a:ln w="31750">
              <a:solidFill>
                <a:srgbClr val="39AFB5"/>
              </a:solidFill>
            </a:ln>
          </c:spPr>
          <c:marker>
            <c:symbol val="none"/>
          </c:marker>
          <c:cat>
            <c:strRef>
              <c:f>'Academics - Gr. 3-8 - Legacy'!$R$581:$V$581</c:f>
              <c:strCache>
                <c:ptCount val="5"/>
                <c:pt idx="0">
                  <c:v>2012</c:v>
                </c:pt>
                <c:pt idx="1">
                  <c:v>2013</c:v>
                </c:pt>
                <c:pt idx="2">
                  <c:v>2014</c:v>
                </c:pt>
                <c:pt idx="3">
                  <c:v>2015†</c:v>
                </c:pt>
                <c:pt idx="4">
                  <c:v>2016†</c:v>
                </c:pt>
              </c:strCache>
            </c:strRef>
          </c:cat>
          <c:val>
            <c:numRef>
              <c:f>'Academics - Gr. 3-8 - Legacy'!$R$585:$V$585</c:f>
              <c:numCache>
                <c:formatCode>0.0</c:formatCode>
                <c:ptCount val="5"/>
              </c:numCache>
            </c:numRef>
          </c:val>
          <c:smooth val="1"/>
          <c:extLst>
            <c:ext xmlns:c16="http://schemas.microsoft.com/office/drawing/2014/chart" uri="{C3380CC4-5D6E-409C-BE32-E72D297353CC}">
              <c16:uniqueId val="{00000001-915C-444A-BE47-E9C51402CDF5}"/>
            </c:ext>
          </c:extLst>
        </c:ser>
        <c:ser>
          <c:idx val="0"/>
          <c:order val="2"/>
          <c:tx>
            <c:strRef>
              <c:f>'Academics - Gr. 3-8 - Legacy'!$C$586</c:f>
              <c:strCache>
                <c:ptCount val="1"/>
                <c:pt idx="0">
                  <c:v>Asian</c:v>
                </c:pt>
              </c:strCache>
            </c:strRef>
          </c:tx>
          <c:spPr>
            <a:ln w="31750">
              <a:solidFill>
                <a:schemeClr val="accent4"/>
              </a:solidFill>
            </a:ln>
          </c:spPr>
          <c:marker>
            <c:symbol val="none"/>
          </c:marker>
          <c:cat>
            <c:strRef>
              <c:f>'Academics - Gr. 3-8 - Legacy'!$R$581:$V$581</c:f>
              <c:strCache>
                <c:ptCount val="5"/>
                <c:pt idx="0">
                  <c:v>2012</c:v>
                </c:pt>
                <c:pt idx="1">
                  <c:v>2013</c:v>
                </c:pt>
                <c:pt idx="2">
                  <c:v>2014</c:v>
                </c:pt>
                <c:pt idx="3">
                  <c:v>2015†</c:v>
                </c:pt>
                <c:pt idx="4">
                  <c:v>2016†</c:v>
                </c:pt>
              </c:strCache>
            </c:strRef>
          </c:cat>
          <c:val>
            <c:numRef>
              <c:f>'Academics - Gr. 3-8 - Legacy'!$R$586:$V$586</c:f>
              <c:numCache>
                <c:formatCode>0.0</c:formatCode>
                <c:ptCount val="5"/>
                <c:pt idx="1">
                  <c:v>69</c:v>
                </c:pt>
                <c:pt idx="2">
                  <c:v>68</c:v>
                </c:pt>
                <c:pt idx="3">
                  <c:v>69</c:v>
                </c:pt>
                <c:pt idx="4">
                  <c:v>75</c:v>
                </c:pt>
              </c:numCache>
            </c:numRef>
          </c:val>
          <c:smooth val="1"/>
          <c:extLst>
            <c:ext xmlns:c16="http://schemas.microsoft.com/office/drawing/2014/chart" uri="{C3380CC4-5D6E-409C-BE32-E72D297353CC}">
              <c16:uniqueId val="{00000002-915C-444A-BE47-E9C51402CDF5}"/>
            </c:ext>
          </c:extLst>
        </c:ser>
        <c:ser>
          <c:idx val="3"/>
          <c:order val="3"/>
          <c:tx>
            <c:strRef>
              <c:f>'Academics - Gr. 3-8 - Legacy'!$C$587</c:f>
              <c:strCache>
                <c:ptCount val="1"/>
                <c:pt idx="0">
                  <c:v>Hispanic/Latinx</c:v>
                </c:pt>
              </c:strCache>
            </c:strRef>
          </c:tx>
          <c:spPr>
            <a:ln>
              <a:solidFill>
                <a:schemeClr val="accent2"/>
              </a:solidFill>
            </a:ln>
          </c:spPr>
          <c:marker>
            <c:symbol val="none"/>
          </c:marker>
          <c:cat>
            <c:strRef>
              <c:f>'Academics - Gr. 3-8 - Legacy'!$R$581:$V$581</c:f>
              <c:strCache>
                <c:ptCount val="5"/>
                <c:pt idx="0">
                  <c:v>2012</c:v>
                </c:pt>
                <c:pt idx="1">
                  <c:v>2013</c:v>
                </c:pt>
                <c:pt idx="2">
                  <c:v>2014</c:v>
                </c:pt>
                <c:pt idx="3">
                  <c:v>2015†</c:v>
                </c:pt>
                <c:pt idx="4">
                  <c:v>2016†</c:v>
                </c:pt>
              </c:strCache>
            </c:strRef>
          </c:cat>
          <c:val>
            <c:numRef>
              <c:f>'Academics - Gr. 3-8 - Legacy'!$R$587:$V$587</c:f>
              <c:numCache>
                <c:formatCode>0.0</c:formatCode>
                <c:ptCount val="5"/>
              </c:numCache>
            </c:numRef>
          </c:val>
          <c:smooth val="1"/>
          <c:extLst>
            <c:ext xmlns:c16="http://schemas.microsoft.com/office/drawing/2014/chart" uri="{C3380CC4-5D6E-409C-BE32-E72D297353CC}">
              <c16:uniqueId val="{00000003-915C-444A-BE47-E9C51402CDF5}"/>
            </c:ext>
          </c:extLst>
        </c:ser>
        <c:ser>
          <c:idx val="4"/>
          <c:order val="4"/>
          <c:tx>
            <c:strRef>
              <c:f>'Academics - Gr. 3-8 - Legacy'!$C$588</c:f>
              <c:strCache>
                <c:ptCount val="1"/>
                <c:pt idx="0">
                  <c:v>Multi-Race, non-Hispanic</c:v>
                </c:pt>
              </c:strCache>
            </c:strRef>
          </c:tx>
          <c:spPr>
            <a:ln>
              <a:solidFill>
                <a:srgbClr val="B9DCFF"/>
              </a:solidFill>
            </a:ln>
          </c:spPr>
          <c:marker>
            <c:symbol val="none"/>
          </c:marker>
          <c:cat>
            <c:strRef>
              <c:f>'Academics - Gr. 3-8 - Legacy'!$R$581:$V$581</c:f>
              <c:strCache>
                <c:ptCount val="5"/>
                <c:pt idx="0">
                  <c:v>2012</c:v>
                </c:pt>
                <c:pt idx="1">
                  <c:v>2013</c:v>
                </c:pt>
                <c:pt idx="2">
                  <c:v>2014</c:v>
                </c:pt>
                <c:pt idx="3">
                  <c:v>2015†</c:v>
                </c:pt>
                <c:pt idx="4">
                  <c:v>2016†</c:v>
                </c:pt>
              </c:strCache>
            </c:strRef>
          </c:cat>
          <c:val>
            <c:numRef>
              <c:f>'Academics - Gr. 3-8 - Legacy'!$R$588:$V$588</c:f>
              <c:numCache>
                <c:formatCode>0.0</c:formatCode>
                <c:ptCount val="5"/>
                <c:pt idx="2">
                  <c:v>76</c:v>
                </c:pt>
                <c:pt idx="3">
                  <c:v>58</c:v>
                </c:pt>
                <c:pt idx="4">
                  <c:v>57</c:v>
                </c:pt>
              </c:numCache>
            </c:numRef>
          </c:val>
          <c:smooth val="1"/>
          <c:extLst>
            <c:ext xmlns:c16="http://schemas.microsoft.com/office/drawing/2014/chart" uri="{C3380CC4-5D6E-409C-BE32-E72D297353CC}">
              <c16:uniqueId val="{00000004-915C-444A-BE47-E9C51402CDF5}"/>
            </c:ext>
          </c:extLst>
        </c:ser>
        <c:ser>
          <c:idx val="5"/>
          <c:order val="5"/>
          <c:tx>
            <c:strRef>
              <c:f>'Academics - Gr. 3-8 - Legacy'!$C$589</c:f>
              <c:strCache>
                <c:ptCount val="1"/>
                <c:pt idx="0">
                  <c:v>White</c:v>
                </c:pt>
              </c:strCache>
            </c:strRef>
          </c:tx>
          <c:spPr>
            <a:ln>
              <a:solidFill>
                <a:srgbClr val="EBE600"/>
              </a:solidFill>
            </a:ln>
          </c:spPr>
          <c:marker>
            <c:symbol val="none"/>
          </c:marker>
          <c:cat>
            <c:strRef>
              <c:f>'Academics - Gr. 3-8 - Legacy'!$R$581:$V$581</c:f>
              <c:strCache>
                <c:ptCount val="5"/>
                <c:pt idx="0">
                  <c:v>2012</c:v>
                </c:pt>
                <c:pt idx="1">
                  <c:v>2013</c:v>
                </c:pt>
                <c:pt idx="2">
                  <c:v>2014</c:v>
                </c:pt>
                <c:pt idx="3">
                  <c:v>2015†</c:v>
                </c:pt>
                <c:pt idx="4">
                  <c:v>2016†</c:v>
                </c:pt>
              </c:strCache>
            </c:strRef>
          </c:cat>
          <c:val>
            <c:numRef>
              <c:f>'Academics - Gr. 3-8 - Legacy'!$R$589:$V$589</c:f>
              <c:numCache>
                <c:formatCode>0.0</c:formatCode>
                <c:ptCount val="5"/>
                <c:pt idx="0">
                  <c:v>49</c:v>
                </c:pt>
                <c:pt idx="1">
                  <c:v>56</c:v>
                </c:pt>
                <c:pt idx="2">
                  <c:v>51</c:v>
                </c:pt>
                <c:pt idx="3">
                  <c:v>62</c:v>
                </c:pt>
                <c:pt idx="4">
                  <c:v>62.5</c:v>
                </c:pt>
              </c:numCache>
            </c:numRef>
          </c:val>
          <c:smooth val="1"/>
          <c:extLst>
            <c:ext xmlns:c16="http://schemas.microsoft.com/office/drawing/2014/chart" uri="{C3380CC4-5D6E-409C-BE32-E72D297353CC}">
              <c16:uniqueId val="{00000005-915C-444A-BE47-E9C51402CDF5}"/>
            </c:ext>
          </c:extLst>
        </c:ser>
        <c:dLbls>
          <c:showLegendKey val="0"/>
          <c:showVal val="0"/>
          <c:showCatName val="0"/>
          <c:showSerName val="0"/>
          <c:showPercent val="0"/>
          <c:showBubbleSize val="0"/>
        </c:dLbls>
        <c:smooth val="0"/>
        <c:axId val="299765704"/>
        <c:axId val="299766280"/>
      </c:lineChart>
      <c:catAx>
        <c:axId val="299765704"/>
        <c:scaling>
          <c:orientation val="minMax"/>
        </c:scaling>
        <c:delete val="0"/>
        <c:axPos val="b"/>
        <c:numFmt formatCode="General" sourceLinked="1"/>
        <c:majorTickMark val="out"/>
        <c:minorTickMark val="none"/>
        <c:tickLblPos val="nextTo"/>
        <c:crossAx val="299766280"/>
        <c:crosses val="autoZero"/>
        <c:auto val="1"/>
        <c:lblAlgn val="ctr"/>
        <c:lblOffset val="100"/>
        <c:noMultiLvlLbl val="0"/>
      </c:catAx>
      <c:valAx>
        <c:axId val="29976628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Percentile </a:t>
                </a:r>
                <a:endParaRPr lang="en-US" sz="1000"/>
              </a:p>
            </c:rich>
          </c:tx>
          <c:overlay val="0"/>
        </c:title>
        <c:numFmt formatCode="General" sourceLinked="0"/>
        <c:majorTickMark val="out"/>
        <c:minorTickMark val="none"/>
        <c:tickLblPos val="nextTo"/>
        <c:crossAx val="299765704"/>
        <c:crosses val="autoZero"/>
        <c:crossBetween val="between"/>
      </c:valAx>
      <c:spPr>
        <a:gradFill>
          <a:gsLst>
            <a:gs pos="59000">
              <a:sysClr val="window" lastClr="FFFFFF"/>
            </a:gs>
            <a:gs pos="60000">
              <a:srgbClr val="4F81BD">
                <a:lumMod val="20000"/>
                <a:lumOff val="80000"/>
              </a:srgbClr>
            </a:gs>
          </a:gsLst>
        </a:grad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485"/>
          <c:h val="0.83249029671849584"/>
        </c:manualLayout>
      </c:layout>
      <c:lineChart>
        <c:grouping val="standard"/>
        <c:varyColors val="0"/>
        <c:ser>
          <c:idx val="2"/>
          <c:order val="0"/>
          <c:tx>
            <c:strRef>
              <c:f>'Academics - Gr. 3-8 - Next Gen'!$C$24</c:f>
              <c:strCache>
                <c:ptCount val="1"/>
                <c:pt idx="0">
                  <c:v>Statewide*</c:v>
                </c:pt>
              </c:strCache>
            </c:strRef>
          </c:tx>
          <c:spPr>
            <a:ln w="31750">
              <a:solidFill>
                <a:srgbClr val="92D050"/>
              </a:solidFill>
            </a:ln>
          </c:spPr>
          <c:marker>
            <c:symbol val="none"/>
          </c:marker>
          <c:cat>
            <c:strRef>
              <c:f>'Academics - Gr. 3-8 - Next Gen'!$D$20:$H$20</c:f>
              <c:strCache>
                <c:ptCount val="5"/>
                <c:pt idx="0">
                  <c:v>2014</c:v>
                </c:pt>
                <c:pt idx="1">
                  <c:v>2015</c:v>
                </c:pt>
                <c:pt idx="2">
                  <c:v>2016</c:v>
                </c:pt>
                <c:pt idx="3">
                  <c:v>2017†</c:v>
                </c:pt>
                <c:pt idx="4">
                  <c:v>2018†</c:v>
                </c:pt>
              </c:strCache>
            </c:strRef>
          </c:cat>
          <c:val>
            <c:numRef>
              <c:f>'Academics - Gr. 3-8 - Next Gen'!$D$24:$H$24</c:f>
              <c:numCache>
                <c:formatCode>0.0</c:formatCode>
                <c:ptCount val="5"/>
                <c:pt idx="3">
                  <c:v>499.03968445702066</c:v>
                </c:pt>
                <c:pt idx="4">
                  <c:v>500.47740099540397</c:v>
                </c:pt>
              </c:numCache>
            </c:numRef>
          </c:val>
          <c:smooth val="1"/>
          <c:extLst>
            <c:ext xmlns:c16="http://schemas.microsoft.com/office/drawing/2014/chart" uri="{C3380CC4-5D6E-409C-BE32-E72D297353CC}">
              <c16:uniqueId val="{00000000-DA82-4EBD-B8F7-66BAA203762A}"/>
            </c:ext>
          </c:extLst>
        </c:ser>
        <c:ser>
          <c:idx val="3"/>
          <c:order val="1"/>
          <c:tx>
            <c:strRef>
              <c:f>'Academics - Gr. 3-8 - Next Gen'!$C$25</c:f>
              <c:strCache>
                <c:ptCount val="1"/>
                <c:pt idx="0">
                  <c:v>Springfield*</c:v>
                </c:pt>
              </c:strCache>
            </c:strRef>
          </c:tx>
          <c:spPr>
            <a:ln w="31750">
              <a:solidFill>
                <a:prstClr val="white">
                  <a:lumMod val="65000"/>
                </a:prstClr>
              </a:solidFill>
            </a:ln>
          </c:spPr>
          <c:marker>
            <c:symbol val="none"/>
          </c:marker>
          <c:val>
            <c:numRef>
              <c:f>'Academics - Gr. 3-8 - Next Gen'!$D$25:$H$25</c:f>
              <c:numCache>
                <c:formatCode>0.0</c:formatCode>
                <c:ptCount val="5"/>
                <c:pt idx="3">
                  <c:v>487.37355402990687</c:v>
                </c:pt>
                <c:pt idx="4">
                  <c:v>488.98827906976743</c:v>
                </c:pt>
              </c:numCache>
            </c:numRef>
          </c:val>
          <c:smooth val="1"/>
          <c:extLst>
            <c:ext xmlns:c16="http://schemas.microsoft.com/office/drawing/2014/chart" uri="{C3380CC4-5D6E-409C-BE32-E72D297353CC}">
              <c16:uniqueId val="{00000001-DA82-4EBD-B8F7-66BAA203762A}"/>
            </c:ext>
          </c:extLst>
        </c:ser>
        <c:ser>
          <c:idx val="0"/>
          <c:order val="2"/>
          <c:tx>
            <c:strRef>
              <c:f>'Academics - Gr. 3-8 - Next Gen'!$C$23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Gen'!$D$20:$H$20</c:f>
              <c:strCache>
                <c:ptCount val="5"/>
                <c:pt idx="0">
                  <c:v>2014</c:v>
                </c:pt>
                <c:pt idx="1">
                  <c:v>2015</c:v>
                </c:pt>
                <c:pt idx="2">
                  <c:v>2016</c:v>
                </c:pt>
                <c:pt idx="3">
                  <c:v>2017†</c:v>
                </c:pt>
                <c:pt idx="4">
                  <c:v>2018†</c:v>
                </c:pt>
              </c:strCache>
            </c:strRef>
          </c:cat>
          <c:val>
            <c:numRef>
              <c:f>'Academics - Gr. 3-8 - Next Gen'!$D$23:$H$23</c:f>
              <c:numCache>
                <c:formatCode>0.0</c:formatCode>
                <c:ptCount val="5"/>
                <c:pt idx="3">
                  <c:v>511.97069597069594</c:v>
                </c:pt>
                <c:pt idx="4">
                  <c:v>512.74035087719301</c:v>
                </c:pt>
              </c:numCache>
            </c:numRef>
          </c:val>
          <c:smooth val="1"/>
          <c:extLst>
            <c:ext xmlns:c16="http://schemas.microsoft.com/office/drawing/2014/chart" uri="{C3380CC4-5D6E-409C-BE32-E72D297353CC}">
              <c16:uniqueId val="{00000002-DA82-4EBD-B8F7-66BAA203762A}"/>
            </c:ext>
          </c:extLst>
        </c:ser>
        <c:dLbls>
          <c:showLegendKey val="0"/>
          <c:showVal val="0"/>
          <c:showCatName val="0"/>
          <c:showSerName val="0"/>
          <c:showPercent val="0"/>
          <c:showBubbleSize val="0"/>
        </c:dLbls>
        <c:smooth val="0"/>
        <c:axId val="305939016"/>
        <c:axId val="305939592"/>
      </c:lineChart>
      <c:catAx>
        <c:axId val="305939016"/>
        <c:scaling>
          <c:orientation val="minMax"/>
        </c:scaling>
        <c:delete val="0"/>
        <c:axPos val="b"/>
        <c:numFmt formatCode="General" sourceLinked="1"/>
        <c:majorTickMark val="out"/>
        <c:minorTickMark val="none"/>
        <c:tickLblPos val="nextTo"/>
        <c:spPr>
          <a:noFill/>
        </c:spPr>
        <c:crossAx val="305939592"/>
        <c:crosses val="autoZero"/>
        <c:auto val="1"/>
        <c:lblAlgn val="ctr"/>
        <c:lblOffset val="100"/>
        <c:noMultiLvlLbl val="0"/>
      </c:catAx>
      <c:valAx>
        <c:axId val="305939592"/>
        <c:scaling>
          <c:orientation val="minMax"/>
          <c:max val="560"/>
          <c:min val="440"/>
        </c:scaling>
        <c:delete val="0"/>
        <c:axPos val="l"/>
        <c:title>
          <c:tx>
            <c:rich>
              <a:bodyPr rot="-5400000" vert="horz"/>
              <a:lstStyle/>
              <a:p>
                <a:pPr>
                  <a:defRPr/>
                </a:pPr>
                <a:r>
                  <a:rPr lang="en-US"/>
                  <a:t>Average Scaled Score</a:t>
                </a:r>
              </a:p>
            </c:rich>
          </c:tx>
          <c:overlay val="0"/>
        </c:title>
        <c:numFmt formatCode="General" sourceLinked="0"/>
        <c:majorTickMark val="out"/>
        <c:minorTickMark val="none"/>
        <c:tickLblPos val="nextTo"/>
        <c:spPr>
          <a:noFill/>
        </c:spPr>
        <c:crossAx val="305939016"/>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93159481284"/>
          <c:y val="5.1440251900434983E-2"/>
          <c:w val="0.872012178828795"/>
          <c:h val="0.83249029671849606"/>
        </c:manualLayout>
      </c:layout>
      <c:lineChart>
        <c:grouping val="standard"/>
        <c:varyColors val="0"/>
        <c:ser>
          <c:idx val="2"/>
          <c:order val="0"/>
          <c:tx>
            <c:strRef>
              <c:f>'Academics - Gr. 3-8 - Next Gen'!$C$24</c:f>
              <c:strCache>
                <c:ptCount val="1"/>
                <c:pt idx="0">
                  <c:v>Statewide*</c:v>
                </c:pt>
              </c:strCache>
            </c:strRef>
          </c:tx>
          <c:spPr>
            <a:ln w="31750">
              <a:solidFill>
                <a:srgbClr val="92D050"/>
              </a:solidFill>
            </a:ln>
          </c:spPr>
          <c:marker>
            <c:symbol val="none"/>
          </c:marker>
          <c:cat>
            <c:strRef>
              <c:f>'Academics - Gr. 3-8 - Next Gen'!$K$20:$O$20</c:f>
              <c:strCache>
                <c:ptCount val="5"/>
                <c:pt idx="0">
                  <c:v>2014</c:v>
                </c:pt>
                <c:pt idx="1">
                  <c:v>2015</c:v>
                </c:pt>
                <c:pt idx="2">
                  <c:v>2016</c:v>
                </c:pt>
                <c:pt idx="3">
                  <c:v>2017†</c:v>
                </c:pt>
                <c:pt idx="4">
                  <c:v>2018†</c:v>
                </c:pt>
              </c:strCache>
            </c:strRef>
          </c:cat>
          <c:val>
            <c:numRef>
              <c:f>'Academics - Gr. 3-8 - Next Gen'!$K$24:$O$24</c:f>
              <c:numCache>
                <c:formatCode>0.0</c:formatCode>
                <c:ptCount val="5"/>
                <c:pt idx="3">
                  <c:v>49</c:v>
                </c:pt>
                <c:pt idx="4">
                  <c:v>51</c:v>
                </c:pt>
              </c:numCache>
            </c:numRef>
          </c:val>
          <c:smooth val="1"/>
          <c:extLst>
            <c:ext xmlns:c16="http://schemas.microsoft.com/office/drawing/2014/chart" uri="{C3380CC4-5D6E-409C-BE32-E72D297353CC}">
              <c16:uniqueId val="{00000000-7833-469C-B56A-8D930CD7A62E}"/>
            </c:ext>
          </c:extLst>
        </c:ser>
        <c:ser>
          <c:idx val="0"/>
          <c:order val="1"/>
          <c:tx>
            <c:strRef>
              <c:f>'Academics - Gr. 3-8 - Next Gen'!$C$23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Gen'!$K$20:$O$20</c:f>
              <c:strCache>
                <c:ptCount val="5"/>
                <c:pt idx="0">
                  <c:v>2014</c:v>
                </c:pt>
                <c:pt idx="1">
                  <c:v>2015</c:v>
                </c:pt>
                <c:pt idx="2">
                  <c:v>2016</c:v>
                </c:pt>
                <c:pt idx="3">
                  <c:v>2017†</c:v>
                </c:pt>
                <c:pt idx="4">
                  <c:v>2018†</c:v>
                </c:pt>
              </c:strCache>
            </c:strRef>
          </c:cat>
          <c:val>
            <c:numRef>
              <c:f>'Academics - Gr. 3-8 - Next Gen'!$K$23:$O$23</c:f>
              <c:numCache>
                <c:formatCode>0.0</c:formatCode>
                <c:ptCount val="5"/>
                <c:pt idx="3">
                  <c:v>73</c:v>
                </c:pt>
                <c:pt idx="4">
                  <c:v>72</c:v>
                </c:pt>
              </c:numCache>
            </c:numRef>
          </c:val>
          <c:smooth val="1"/>
          <c:extLst>
            <c:ext xmlns:c16="http://schemas.microsoft.com/office/drawing/2014/chart" uri="{C3380CC4-5D6E-409C-BE32-E72D297353CC}">
              <c16:uniqueId val="{00000001-7833-469C-B56A-8D930CD7A62E}"/>
            </c:ext>
          </c:extLst>
        </c:ser>
        <c:ser>
          <c:idx val="3"/>
          <c:order val="2"/>
          <c:tx>
            <c:strRef>
              <c:f>'Academics - Gr. 3-8 - Next Gen'!$C$25</c:f>
              <c:strCache>
                <c:ptCount val="1"/>
                <c:pt idx="0">
                  <c:v>Springfield*</c:v>
                </c:pt>
              </c:strCache>
            </c:strRef>
          </c:tx>
          <c:spPr>
            <a:ln w="31750">
              <a:solidFill>
                <a:prstClr val="white">
                  <a:lumMod val="65000"/>
                </a:prstClr>
              </a:solidFill>
            </a:ln>
          </c:spPr>
          <c:marker>
            <c:symbol val="none"/>
          </c:marker>
          <c:val>
            <c:numRef>
              <c:f>'Academics - Gr. 3-8 - Next Gen'!$K$25:$O$25</c:f>
              <c:numCache>
                <c:formatCode>0.0</c:formatCode>
                <c:ptCount val="5"/>
                <c:pt idx="3">
                  <c:v>26</c:v>
                </c:pt>
                <c:pt idx="4">
                  <c:v>30</c:v>
                </c:pt>
              </c:numCache>
            </c:numRef>
          </c:val>
          <c:smooth val="1"/>
          <c:extLst>
            <c:ext xmlns:c16="http://schemas.microsoft.com/office/drawing/2014/chart" uri="{C3380CC4-5D6E-409C-BE32-E72D297353CC}">
              <c16:uniqueId val="{00000002-7833-469C-B56A-8D930CD7A62E}"/>
            </c:ext>
          </c:extLst>
        </c:ser>
        <c:dLbls>
          <c:showLegendKey val="0"/>
          <c:showVal val="0"/>
          <c:showCatName val="0"/>
          <c:showSerName val="0"/>
          <c:showPercent val="0"/>
          <c:showBubbleSize val="0"/>
        </c:dLbls>
        <c:smooth val="0"/>
        <c:axId val="305943624"/>
        <c:axId val="305944200"/>
      </c:lineChart>
      <c:catAx>
        <c:axId val="305943624"/>
        <c:scaling>
          <c:orientation val="minMax"/>
        </c:scaling>
        <c:delete val="0"/>
        <c:axPos val="b"/>
        <c:numFmt formatCode="General" sourceLinked="1"/>
        <c:majorTickMark val="out"/>
        <c:minorTickMark val="none"/>
        <c:tickLblPos val="nextTo"/>
        <c:crossAx val="305944200"/>
        <c:crosses val="autoZero"/>
        <c:auto val="1"/>
        <c:lblAlgn val="ctr"/>
        <c:lblOffset val="100"/>
        <c:noMultiLvlLbl val="0"/>
      </c:catAx>
      <c:valAx>
        <c:axId val="305944200"/>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594362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0924405815809"/>
          <c:y val="5.1440251900434983E-2"/>
          <c:w val="0.86829630115787071"/>
          <c:h val="0.8324902967184965"/>
        </c:manualLayout>
      </c:layout>
      <c:lineChart>
        <c:grouping val="standard"/>
        <c:varyColors val="0"/>
        <c:ser>
          <c:idx val="2"/>
          <c:order val="0"/>
          <c:tx>
            <c:strRef>
              <c:f>'Academics - Gr. 3-8 - Next Gen'!$C$24</c:f>
              <c:strCache>
                <c:ptCount val="1"/>
                <c:pt idx="0">
                  <c:v>Statewide*</c:v>
                </c:pt>
              </c:strCache>
            </c:strRef>
          </c:tx>
          <c:spPr>
            <a:ln w="31750">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Gen'!$R$24:$V$24</c:f>
              <c:numCache>
                <c:formatCode>0.0</c:formatCode>
                <c:ptCount val="5"/>
                <c:pt idx="3">
                  <c:v>50</c:v>
                </c:pt>
                <c:pt idx="4">
                  <c:v>50.012650494695436</c:v>
                </c:pt>
              </c:numCache>
            </c:numRef>
          </c:val>
          <c:smooth val="1"/>
          <c:extLst>
            <c:ext xmlns:c16="http://schemas.microsoft.com/office/drawing/2014/chart" uri="{C3380CC4-5D6E-409C-BE32-E72D297353CC}">
              <c16:uniqueId val="{00000000-3535-4893-9AE4-86DF33F08319}"/>
            </c:ext>
          </c:extLst>
        </c:ser>
        <c:ser>
          <c:idx val="0"/>
          <c:order val="1"/>
          <c:tx>
            <c:strRef>
              <c:f>'Academics - Gr. 3-8 - Next Gen'!$C$23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Gen'!$R$20:$V$20</c:f>
              <c:strCache>
                <c:ptCount val="5"/>
                <c:pt idx="0">
                  <c:v>2014</c:v>
                </c:pt>
                <c:pt idx="1">
                  <c:v>2015</c:v>
                </c:pt>
                <c:pt idx="2">
                  <c:v>2016</c:v>
                </c:pt>
                <c:pt idx="3">
                  <c:v>2017†</c:v>
                </c:pt>
                <c:pt idx="4">
                  <c:v>2018†,‡</c:v>
                </c:pt>
              </c:strCache>
            </c:strRef>
          </c:cat>
          <c:val>
            <c:numRef>
              <c:f>'Academics - Gr. 3-8 - Next Gen'!$R$23:$V$23</c:f>
              <c:numCache>
                <c:formatCode>0.0</c:formatCode>
                <c:ptCount val="5"/>
                <c:pt idx="3">
                  <c:v>66</c:v>
                </c:pt>
                <c:pt idx="4">
                  <c:v>61.387931034482762</c:v>
                </c:pt>
              </c:numCache>
            </c:numRef>
          </c:val>
          <c:smooth val="1"/>
          <c:extLst>
            <c:ext xmlns:c16="http://schemas.microsoft.com/office/drawing/2014/chart" uri="{C3380CC4-5D6E-409C-BE32-E72D297353CC}">
              <c16:uniqueId val="{00000001-3535-4893-9AE4-86DF33F08319}"/>
            </c:ext>
          </c:extLst>
        </c:ser>
        <c:ser>
          <c:idx val="3"/>
          <c:order val="2"/>
          <c:tx>
            <c:strRef>
              <c:f>'Academics - Gr. 3-8 - Next Gen'!$C$25</c:f>
              <c:strCache>
                <c:ptCount val="1"/>
                <c:pt idx="0">
                  <c:v>Springfield*</c:v>
                </c:pt>
              </c:strCache>
            </c:strRef>
          </c:tx>
          <c:spPr>
            <a:ln w="31750">
              <a:solidFill>
                <a:prstClr val="white">
                  <a:lumMod val="65000"/>
                </a:prstClr>
              </a:solidFill>
            </a:ln>
          </c:spPr>
          <c:marker>
            <c:symbol val="none"/>
          </c:marker>
          <c:val>
            <c:numRef>
              <c:f>'Academics - Gr. 3-8 - Next Gen'!$R$25:$V$25</c:f>
              <c:numCache>
                <c:formatCode>0.0</c:formatCode>
                <c:ptCount val="5"/>
                <c:pt idx="3">
                  <c:v>45</c:v>
                </c:pt>
                <c:pt idx="4">
                  <c:v>46.322892195249281</c:v>
                </c:pt>
              </c:numCache>
            </c:numRef>
          </c:val>
          <c:smooth val="1"/>
          <c:extLst>
            <c:ext xmlns:c16="http://schemas.microsoft.com/office/drawing/2014/chart" uri="{C3380CC4-5D6E-409C-BE32-E72D297353CC}">
              <c16:uniqueId val="{00000002-3535-4893-9AE4-86DF33F08319}"/>
            </c:ext>
          </c:extLst>
        </c:ser>
        <c:dLbls>
          <c:showLegendKey val="0"/>
          <c:showVal val="0"/>
          <c:showCatName val="0"/>
          <c:showSerName val="0"/>
          <c:showPercent val="0"/>
          <c:showBubbleSize val="0"/>
        </c:dLbls>
        <c:smooth val="0"/>
        <c:axId val="306079432"/>
        <c:axId val="306080008"/>
      </c:lineChart>
      <c:catAx>
        <c:axId val="306079432"/>
        <c:scaling>
          <c:orientation val="minMax"/>
        </c:scaling>
        <c:delete val="0"/>
        <c:axPos val="b"/>
        <c:numFmt formatCode="General" sourceLinked="1"/>
        <c:majorTickMark val="out"/>
        <c:minorTickMark val="none"/>
        <c:tickLblPos val="nextTo"/>
        <c:crossAx val="306080008"/>
        <c:crosses val="autoZero"/>
        <c:auto val="1"/>
        <c:lblAlgn val="ctr"/>
        <c:lblOffset val="100"/>
        <c:noMultiLvlLbl val="0"/>
      </c:catAx>
      <c:valAx>
        <c:axId val="30608000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607943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606"/>
        </c:manualLayout>
      </c:layout>
      <c:lineChart>
        <c:grouping val="standard"/>
        <c:varyColors val="0"/>
        <c:ser>
          <c:idx val="2"/>
          <c:order val="0"/>
          <c:tx>
            <c:strRef>
              <c:f>'Academics - Gr. 3-8 - Next Gen'!$C$51</c:f>
              <c:strCache>
                <c:ptCount val="1"/>
                <c:pt idx="0">
                  <c:v>Statewide*</c:v>
                </c:pt>
              </c:strCache>
            </c:strRef>
          </c:tx>
          <c:spPr>
            <a:ln w="31750">
              <a:solidFill>
                <a:srgbClr val="92D050"/>
              </a:solidFill>
            </a:ln>
          </c:spPr>
          <c:marker>
            <c:symbol val="none"/>
          </c:marker>
          <c:cat>
            <c:strRef>
              <c:f>'Academics - Gr. 3-8 - Next Gen'!$D$47:$H$49</c:f>
              <c:strCache>
                <c:ptCount val="5"/>
                <c:pt idx="0">
                  <c:v>2014</c:v>
                </c:pt>
                <c:pt idx="1">
                  <c:v>2015</c:v>
                </c:pt>
                <c:pt idx="2">
                  <c:v>2016</c:v>
                </c:pt>
                <c:pt idx="3">
                  <c:v>2017†</c:v>
                </c:pt>
                <c:pt idx="4">
                  <c:v>2018†</c:v>
                </c:pt>
              </c:strCache>
            </c:strRef>
          </c:cat>
          <c:val>
            <c:numRef>
              <c:f>'Academics - Gr. 3-8 - Next Gen'!$D$51:$H$51</c:f>
              <c:numCache>
                <c:formatCode>0.0</c:formatCode>
                <c:ptCount val="5"/>
                <c:pt idx="3">
                  <c:v>498.83310729841634</c:v>
                </c:pt>
                <c:pt idx="4">
                  <c:v>498.36503462542879</c:v>
                </c:pt>
              </c:numCache>
            </c:numRef>
          </c:val>
          <c:smooth val="1"/>
          <c:extLst>
            <c:ext xmlns:c16="http://schemas.microsoft.com/office/drawing/2014/chart" uri="{C3380CC4-5D6E-409C-BE32-E72D297353CC}">
              <c16:uniqueId val="{00000001-2815-4A18-82CD-F786FC0B96B5}"/>
            </c:ext>
          </c:extLst>
        </c:ser>
        <c:ser>
          <c:idx val="0"/>
          <c:order val="1"/>
          <c:tx>
            <c:strRef>
              <c:f>'Academics - Gr. 3-8 - Next Gen'!$C$50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Gen'!$D$47:$H$47</c:f>
              <c:strCache>
                <c:ptCount val="5"/>
                <c:pt idx="0">
                  <c:v>2014</c:v>
                </c:pt>
                <c:pt idx="1">
                  <c:v>2015</c:v>
                </c:pt>
                <c:pt idx="2">
                  <c:v>2016</c:v>
                </c:pt>
                <c:pt idx="3">
                  <c:v>2017†</c:v>
                </c:pt>
                <c:pt idx="4">
                  <c:v>2018†</c:v>
                </c:pt>
              </c:strCache>
            </c:strRef>
          </c:cat>
          <c:val>
            <c:numRef>
              <c:f>'Academics - Gr. 3-8 - Next Gen'!$D$50:$H$50</c:f>
              <c:numCache>
                <c:formatCode>0.0</c:formatCode>
                <c:ptCount val="5"/>
                <c:pt idx="3">
                  <c:v>511.18014705882354</c:v>
                </c:pt>
                <c:pt idx="4">
                  <c:v>507.59507042253523</c:v>
                </c:pt>
              </c:numCache>
            </c:numRef>
          </c:val>
          <c:smooth val="1"/>
          <c:extLst>
            <c:ext xmlns:c16="http://schemas.microsoft.com/office/drawing/2014/chart" uri="{C3380CC4-5D6E-409C-BE32-E72D297353CC}">
              <c16:uniqueId val="{00000002-2815-4A18-82CD-F786FC0B96B5}"/>
            </c:ext>
          </c:extLst>
        </c:ser>
        <c:ser>
          <c:idx val="3"/>
          <c:order val="2"/>
          <c:tx>
            <c:strRef>
              <c:f>'Academics - Gr. 3-8 - Next Gen'!$C$52</c:f>
              <c:strCache>
                <c:ptCount val="1"/>
                <c:pt idx="0">
                  <c:v>Springfield*</c:v>
                </c:pt>
              </c:strCache>
            </c:strRef>
          </c:tx>
          <c:spPr>
            <a:ln w="31750">
              <a:solidFill>
                <a:prstClr val="white">
                  <a:lumMod val="65000"/>
                </a:prstClr>
              </a:solidFill>
            </a:ln>
          </c:spPr>
          <c:marker>
            <c:symbol val="none"/>
          </c:marker>
          <c:val>
            <c:numRef>
              <c:f>'Academics - Gr. 3-8 - Next Gen'!$D$52:$H$52</c:f>
              <c:numCache>
                <c:formatCode>0.0</c:formatCode>
                <c:ptCount val="5"/>
                <c:pt idx="3">
                  <c:v>485.90088395711865</c:v>
                </c:pt>
                <c:pt idx="4">
                  <c:v>485.73971327499532</c:v>
                </c:pt>
              </c:numCache>
            </c:numRef>
          </c:val>
          <c:smooth val="1"/>
          <c:extLst>
            <c:ext xmlns:c16="http://schemas.microsoft.com/office/drawing/2014/chart" uri="{C3380CC4-5D6E-409C-BE32-E72D297353CC}">
              <c16:uniqueId val="{00000003-2815-4A18-82CD-F786FC0B96B5}"/>
            </c:ext>
          </c:extLst>
        </c:ser>
        <c:dLbls>
          <c:showLegendKey val="0"/>
          <c:showVal val="0"/>
          <c:showCatName val="0"/>
          <c:showSerName val="0"/>
          <c:showPercent val="0"/>
          <c:showBubbleSize val="0"/>
        </c:dLbls>
        <c:smooth val="0"/>
        <c:axId val="306084040"/>
        <c:axId val="306084616"/>
      </c:lineChart>
      <c:catAx>
        <c:axId val="306084040"/>
        <c:scaling>
          <c:orientation val="minMax"/>
        </c:scaling>
        <c:delete val="0"/>
        <c:axPos val="b"/>
        <c:numFmt formatCode="General" sourceLinked="1"/>
        <c:majorTickMark val="out"/>
        <c:minorTickMark val="none"/>
        <c:tickLblPos val="nextTo"/>
        <c:spPr>
          <a:noFill/>
        </c:spPr>
        <c:crossAx val="306084616"/>
        <c:crosses val="autoZero"/>
        <c:auto val="1"/>
        <c:lblAlgn val="ctr"/>
        <c:lblOffset val="100"/>
        <c:noMultiLvlLbl val="0"/>
      </c:catAx>
      <c:valAx>
        <c:axId val="306084616"/>
        <c:scaling>
          <c:orientation val="minMax"/>
          <c:max val="560"/>
          <c:min val="440"/>
        </c:scaling>
        <c:delete val="0"/>
        <c:axPos val="l"/>
        <c:title>
          <c:tx>
            <c:rich>
              <a:bodyPr rot="-5400000" vert="horz"/>
              <a:lstStyle/>
              <a:p>
                <a:pPr>
                  <a:defRPr/>
                </a:pPr>
                <a:r>
                  <a:rPr lang="en-US"/>
                  <a:t>Average Scaled Score</a:t>
                </a:r>
              </a:p>
            </c:rich>
          </c:tx>
          <c:overlay val="0"/>
        </c:title>
        <c:numFmt formatCode="General" sourceLinked="0"/>
        <c:majorTickMark val="out"/>
        <c:minorTickMark val="none"/>
        <c:tickLblPos val="nextTo"/>
        <c:spPr>
          <a:noFill/>
        </c:spPr>
        <c:crossAx val="306084040"/>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7088813180024"/>
          <c:y val="5.1440251900434983E-2"/>
          <c:w val="0.86904732082466996"/>
          <c:h val="0.83249029671849695"/>
        </c:manualLayout>
      </c:layout>
      <c:lineChart>
        <c:grouping val="standard"/>
        <c:varyColors val="0"/>
        <c:ser>
          <c:idx val="1"/>
          <c:order val="0"/>
          <c:tx>
            <c:strRef>
              <c:f>'Academics - Gr. 3-8 - Legacy'!$C$25</c:f>
              <c:strCache>
                <c:ptCount val="1"/>
                <c:pt idx="0">
                  <c:v>Springfield*</c:v>
                </c:pt>
              </c:strCache>
            </c:strRef>
          </c:tx>
          <c:spPr>
            <a:ln w="31750">
              <a:solidFill>
                <a:schemeClr val="bg1">
                  <a:lumMod val="65000"/>
                </a:schemeClr>
              </a:solidFill>
            </a:ln>
          </c:spPr>
          <c:marker>
            <c:symbol val="none"/>
          </c:marker>
          <c:cat>
            <c:strRef>
              <c:f>'Academics - Gr. 3-8 - Legacy'!$K$20:$O$20</c:f>
              <c:strCache>
                <c:ptCount val="5"/>
                <c:pt idx="0">
                  <c:v>2012</c:v>
                </c:pt>
                <c:pt idx="1">
                  <c:v>2013</c:v>
                </c:pt>
                <c:pt idx="2">
                  <c:v>2014</c:v>
                </c:pt>
                <c:pt idx="3">
                  <c:v>2015†</c:v>
                </c:pt>
                <c:pt idx="4">
                  <c:v>2016†</c:v>
                </c:pt>
              </c:strCache>
            </c:strRef>
          </c:cat>
          <c:val>
            <c:numRef>
              <c:f>'Academics - Gr. 3-8 - Legacy'!$K$25:$O$25</c:f>
              <c:numCache>
                <c:formatCode>0</c:formatCode>
                <c:ptCount val="5"/>
                <c:pt idx="0">
                  <c:v>36</c:v>
                </c:pt>
                <c:pt idx="1">
                  <c:v>35</c:v>
                </c:pt>
                <c:pt idx="2">
                  <c:v>37</c:v>
                </c:pt>
                <c:pt idx="3">
                  <c:v>37</c:v>
                </c:pt>
                <c:pt idx="4">
                  <c:v>43</c:v>
                </c:pt>
              </c:numCache>
            </c:numRef>
          </c:val>
          <c:smooth val="1"/>
          <c:extLst>
            <c:ext xmlns:c16="http://schemas.microsoft.com/office/drawing/2014/chart" uri="{C3380CC4-5D6E-409C-BE32-E72D297353CC}">
              <c16:uniqueId val="{00000003-19ED-4344-935C-7D7A6B38ADE6}"/>
            </c:ext>
          </c:extLst>
        </c:ser>
        <c:ser>
          <c:idx val="2"/>
          <c:order val="1"/>
          <c:tx>
            <c:strRef>
              <c:f>'Academics - Gr. 3-8 - Legacy'!$C$24</c:f>
              <c:strCache>
                <c:ptCount val="1"/>
                <c:pt idx="0">
                  <c:v>Statewide*</c:v>
                </c:pt>
              </c:strCache>
            </c:strRef>
          </c:tx>
          <c:spPr>
            <a:ln w="31750">
              <a:solidFill>
                <a:srgbClr val="92D050"/>
              </a:solidFill>
            </a:ln>
          </c:spPr>
          <c:marker>
            <c:symbol val="none"/>
          </c:marker>
          <c:cat>
            <c:strRef>
              <c:f>'Academics - Gr. 3-8 - Legacy'!$K$20:$O$20</c:f>
              <c:strCache>
                <c:ptCount val="5"/>
                <c:pt idx="0">
                  <c:v>2012</c:v>
                </c:pt>
                <c:pt idx="1">
                  <c:v>2013</c:v>
                </c:pt>
                <c:pt idx="2">
                  <c:v>2014</c:v>
                </c:pt>
                <c:pt idx="3">
                  <c:v>2015†</c:v>
                </c:pt>
                <c:pt idx="4">
                  <c:v>2016†</c:v>
                </c:pt>
              </c:strCache>
            </c:strRef>
          </c:cat>
          <c:val>
            <c:numRef>
              <c:f>'Academics - Gr. 3-8 - Legacy'!$K$24:$O$24</c:f>
              <c:numCache>
                <c:formatCode>0</c:formatCode>
                <c:ptCount val="5"/>
                <c:pt idx="0">
                  <c:v>66</c:v>
                </c:pt>
                <c:pt idx="1">
                  <c:v>65</c:v>
                </c:pt>
                <c:pt idx="2">
                  <c:v>66</c:v>
                </c:pt>
                <c:pt idx="3">
                  <c:v>66</c:v>
                </c:pt>
                <c:pt idx="4">
                  <c:v>68</c:v>
                </c:pt>
              </c:numCache>
            </c:numRef>
          </c:val>
          <c:smooth val="1"/>
          <c:extLst>
            <c:ext xmlns:c16="http://schemas.microsoft.com/office/drawing/2014/chart" uri="{C3380CC4-5D6E-409C-BE32-E72D297353CC}">
              <c16:uniqueId val="{00000004-19ED-4344-935C-7D7A6B38ADE6}"/>
            </c:ext>
          </c:extLst>
        </c:ser>
        <c:ser>
          <c:idx val="0"/>
          <c:order val="2"/>
          <c:tx>
            <c:strRef>
              <c:f>'Academics - Gr. 3-8 -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Legacy'!$K$20:$O$20</c:f>
              <c:strCache>
                <c:ptCount val="5"/>
                <c:pt idx="0">
                  <c:v>2012</c:v>
                </c:pt>
                <c:pt idx="1">
                  <c:v>2013</c:v>
                </c:pt>
                <c:pt idx="2">
                  <c:v>2014</c:v>
                </c:pt>
                <c:pt idx="3">
                  <c:v>2015†</c:v>
                </c:pt>
                <c:pt idx="4">
                  <c:v>2016†</c:v>
                </c:pt>
              </c:strCache>
            </c:strRef>
          </c:cat>
          <c:val>
            <c:numRef>
              <c:f>'Academics - Gr. 3-8 - Legacy'!$K$23:$O$23</c:f>
              <c:numCache>
                <c:formatCode>0</c:formatCode>
                <c:ptCount val="5"/>
                <c:pt idx="0">
                  <c:v>88</c:v>
                </c:pt>
                <c:pt idx="1">
                  <c:v>82</c:v>
                </c:pt>
                <c:pt idx="2">
                  <c:v>83</c:v>
                </c:pt>
                <c:pt idx="3">
                  <c:v>86</c:v>
                </c:pt>
                <c:pt idx="4">
                  <c:v>82</c:v>
                </c:pt>
              </c:numCache>
            </c:numRef>
          </c:val>
          <c:smooth val="1"/>
          <c:extLst>
            <c:ext xmlns:c16="http://schemas.microsoft.com/office/drawing/2014/chart" uri="{C3380CC4-5D6E-409C-BE32-E72D297353CC}">
              <c16:uniqueId val="{00000005-19ED-4344-935C-7D7A6B38ADE6}"/>
            </c:ext>
          </c:extLst>
        </c:ser>
        <c:dLbls>
          <c:showLegendKey val="0"/>
          <c:showVal val="0"/>
          <c:showCatName val="0"/>
          <c:showSerName val="0"/>
          <c:showPercent val="0"/>
          <c:showBubbleSize val="0"/>
        </c:dLbls>
        <c:smooth val="0"/>
        <c:axId val="202084872"/>
        <c:axId val="202085448"/>
      </c:lineChart>
      <c:catAx>
        <c:axId val="202084872"/>
        <c:scaling>
          <c:orientation val="minMax"/>
        </c:scaling>
        <c:delete val="0"/>
        <c:axPos val="b"/>
        <c:numFmt formatCode="General" sourceLinked="1"/>
        <c:majorTickMark val="out"/>
        <c:minorTickMark val="none"/>
        <c:tickLblPos val="nextTo"/>
        <c:crossAx val="202085448"/>
        <c:crosses val="autoZero"/>
        <c:auto val="1"/>
        <c:lblAlgn val="ctr"/>
        <c:lblOffset val="100"/>
        <c:noMultiLvlLbl val="0"/>
      </c:catAx>
      <c:valAx>
        <c:axId val="20208544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overlay val="0"/>
        </c:title>
        <c:numFmt formatCode="General" sourceLinked="0"/>
        <c:majorTickMark val="out"/>
        <c:minorTickMark val="none"/>
        <c:tickLblPos val="nextTo"/>
        <c:crossAx val="20208487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93159481284"/>
          <c:y val="5.1440251900434983E-2"/>
          <c:w val="0.872012178828795"/>
          <c:h val="0.8324902967184965"/>
        </c:manualLayout>
      </c:layout>
      <c:lineChart>
        <c:grouping val="standard"/>
        <c:varyColors val="0"/>
        <c:ser>
          <c:idx val="2"/>
          <c:order val="0"/>
          <c:tx>
            <c:strRef>
              <c:f>'Academics - Gr. 3-8 - Next Gen'!$C$51</c:f>
              <c:strCache>
                <c:ptCount val="1"/>
                <c:pt idx="0">
                  <c:v>Statewide*</c:v>
                </c:pt>
              </c:strCache>
            </c:strRef>
          </c:tx>
          <c:spPr>
            <a:ln w="31750">
              <a:solidFill>
                <a:srgbClr val="92D050"/>
              </a:solidFill>
            </a:ln>
          </c:spPr>
          <c:marker>
            <c:symbol val="none"/>
          </c:marker>
          <c:cat>
            <c:strRef>
              <c:f>'Academics - Gr. 3-8 - Next Gen'!$K$47:$O$47</c:f>
              <c:strCache>
                <c:ptCount val="5"/>
                <c:pt idx="0">
                  <c:v>2014</c:v>
                </c:pt>
                <c:pt idx="1">
                  <c:v>2015</c:v>
                </c:pt>
                <c:pt idx="2">
                  <c:v>2016</c:v>
                </c:pt>
                <c:pt idx="3">
                  <c:v>2017†</c:v>
                </c:pt>
                <c:pt idx="4">
                  <c:v>2018†</c:v>
                </c:pt>
              </c:strCache>
            </c:strRef>
          </c:cat>
          <c:val>
            <c:numRef>
              <c:f>'Academics - Gr. 3-8 - Next Gen'!$K$51:$O$51</c:f>
              <c:numCache>
                <c:formatCode>0.0</c:formatCode>
                <c:ptCount val="5"/>
                <c:pt idx="3" formatCode="0">
                  <c:v>48</c:v>
                </c:pt>
                <c:pt idx="4" formatCode="0">
                  <c:v>48</c:v>
                </c:pt>
              </c:numCache>
            </c:numRef>
          </c:val>
          <c:smooth val="1"/>
          <c:extLst>
            <c:ext xmlns:c16="http://schemas.microsoft.com/office/drawing/2014/chart" uri="{C3380CC4-5D6E-409C-BE32-E72D297353CC}">
              <c16:uniqueId val="{00000001-0BD0-47A6-A7A5-281B4607BD85}"/>
            </c:ext>
          </c:extLst>
        </c:ser>
        <c:ser>
          <c:idx val="0"/>
          <c:order val="1"/>
          <c:tx>
            <c:strRef>
              <c:f>'Academics - Gr. 3-8 - Next Gen'!$C$50</c:f>
              <c:strCache>
                <c:ptCount val="1"/>
                <c:pt idx="0">
                  <c:v>Charter</c:v>
                </c:pt>
              </c:strCache>
            </c:strRef>
          </c:tx>
          <c:spPr>
            <a:ln w="38100">
              <a:solidFill>
                <a:sysClr val="windowText" lastClr="000000"/>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Gen'!$K$47:$O$47</c:f>
              <c:strCache>
                <c:ptCount val="5"/>
                <c:pt idx="0">
                  <c:v>2014</c:v>
                </c:pt>
                <c:pt idx="1">
                  <c:v>2015</c:v>
                </c:pt>
                <c:pt idx="2">
                  <c:v>2016</c:v>
                </c:pt>
                <c:pt idx="3">
                  <c:v>2017†</c:v>
                </c:pt>
                <c:pt idx="4">
                  <c:v>2018†</c:v>
                </c:pt>
              </c:strCache>
            </c:strRef>
          </c:cat>
          <c:val>
            <c:numRef>
              <c:f>'Academics - Gr. 3-8 - Next Gen'!$K$50:$O$50</c:f>
              <c:numCache>
                <c:formatCode>0.0</c:formatCode>
                <c:ptCount val="5"/>
                <c:pt idx="3" formatCode="0">
                  <c:v>72</c:v>
                </c:pt>
                <c:pt idx="4" formatCode="0">
                  <c:v>67</c:v>
                </c:pt>
              </c:numCache>
            </c:numRef>
          </c:val>
          <c:smooth val="1"/>
          <c:extLst>
            <c:ext xmlns:c16="http://schemas.microsoft.com/office/drawing/2014/chart" uri="{C3380CC4-5D6E-409C-BE32-E72D297353CC}">
              <c16:uniqueId val="{00000002-0BD0-47A6-A7A5-281B4607BD85}"/>
            </c:ext>
          </c:extLst>
        </c:ser>
        <c:ser>
          <c:idx val="3"/>
          <c:order val="2"/>
          <c:tx>
            <c:strRef>
              <c:f>'Academics - Gr. 3-8 - Next Gen'!$C$52</c:f>
              <c:strCache>
                <c:ptCount val="1"/>
                <c:pt idx="0">
                  <c:v>Springfield*</c:v>
                </c:pt>
              </c:strCache>
            </c:strRef>
          </c:tx>
          <c:spPr>
            <a:ln w="31750">
              <a:solidFill>
                <a:prstClr val="white">
                  <a:lumMod val="65000"/>
                </a:prstClr>
              </a:solidFill>
            </a:ln>
          </c:spPr>
          <c:marker>
            <c:symbol val="none"/>
          </c:marker>
          <c:val>
            <c:numRef>
              <c:f>'Academics - Gr. 3-8 - Next Gen'!$K$52:$O$52</c:f>
              <c:numCache>
                <c:formatCode>0.0</c:formatCode>
                <c:ptCount val="5"/>
                <c:pt idx="3" formatCode="0">
                  <c:v>23</c:v>
                </c:pt>
                <c:pt idx="4" formatCode="0">
                  <c:v>24</c:v>
                </c:pt>
              </c:numCache>
            </c:numRef>
          </c:val>
          <c:smooth val="1"/>
          <c:extLst>
            <c:ext xmlns:c16="http://schemas.microsoft.com/office/drawing/2014/chart" uri="{C3380CC4-5D6E-409C-BE32-E72D297353CC}">
              <c16:uniqueId val="{00000003-0BD0-47A6-A7A5-281B4607BD85}"/>
            </c:ext>
          </c:extLst>
        </c:ser>
        <c:dLbls>
          <c:showLegendKey val="0"/>
          <c:showVal val="0"/>
          <c:showCatName val="0"/>
          <c:showSerName val="0"/>
          <c:showPercent val="0"/>
          <c:showBubbleSize val="0"/>
        </c:dLbls>
        <c:smooth val="0"/>
        <c:axId val="306211656"/>
        <c:axId val="306212232"/>
      </c:lineChart>
      <c:catAx>
        <c:axId val="306211656"/>
        <c:scaling>
          <c:orientation val="minMax"/>
        </c:scaling>
        <c:delete val="0"/>
        <c:axPos val="b"/>
        <c:numFmt formatCode="General" sourceLinked="1"/>
        <c:majorTickMark val="out"/>
        <c:minorTickMark val="none"/>
        <c:tickLblPos val="nextTo"/>
        <c:crossAx val="306212232"/>
        <c:crosses val="autoZero"/>
        <c:auto val="1"/>
        <c:lblAlgn val="ctr"/>
        <c:lblOffset val="100"/>
        <c:noMultiLvlLbl val="0"/>
      </c:catAx>
      <c:valAx>
        <c:axId val="306212232"/>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621165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10268757727641"/>
          <c:y val="5.1440251900434983E-2"/>
          <c:w val="0.87050276566668849"/>
          <c:h val="0.83249029671849684"/>
        </c:manualLayout>
      </c:layout>
      <c:lineChart>
        <c:grouping val="standard"/>
        <c:varyColors val="0"/>
        <c:ser>
          <c:idx val="2"/>
          <c:order val="0"/>
          <c:tx>
            <c:strRef>
              <c:f>'Academics - Gr. 3-8 - Next Gen'!$C$51</c:f>
              <c:strCache>
                <c:ptCount val="1"/>
                <c:pt idx="0">
                  <c:v>Statewide*</c:v>
                </c:pt>
              </c:strCache>
            </c:strRef>
          </c:tx>
          <c:spPr>
            <a:ln w="31750">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Gen'!$R$51:$V$51</c:f>
              <c:numCache>
                <c:formatCode>0.0</c:formatCode>
                <c:ptCount val="5"/>
                <c:pt idx="3">
                  <c:v>50</c:v>
                </c:pt>
                <c:pt idx="4">
                  <c:v>50.027304771183992</c:v>
                </c:pt>
              </c:numCache>
            </c:numRef>
          </c:val>
          <c:smooth val="1"/>
          <c:extLst>
            <c:ext xmlns:c16="http://schemas.microsoft.com/office/drawing/2014/chart" uri="{C3380CC4-5D6E-409C-BE32-E72D297353CC}">
              <c16:uniqueId val="{00000001-AD31-4A9E-8EBF-2A5CD1966FC5}"/>
            </c:ext>
          </c:extLst>
        </c:ser>
        <c:ser>
          <c:idx val="3"/>
          <c:order val="1"/>
          <c:tx>
            <c:strRef>
              <c:f>'Academics - Gr. 3-8 - Next Gen'!$C$52</c:f>
              <c:strCache>
                <c:ptCount val="1"/>
                <c:pt idx="0">
                  <c:v>Springfield*</c:v>
                </c:pt>
              </c:strCache>
            </c:strRef>
          </c:tx>
          <c:spPr>
            <a:ln w="31750">
              <a:solidFill>
                <a:prstClr val="white">
                  <a:lumMod val="65000"/>
                </a:prstClr>
              </a:solidFill>
            </a:ln>
          </c:spPr>
          <c:marker>
            <c:symbol val="none"/>
          </c:marker>
          <c:val>
            <c:numRef>
              <c:f>'Academics - Gr. 3-8 - Next Gen'!$R$52:$V$52</c:f>
              <c:numCache>
                <c:formatCode>0.0</c:formatCode>
                <c:ptCount val="5"/>
                <c:pt idx="3">
                  <c:v>36</c:v>
                </c:pt>
                <c:pt idx="4">
                  <c:v>44.10018262457605</c:v>
                </c:pt>
              </c:numCache>
            </c:numRef>
          </c:val>
          <c:smooth val="1"/>
          <c:extLst>
            <c:ext xmlns:c16="http://schemas.microsoft.com/office/drawing/2014/chart" uri="{C3380CC4-5D6E-409C-BE32-E72D297353CC}">
              <c16:uniqueId val="{00000002-AD31-4A9E-8EBF-2A5CD1966FC5}"/>
            </c:ext>
          </c:extLst>
        </c:ser>
        <c:ser>
          <c:idx val="0"/>
          <c:order val="2"/>
          <c:tx>
            <c:strRef>
              <c:f>'Academics - Gr. 3-8 - Next Gen'!$C$50</c:f>
              <c:strCache>
                <c:ptCount val="1"/>
                <c:pt idx="0">
                  <c:v>Charter</c:v>
                </c:pt>
              </c:strCache>
            </c:strRef>
          </c:tx>
          <c:spPr>
            <a:ln w="38100">
              <a:solidFill>
                <a:prstClr val="black"/>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Gen'!$R$47:$V$47</c:f>
              <c:strCache>
                <c:ptCount val="5"/>
                <c:pt idx="0">
                  <c:v>2014</c:v>
                </c:pt>
                <c:pt idx="1">
                  <c:v>2015</c:v>
                </c:pt>
                <c:pt idx="2">
                  <c:v>2016</c:v>
                </c:pt>
                <c:pt idx="3">
                  <c:v>2017†</c:v>
                </c:pt>
                <c:pt idx="4">
                  <c:v>2018†,‡</c:v>
                </c:pt>
              </c:strCache>
            </c:strRef>
          </c:cat>
          <c:val>
            <c:numRef>
              <c:f>'Academics - Gr. 3-8 - Next Gen'!$R$50:$V$50</c:f>
              <c:numCache>
                <c:formatCode>0.0</c:formatCode>
                <c:ptCount val="5"/>
                <c:pt idx="3">
                  <c:v>72</c:v>
                </c:pt>
                <c:pt idx="4">
                  <c:v>51.8471615720524</c:v>
                </c:pt>
              </c:numCache>
            </c:numRef>
          </c:val>
          <c:smooth val="1"/>
          <c:extLst>
            <c:ext xmlns:c16="http://schemas.microsoft.com/office/drawing/2014/chart" uri="{C3380CC4-5D6E-409C-BE32-E72D297353CC}">
              <c16:uniqueId val="{00000003-AD31-4A9E-8EBF-2A5CD1966FC5}"/>
            </c:ext>
          </c:extLst>
        </c:ser>
        <c:dLbls>
          <c:showLegendKey val="0"/>
          <c:showVal val="0"/>
          <c:showCatName val="0"/>
          <c:showSerName val="0"/>
          <c:showPercent val="0"/>
          <c:showBubbleSize val="0"/>
        </c:dLbls>
        <c:smooth val="0"/>
        <c:axId val="306216264"/>
        <c:axId val="306470920"/>
      </c:lineChart>
      <c:catAx>
        <c:axId val="306216264"/>
        <c:scaling>
          <c:orientation val="minMax"/>
        </c:scaling>
        <c:delete val="0"/>
        <c:axPos val="b"/>
        <c:numFmt formatCode="General" sourceLinked="1"/>
        <c:majorTickMark val="out"/>
        <c:minorTickMark val="none"/>
        <c:tickLblPos val="nextTo"/>
        <c:crossAx val="306470920"/>
        <c:crosses val="autoZero"/>
        <c:auto val="1"/>
        <c:lblAlgn val="ctr"/>
        <c:lblOffset val="100"/>
        <c:noMultiLvlLbl val="0"/>
      </c:catAx>
      <c:valAx>
        <c:axId val="30647092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621626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606"/>
        </c:manualLayout>
      </c:layout>
      <c:lineChart>
        <c:grouping val="standard"/>
        <c:varyColors val="0"/>
        <c:ser>
          <c:idx val="2"/>
          <c:order val="0"/>
          <c:tx>
            <c:strRef>
              <c:f>'Academics - Gr. 3-8 - Next Gen'!$C$84</c:f>
              <c:strCache>
                <c:ptCount val="1"/>
                <c:pt idx="0">
                  <c:v>Statewide*</c:v>
                </c:pt>
              </c:strCache>
            </c:strRef>
          </c:tx>
          <c:spPr>
            <a:ln w="31750">
              <a:solidFill>
                <a:srgbClr val="92D050"/>
              </a:solidFill>
            </a:ln>
          </c:spPr>
          <c:marker>
            <c:symbol val="none"/>
          </c:marker>
          <c:cat>
            <c:strRef>
              <c:f>'Academics - Gr. 3-8 - Next Gen'!$D$20:$H$20</c:f>
              <c:strCache>
                <c:ptCount val="5"/>
                <c:pt idx="0">
                  <c:v>2014</c:v>
                </c:pt>
                <c:pt idx="1">
                  <c:v>2015</c:v>
                </c:pt>
                <c:pt idx="2">
                  <c:v>2016</c:v>
                </c:pt>
                <c:pt idx="3">
                  <c:v>2017†</c:v>
                </c:pt>
                <c:pt idx="4">
                  <c:v>2018†</c:v>
                </c:pt>
              </c:strCache>
            </c:strRef>
          </c:cat>
          <c:val>
            <c:numRef>
              <c:f>'Academics - Gr. 3-8 - Next Gen'!$D$84:$H$84</c:f>
              <c:numCache>
                <c:formatCode>0.0</c:formatCode>
                <c:ptCount val="5"/>
                <c:pt idx="3">
                  <c:v>489.13045578883799</c:v>
                </c:pt>
                <c:pt idx="4">
                  <c:v>490.23435635530524</c:v>
                </c:pt>
              </c:numCache>
            </c:numRef>
          </c:val>
          <c:smooth val="1"/>
          <c:extLst>
            <c:ext xmlns:c16="http://schemas.microsoft.com/office/drawing/2014/chart" uri="{C3380CC4-5D6E-409C-BE32-E72D297353CC}">
              <c16:uniqueId val="{00000001-F4A0-4F62-8CE6-1A3B06E87C58}"/>
            </c:ext>
          </c:extLst>
        </c:ser>
        <c:ser>
          <c:idx val="0"/>
          <c:order val="1"/>
          <c:tx>
            <c:strRef>
              <c:f>'Academics - Gr. 3-8 - Next Gen'!$C$83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Gen'!$D$80:$H$80</c:f>
              <c:strCache>
                <c:ptCount val="5"/>
                <c:pt idx="0">
                  <c:v>2014</c:v>
                </c:pt>
                <c:pt idx="1">
                  <c:v>2015</c:v>
                </c:pt>
                <c:pt idx="2">
                  <c:v>2016</c:v>
                </c:pt>
                <c:pt idx="3">
                  <c:v>2017†</c:v>
                </c:pt>
                <c:pt idx="4">
                  <c:v>2018†</c:v>
                </c:pt>
              </c:strCache>
            </c:strRef>
          </c:cat>
          <c:val>
            <c:numRef>
              <c:f>'Academics - Gr. 3-8 - Next Gen'!$D$83:$H$83</c:f>
              <c:numCache>
                <c:formatCode>0.0</c:formatCode>
                <c:ptCount val="5"/>
                <c:pt idx="3">
                  <c:v>499.2</c:v>
                </c:pt>
                <c:pt idx="4">
                  <c:v>502.57692307692309</c:v>
                </c:pt>
              </c:numCache>
            </c:numRef>
          </c:val>
          <c:smooth val="1"/>
          <c:extLst>
            <c:ext xmlns:c16="http://schemas.microsoft.com/office/drawing/2014/chart" uri="{C3380CC4-5D6E-409C-BE32-E72D297353CC}">
              <c16:uniqueId val="{00000002-F4A0-4F62-8CE6-1A3B06E87C58}"/>
            </c:ext>
          </c:extLst>
        </c:ser>
        <c:ser>
          <c:idx val="3"/>
          <c:order val="2"/>
          <c:tx>
            <c:strRef>
              <c:f>'Academics - Gr. 3-8 - Next Gen'!$C$85</c:f>
              <c:strCache>
                <c:ptCount val="1"/>
                <c:pt idx="0">
                  <c:v>Springfield*</c:v>
                </c:pt>
              </c:strCache>
            </c:strRef>
          </c:tx>
          <c:spPr>
            <a:ln w="31750">
              <a:solidFill>
                <a:prstClr val="white">
                  <a:lumMod val="65000"/>
                </a:prstClr>
              </a:solidFill>
            </a:ln>
          </c:spPr>
          <c:marker>
            <c:symbol val="none"/>
          </c:marker>
          <c:val>
            <c:numRef>
              <c:f>'Academics - Gr. 3-8 - Next Gen'!$D$85:$H$85</c:f>
              <c:numCache>
                <c:formatCode>0.0</c:formatCode>
                <c:ptCount val="5"/>
                <c:pt idx="3">
                  <c:v>485.6243532252501</c:v>
                </c:pt>
                <c:pt idx="4">
                  <c:v>487.10429864253393</c:v>
                </c:pt>
              </c:numCache>
            </c:numRef>
          </c:val>
          <c:smooth val="1"/>
          <c:extLst>
            <c:ext xmlns:c16="http://schemas.microsoft.com/office/drawing/2014/chart" uri="{C3380CC4-5D6E-409C-BE32-E72D297353CC}">
              <c16:uniqueId val="{00000003-F4A0-4F62-8CE6-1A3B06E87C58}"/>
            </c:ext>
          </c:extLst>
        </c:ser>
        <c:dLbls>
          <c:showLegendKey val="0"/>
          <c:showVal val="0"/>
          <c:showCatName val="0"/>
          <c:showSerName val="0"/>
          <c:showPercent val="0"/>
          <c:showBubbleSize val="0"/>
        </c:dLbls>
        <c:smooth val="0"/>
        <c:axId val="306474952"/>
        <c:axId val="306475528"/>
      </c:lineChart>
      <c:catAx>
        <c:axId val="306474952"/>
        <c:scaling>
          <c:orientation val="minMax"/>
        </c:scaling>
        <c:delete val="0"/>
        <c:axPos val="b"/>
        <c:numFmt formatCode="General" sourceLinked="1"/>
        <c:majorTickMark val="out"/>
        <c:minorTickMark val="none"/>
        <c:tickLblPos val="nextTo"/>
        <c:spPr>
          <a:noFill/>
        </c:spPr>
        <c:crossAx val="306475528"/>
        <c:crosses val="autoZero"/>
        <c:auto val="1"/>
        <c:lblAlgn val="ctr"/>
        <c:lblOffset val="100"/>
        <c:noMultiLvlLbl val="0"/>
      </c:catAx>
      <c:valAx>
        <c:axId val="306475528"/>
        <c:scaling>
          <c:orientation val="minMax"/>
          <c:max val="560"/>
          <c:min val="440"/>
        </c:scaling>
        <c:delete val="0"/>
        <c:axPos val="l"/>
        <c:title>
          <c:tx>
            <c:rich>
              <a:bodyPr rot="-5400000" vert="horz"/>
              <a:lstStyle/>
              <a:p>
                <a:pPr>
                  <a:defRPr/>
                </a:pPr>
                <a:r>
                  <a:rPr lang="en-US" sz="1000" b="1" i="0" baseline="0"/>
                  <a:t>Average Scaled Score</a:t>
                </a:r>
                <a:endParaRPr lang="en-US" sz="1000" b="1"/>
              </a:p>
            </c:rich>
          </c:tx>
          <c:overlay val="0"/>
        </c:title>
        <c:numFmt formatCode="General" sourceLinked="0"/>
        <c:majorTickMark val="out"/>
        <c:minorTickMark val="none"/>
        <c:tickLblPos val="nextTo"/>
        <c:spPr>
          <a:noFill/>
        </c:spPr>
        <c:crossAx val="30647495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0600131933841"/>
          <c:y val="5.1440251900434983E-2"/>
          <c:w val="0.86669959793582396"/>
          <c:h val="0.8324902967184965"/>
        </c:manualLayout>
      </c:layout>
      <c:lineChart>
        <c:grouping val="standard"/>
        <c:varyColors val="0"/>
        <c:ser>
          <c:idx val="2"/>
          <c:order val="0"/>
          <c:tx>
            <c:strRef>
              <c:f>'Academics - Gr. 3-8 - Next Gen'!$C$84</c:f>
              <c:strCache>
                <c:ptCount val="1"/>
                <c:pt idx="0">
                  <c:v>Statewide*</c:v>
                </c:pt>
              </c:strCache>
            </c:strRef>
          </c:tx>
          <c:spPr>
            <a:ln w="31750">
              <a:solidFill>
                <a:srgbClr val="92D050"/>
              </a:solidFill>
            </a:ln>
          </c:spPr>
          <c:marker>
            <c:symbol val="none"/>
          </c:marker>
          <c:cat>
            <c:strRef>
              <c:f>'Academics - Gr. 3-8 - Next Gen'!$K$20:$O$20</c:f>
              <c:strCache>
                <c:ptCount val="5"/>
                <c:pt idx="0">
                  <c:v>2014</c:v>
                </c:pt>
                <c:pt idx="1">
                  <c:v>2015</c:v>
                </c:pt>
                <c:pt idx="2">
                  <c:v>2016</c:v>
                </c:pt>
                <c:pt idx="3">
                  <c:v>2017†</c:v>
                </c:pt>
                <c:pt idx="4">
                  <c:v>2018†</c:v>
                </c:pt>
              </c:strCache>
            </c:strRef>
          </c:cat>
          <c:val>
            <c:numRef>
              <c:f>'Academics - Gr. 3-8 - Next Gen'!$K$84:$O$84</c:f>
              <c:numCache>
                <c:formatCode>0.0</c:formatCode>
                <c:ptCount val="5"/>
                <c:pt idx="3" formatCode="0">
                  <c:v>29</c:v>
                </c:pt>
                <c:pt idx="4" formatCode="0">
                  <c:v>32</c:v>
                </c:pt>
              </c:numCache>
            </c:numRef>
          </c:val>
          <c:smooth val="1"/>
          <c:extLst>
            <c:ext xmlns:c16="http://schemas.microsoft.com/office/drawing/2014/chart" uri="{C3380CC4-5D6E-409C-BE32-E72D297353CC}">
              <c16:uniqueId val="{00000001-6AEF-4B6E-9570-0ADE4FD23068}"/>
            </c:ext>
          </c:extLst>
        </c:ser>
        <c:ser>
          <c:idx val="0"/>
          <c:order val="1"/>
          <c:tx>
            <c:strRef>
              <c:f>'Academics - Gr. 3-8 - Next Gen'!$C$83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Gen'!$K$80:$O$80</c:f>
              <c:strCache>
                <c:ptCount val="5"/>
                <c:pt idx="0">
                  <c:v>2014</c:v>
                </c:pt>
                <c:pt idx="1">
                  <c:v>2015</c:v>
                </c:pt>
                <c:pt idx="2">
                  <c:v>2016</c:v>
                </c:pt>
                <c:pt idx="3">
                  <c:v>2017†</c:v>
                </c:pt>
                <c:pt idx="4">
                  <c:v>2018†</c:v>
                </c:pt>
              </c:strCache>
            </c:strRef>
          </c:cat>
          <c:val>
            <c:numRef>
              <c:f>'Academics - Gr. 3-8 - Next Gen'!$K$83:$O$83</c:f>
              <c:numCache>
                <c:formatCode>0.0</c:formatCode>
                <c:ptCount val="5"/>
                <c:pt idx="3" formatCode="0">
                  <c:v>42</c:v>
                </c:pt>
                <c:pt idx="4" formatCode="0">
                  <c:v>48</c:v>
                </c:pt>
              </c:numCache>
            </c:numRef>
          </c:val>
          <c:smooth val="1"/>
          <c:extLst>
            <c:ext xmlns:c16="http://schemas.microsoft.com/office/drawing/2014/chart" uri="{C3380CC4-5D6E-409C-BE32-E72D297353CC}">
              <c16:uniqueId val="{00000002-6AEF-4B6E-9570-0ADE4FD23068}"/>
            </c:ext>
          </c:extLst>
        </c:ser>
        <c:ser>
          <c:idx val="3"/>
          <c:order val="2"/>
          <c:tx>
            <c:strRef>
              <c:f>'Academics - Gr. 3-8 - Next Gen'!$C$85</c:f>
              <c:strCache>
                <c:ptCount val="1"/>
                <c:pt idx="0">
                  <c:v>Springfield*</c:v>
                </c:pt>
              </c:strCache>
            </c:strRef>
          </c:tx>
          <c:spPr>
            <a:ln w="31750">
              <a:solidFill>
                <a:prstClr val="white">
                  <a:lumMod val="65000"/>
                </a:prstClr>
              </a:solidFill>
            </a:ln>
          </c:spPr>
          <c:marker>
            <c:symbol val="none"/>
          </c:marker>
          <c:val>
            <c:numRef>
              <c:f>'Academics - Gr. 3-8 - Next Gen'!$K$85:$O$85</c:f>
              <c:numCache>
                <c:formatCode>0.0</c:formatCode>
                <c:ptCount val="5"/>
                <c:pt idx="3" formatCode="0">
                  <c:v>23</c:v>
                </c:pt>
                <c:pt idx="4" formatCode="0">
                  <c:v>26</c:v>
                </c:pt>
              </c:numCache>
            </c:numRef>
          </c:val>
          <c:smooth val="1"/>
          <c:extLst>
            <c:ext xmlns:c16="http://schemas.microsoft.com/office/drawing/2014/chart" uri="{C3380CC4-5D6E-409C-BE32-E72D297353CC}">
              <c16:uniqueId val="{00000003-6AEF-4B6E-9570-0ADE4FD23068}"/>
            </c:ext>
          </c:extLst>
        </c:ser>
        <c:dLbls>
          <c:showLegendKey val="0"/>
          <c:showVal val="0"/>
          <c:showCatName val="0"/>
          <c:showSerName val="0"/>
          <c:showPercent val="0"/>
          <c:showBubbleSize val="0"/>
        </c:dLbls>
        <c:smooth val="0"/>
        <c:axId val="306676296"/>
        <c:axId val="306676872"/>
      </c:lineChart>
      <c:catAx>
        <c:axId val="306676296"/>
        <c:scaling>
          <c:orientation val="minMax"/>
        </c:scaling>
        <c:delete val="0"/>
        <c:axPos val="b"/>
        <c:numFmt formatCode="General" sourceLinked="1"/>
        <c:majorTickMark val="out"/>
        <c:minorTickMark val="none"/>
        <c:tickLblPos val="nextTo"/>
        <c:crossAx val="306676872"/>
        <c:crosses val="autoZero"/>
        <c:auto val="1"/>
        <c:lblAlgn val="ctr"/>
        <c:lblOffset val="100"/>
        <c:noMultiLvlLbl val="0"/>
      </c:catAx>
      <c:valAx>
        <c:axId val="306676872"/>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667629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36158277414739"/>
          <c:y val="5.1440251900434983E-2"/>
          <c:w val="0.87124373426778334"/>
          <c:h val="0.83249029671849684"/>
        </c:manualLayout>
      </c:layout>
      <c:lineChart>
        <c:grouping val="standard"/>
        <c:varyColors val="0"/>
        <c:ser>
          <c:idx val="2"/>
          <c:order val="0"/>
          <c:tx>
            <c:strRef>
              <c:f>'Academics - Gr. 3-8 - Next Gen'!$C$84</c:f>
              <c:strCache>
                <c:ptCount val="1"/>
                <c:pt idx="0">
                  <c:v>Statewide*</c:v>
                </c:pt>
              </c:strCache>
            </c:strRef>
          </c:tx>
          <c:spPr>
            <a:ln w="31750">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Gen'!$R$84:$V$84</c:f>
              <c:numCache>
                <c:formatCode>0.0</c:formatCode>
                <c:ptCount val="5"/>
                <c:pt idx="3">
                  <c:v>46</c:v>
                </c:pt>
                <c:pt idx="4">
                  <c:v>46.807378387202093</c:v>
                </c:pt>
              </c:numCache>
            </c:numRef>
          </c:val>
          <c:smooth val="1"/>
          <c:extLst>
            <c:ext xmlns:c16="http://schemas.microsoft.com/office/drawing/2014/chart" uri="{C3380CC4-5D6E-409C-BE32-E72D297353CC}">
              <c16:uniqueId val="{00000001-A7A8-4B51-B2BF-612A9E0124B9}"/>
            </c:ext>
          </c:extLst>
        </c:ser>
        <c:ser>
          <c:idx val="0"/>
          <c:order val="1"/>
          <c:tx>
            <c:strRef>
              <c:f>'Academics - Gr. 3-8 - Next Gen'!$C$83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Gen'!$R$80:$V$80</c:f>
              <c:strCache>
                <c:ptCount val="5"/>
                <c:pt idx="0">
                  <c:v>2014</c:v>
                </c:pt>
                <c:pt idx="1">
                  <c:v>2015</c:v>
                </c:pt>
                <c:pt idx="2">
                  <c:v>2016</c:v>
                </c:pt>
                <c:pt idx="3">
                  <c:v>2017†</c:v>
                </c:pt>
                <c:pt idx="4">
                  <c:v>2018†,‡</c:v>
                </c:pt>
              </c:strCache>
            </c:strRef>
          </c:cat>
          <c:val>
            <c:numRef>
              <c:f>'Academics - Gr. 3-8 - Next Gen'!$R$83:$V$83</c:f>
              <c:numCache>
                <c:formatCode>0.0</c:formatCode>
                <c:ptCount val="5"/>
                <c:pt idx="3">
                  <c:v>53.5</c:v>
                </c:pt>
                <c:pt idx="4">
                  <c:v>59.07692307692308</c:v>
                </c:pt>
              </c:numCache>
            </c:numRef>
          </c:val>
          <c:smooth val="1"/>
          <c:extLst>
            <c:ext xmlns:c16="http://schemas.microsoft.com/office/drawing/2014/chart" uri="{C3380CC4-5D6E-409C-BE32-E72D297353CC}">
              <c16:uniqueId val="{00000002-A7A8-4B51-B2BF-612A9E0124B9}"/>
            </c:ext>
          </c:extLst>
        </c:ser>
        <c:ser>
          <c:idx val="3"/>
          <c:order val="2"/>
          <c:tx>
            <c:strRef>
              <c:f>'Academics - Gr. 3-8 - Next Gen'!$C$85</c:f>
              <c:strCache>
                <c:ptCount val="1"/>
                <c:pt idx="0">
                  <c:v>Springfield*</c:v>
                </c:pt>
              </c:strCache>
            </c:strRef>
          </c:tx>
          <c:spPr>
            <a:ln w="31750">
              <a:solidFill>
                <a:schemeClr val="bg1">
                  <a:lumMod val="75000"/>
                </a:schemeClr>
              </a:solidFill>
            </a:ln>
          </c:spPr>
          <c:marker>
            <c:symbol val="none"/>
          </c:marker>
          <c:val>
            <c:numRef>
              <c:f>'Academics - Gr. 3-8 - Next Gen'!$R$85:$V$85</c:f>
              <c:numCache>
                <c:formatCode>0.0</c:formatCode>
                <c:ptCount val="5"/>
                <c:pt idx="3">
                  <c:v>45</c:v>
                </c:pt>
                <c:pt idx="4">
                  <c:v>45.67691312085423</c:v>
                </c:pt>
              </c:numCache>
            </c:numRef>
          </c:val>
          <c:smooth val="1"/>
          <c:extLst>
            <c:ext xmlns:c16="http://schemas.microsoft.com/office/drawing/2014/chart" uri="{C3380CC4-5D6E-409C-BE32-E72D297353CC}">
              <c16:uniqueId val="{00000003-A7A8-4B51-B2BF-612A9E0124B9}"/>
            </c:ext>
          </c:extLst>
        </c:ser>
        <c:dLbls>
          <c:showLegendKey val="0"/>
          <c:showVal val="0"/>
          <c:showCatName val="0"/>
          <c:showSerName val="0"/>
          <c:showPercent val="0"/>
          <c:showBubbleSize val="0"/>
        </c:dLbls>
        <c:smooth val="0"/>
        <c:axId val="306680904"/>
        <c:axId val="306681480"/>
      </c:lineChart>
      <c:catAx>
        <c:axId val="306680904"/>
        <c:scaling>
          <c:orientation val="minMax"/>
        </c:scaling>
        <c:delete val="0"/>
        <c:axPos val="b"/>
        <c:numFmt formatCode="General" sourceLinked="1"/>
        <c:majorTickMark val="out"/>
        <c:minorTickMark val="none"/>
        <c:tickLblPos val="nextTo"/>
        <c:crossAx val="306681480"/>
        <c:crosses val="autoZero"/>
        <c:auto val="1"/>
        <c:lblAlgn val="ctr"/>
        <c:lblOffset val="100"/>
        <c:noMultiLvlLbl val="0"/>
      </c:catAx>
      <c:valAx>
        <c:axId val="30668148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668090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65"/>
        </c:manualLayout>
      </c:layout>
      <c:lineChart>
        <c:grouping val="standard"/>
        <c:varyColors val="0"/>
        <c:ser>
          <c:idx val="0"/>
          <c:order val="1"/>
          <c:tx>
            <c:strRef>
              <c:f>'Academics - Gr. 3-8 - Next Gen'!$C$110</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Gen'!$D$107:$H$107</c:f>
              <c:strCache>
                <c:ptCount val="5"/>
                <c:pt idx="0">
                  <c:v>2014</c:v>
                </c:pt>
                <c:pt idx="1">
                  <c:v>2015</c:v>
                </c:pt>
                <c:pt idx="2">
                  <c:v>2016</c:v>
                </c:pt>
                <c:pt idx="3">
                  <c:v>2017†</c:v>
                </c:pt>
                <c:pt idx="4">
                  <c:v>2018†</c:v>
                </c:pt>
              </c:strCache>
            </c:strRef>
          </c:cat>
          <c:val>
            <c:numRef>
              <c:f>'Academics - Gr. 3-8 - Next Gen'!$D$110:$H$110</c:f>
              <c:numCache>
                <c:formatCode>0.0</c:formatCode>
                <c:ptCount val="5"/>
                <c:pt idx="3">
                  <c:v>496.37777777777779</c:v>
                </c:pt>
                <c:pt idx="4">
                  <c:v>499.51923076923077</c:v>
                </c:pt>
              </c:numCache>
            </c:numRef>
          </c:val>
          <c:smooth val="1"/>
          <c:extLst>
            <c:ext xmlns:c16="http://schemas.microsoft.com/office/drawing/2014/chart" uri="{C3380CC4-5D6E-409C-BE32-E72D297353CC}">
              <c16:uniqueId val="{00000001-8854-4CC8-8541-DAA6DFAE4049}"/>
            </c:ext>
          </c:extLst>
        </c:ser>
        <c:dLbls>
          <c:showLegendKey val="0"/>
          <c:showVal val="0"/>
          <c:showCatName val="0"/>
          <c:showSerName val="0"/>
          <c:showPercent val="0"/>
          <c:showBubbleSize val="0"/>
        </c:dLbls>
        <c:marker val="1"/>
        <c:smooth val="0"/>
        <c:axId val="306800904"/>
        <c:axId val="306801480"/>
      </c:lineChart>
      <c:lineChart>
        <c:grouping val="standard"/>
        <c:varyColors val="0"/>
        <c:ser>
          <c:idx val="2"/>
          <c:order val="0"/>
          <c:tx>
            <c:strRef>
              <c:f>'Academics - Gr. 3-8 - Next Gen'!$C$111</c:f>
              <c:strCache>
                <c:ptCount val="1"/>
                <c:pt idx="0">
                  <c:v>Statewide*</c:v>
                </c:pt>
              </c:strCache>
            </c:strRef>
          </c:tx>
          <c:spPr>
            <a:ln w="34925">
              <a:solidFill>
                <a:srgbClr val="92D050"/>
              </a:solidFill>
            </a:ln>
          </c:spPr>
          <c:marker>
            <c:symbol val="none"/>
          </c:marker>
          <c:cat>
            <c:strRef>
              <c:f>'Academics - Gr. 3-8 - Next Gen'!$D$47:$H$49</c:f>
              <c:strCache>
                <c:ptCount val="5"/>
                <c:pt idx="0">
                  <c:v>2014</c:v>
                </c:pt>
                <c:pt idx="1">
                  <c:v>2015</c:v>
                </c:pt>
                <c:pt idx="2">
                  <c:v>2016</c:v>
                </c:pt>
                <c:pt idx="3">
                  <c:v>2017†</c:v>
                </c:pt>
                <c:pt idx="4">
                  <c:v>2018†</c:v>
                </c:pt>
              </c:strCache>
            </c:strRef>
          </c:cat>
          <c:val>
            <c:numRef>
              <c:f>'Academics - Gr. 3-8 - Next Gen'!$D$111:$H$111</c:f>
              <c:numCache>
                <c:formatCode>0.0</c:formatCode>
                <c:ptCount val="5"/>
                <c:pt idx="3">
                  <c:v>488.0997178935101</c:v>
                </c:pt>
                <c:pt idx="4">
                  <c:v>487.65429381380073</c:v>
                </c:pt>
              </c:numCache>
            </c:numRef>
          </c:val>
          <c:smooth val="1"/>
          <c:extLst>
            <c:ext xmlns:c16="http://schemas.microsoft.com/office/drawing/2014/chart" uri="{C3380CC4-5D6E-409C-BE32-E72D297353CC}">
              <c16:uniqueId val="{00000002-8854-4CC8-8541-DAA6DFAE4049}"/>
            </c:ext>
          </c:extLst>
        </c:ser>
        <c:ser>
          <c:idx val="3"/>
          <c:order val="2"/>
          <c:tx>
            <c:strRef>
              <c:f>'Academics - Gr. 3-8 - Next Gen'!$C$112</c:f>
              <c:strCache>
                <c:ptCount val="1"/>
                <c:pt idx="0">
                  <c:v>Springfield*</c:v>
                </c:pt>
              </c:strCache>
            </c:strRef>
          </c:tx>
          <c:spPr>
            <a:ln w="31750">
              <a:solidFill>
                <a:sysClr val="window" lastClr="FFFFFF">
                  <a:lumMod val="75000"/>
                </a:sysClr>
              </a:solidFill>
            </a:ln>
          </c:spPr>
          <c:marker>
            <c:symbol val="none"/>
          </c:marker>
          <c:val>
            <c:numRef>
              <c:f>'Academics - Gr. 3-8 - Next Gen'!$D$112:$H$112</c:f>
              <c:numCache>
                <c:formatCode>0.0</c:formatCode>
                <c:ptCount val="5"/>
                <c:pt idx="3">
                  <c:v>484.22199217851391</c:v>
                </c:pt>
                <c:pt idx="4">
                  <c:v>483.98413777475639</c:v>
                </c:pt>
              </c:numCache>
            </c:numRef>
          </c:val>
          <c:smooth val="1"/>
          <c:extLst>
            <c:ext xmlns:c16="http://schemas.microsoft.com/office/drawing/2014/chart" uri="{C3380CC4-5D6E-409C-BE32-E72D297353CC}">
              <c16:uniqueId val="{00000003-8854-4CC8-8541-DAA6DFAE4049}"/>
            </c:ext>
          </c:extLst>
        </c:ser>
        <c:dLbls>
          <c:showLegendKey val="0"/>
          <c:showVal val="0"/>
          <c:showCatName val="0"/>
          <c:showSerName val="0"/>
          <c:showPercent val="0"/>
          <c:showBubbleSize val="0"/>
        </c:dLbls>
        <c:marker val="1"/>
        <c:smooth val="0"/>
        <c:axId val="306802632"/>
        <c:axId val="306802056"/>
      </c:lineChart>
      <c:catAx>
        <c:axId val="306800904"/>
        <c:scaling>
          <c:orientation val="minMax"/>
        </c:scaling>
        <c:delete val="0"/>
        <c:axPos val="b"/>
        <c:numFmt formatCode="General" sourceLinked="1"/>
        <c:majorTickMark val="out"/>
        <c:minorTickMark val="none"/>
        <c:tickLblPos val="nextTo"/>
        <c:spPr>
          <a:noFill/>
        </c:spPr>
        <c:crossAx val="306801480"/>
        <c:crosses val="autoZero"/>
        <c:auto val="1"/>
        <c:lblAlgn val="ctr"/>
        <c:lblOffset val="100"/>
        <c:noMultiLvlLbl val="0"/>
      </c:catAx>
      <c:valAx>
        <c:axId val="306801480"/>
        <c:scaling>
          <c:orientation val="minMax"/>
          <c:max val="560"/>
          <c:min val="440"/>
        </c:scaling>
        <c:delete val="0"/>
        <c:axPos val="l"/>
        <c:title>
          <c:tx>
            <c:rich>
              <a:bodyPr rot="-5400000" vert="horz"/>
              <a:lstStyle/>
              <a:p>
                <a:pPr>
                  <a:defRPr/>
                </a:pPr>
                <a:r>
                  <a:rPr lang="en-US"/>
                  <a:t>Average Scaled Score</a:t>
                </a:r>
              </a:p>
            </c:rich>
          </c:tx>
          <c:overlay val="0"/>
        </c:title>
        <c:numFmt formatCode="General" sourceLinked="0"/>
        <c:majorTickMark val="out"/>
        <c:minorTickMark val="none"/>
        <c:tickLblPos val="nextTo"/>
        <c:spPr>
          <a:noFill/>
        </c:spPr>
        <c:crossAx val="306800904"/>
        <c:crosses val="autoZero"/>
        <c:crossBetween val="between"/>
        <c:majorUnit val="10"/>
      </c:valAx>
      <c:valAx>
        <c:axId val="306802056"/>
        <c:scaling>
          <c:orientation val="minMax"/>
          <c:max val="100"/>
        </c:scaling>
        <c:delete val="1"/>
        <c:axPos val="r"/>
        <c:numFmt formatCode="0.0" sourceLinked="1"/>
        <c:majorTickMark val="out"/>
        <c:minorTickMark val="none"/>
        <c:tickLblPos val="none"/>
        <c:crossAx val="306802632"/>
        <c:crosses val="max"/>
        <c:crossBetween val="between"/>
      </c:valAx>
      <c:catAx>
        <c:axId val="306802632"/>
        <c:scaling>
          <c:orientation val="minMax"/>
        </c:scaling>
        <c:delete val="1"/>
        <c:axPos val="b"/>
        <c:numFmt formatCode="General" sourceLinked="1"/>
        <c:majorTickMark val="out"/>
        <c:minorTickMark val="none"/>
        <c:tickLblPos val="none"/>
        <c:crossAx val="306802056"/>
        <c:crosses val="autoZero"/>
        <c:auto val="1"/>
        <c:lblAlgn val="ctr"/>
        <c:lblOffset val="100"/>
        <c:noMultiLvlLbl val="0"/>
      </c:cat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1226817639053"/>
          <c:y val="5.1440251900434983E-2"/>
          <c:w val="0.87569307013369313"/>
          <c:h val="0.83249029671849684"/>
        </c:manualLayout>
      </c:layout>
      <c:lineChart>
        <c:grouping val="standard"/>
        <c:varyColors val="0"/>
        <c:ser>
          <c:idx val="2"/>
          <c:order val="0"/>
          <c:tx>
            <c:strRef>
              <c:f>'Academics - Gr. 3-8 - Next Gen'!$C$111</c:f>
              <c:strCache>
                <c:ptCount val="1"/>
                <c:pt idx="0">
                  <c:v>Statewide*</c:v>
                </c:pt>
              </c:strCache>
            </c:strRef>
          </c:tx>
          <c:spPr>
            <a:ln w="31750">
              <a:solidFill>
                <a:srgbClr val="92D050"/>
              </a:solidFill>
            </a:ln>
          </c:spPr>
          <c:marker>
            <c:symbol val="none"/>
          </c:marker>
          <c:cat>
            <c:strRef>
              <c:f>'Academics - Gr. 3-8 - Next Gen'!$K$20:$O$20</c:f>
              <c:strCache>
                <c:ptCount val="5"/>
                <c:pt idx="0">
                  <c:v>2014</c:v>
                </c:pt>
                <c:pt idx="1">
                  <c:v>2015</c:v>
                </c:pt>
                <c:pt idx="2">
                  <c:v>2016</c:v>
                </c:pt>
                <c:pt idx="3">
                  <c:v>2017†</c:v>
                </c:pt>
                <c:pt idx="4">
                  <c:v>2018†</c:v>
                </c:pt>
              </c:strCache>
            </c:strRef>
          </c:cat>
          <c:val>
            <c:numRef>
              <c:f>'Academics - Gr. 3-8 - Next Gen'!$K$111:$O$111</c:f>
              <c:numCache>
                <c:formatCode>0.0</c:formatCode>
                <c:ptCount val="5"/>
                <c:pt idx="3" formatCode="0">
                  <c:v>27</c:v>
                </c:pt>
                <c:pt idx="4" formatCode="0">
                  <c:v>27</c:v>
                </c:pt>
              </c:numCache>
            </c:numRef>
          </c:val>
          <c:smooth val="1"/>
          <c:extLst>
            <c:ext xmlns:c16="http://schemas.microsoft.com/office/drawing/2014/chart" uri="{C3380CC4-5D6E-409C-BE32-E72D297353CC}">
              <c16:uniqueId val="{00000001-248E-409D-BA92-7910F6088EE0}"/>
            </c:ext>
          </c:extLst>
        </c:ser>
        <c:ser>
          <c:idx val="0"/>
          <c:order val="1"/>
          <c:tx>
            <c:strRef>
              <c:f>'Academics - Gr. 3-8 - Next Gen'!$C$110</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Gen'!$K$107:$O$107</c:f>
              <c:strCache>
                <c:ptCount val="5"/>
                <c:pt idx="0">
                  <c:v>2014</c:v>
                </c:pt>
                <c:pt idx="1">
                  <c:v>2015</c:v>
                </c:pt>
                <c:pt idx="2">
                  <c:v>2016</c:v>
                </c:pt>
                <c:pt idx="3">
                  <c:v>2017†</c:v>
                </c:pt>
                <c:pt idx="4">
                  <c:v>2018†</c:v>
                </c:pt>
              </c:strCache>
            </c:strRef>
          </c:cat>
          <c:val>
            <c:numRef>
              <c:f>'Academics - Gr. 3-8 - Next Gen'!$K$110:$O$110</c:f>
              <c:numCache>
                <c:formatCode>0.0</c:formatCode>
                <c:ptCount val="5"/>
                <c:pt idx="3" formatCode="0">
                  <c:v>44</c:v>
                </c:pt>
                <c:pt idx="4" formatCode="0">
                  <c:v>46</c:v>
                </c:pt>
              </c:numCache>
            </c:numRef>
          </c:val>
          <c:smooth val="1"/>
          <c:extLst>
            <c:ext xmlns:c16="http://schemas.microsoft.com/office/drawing/2014/chart" uri="{C3380CC4-5D6E-409C-BE32-E72D297353CC}">
              <c16:uniqueId val="{00000002-248E-409D-BA92-7910F6088EE0}"/>
            </c:ext>
          </c:extLst>
        </c:ser>
        <c:ser>
          <c:idx val="3"/>
          <c:order val="2"/>
          <c:tx>
            <c:strRef>
              <c:f>'Academics - Gr. 3-8 - Next Gen'!$C$112</c:f>
              <c:strCache>
                <c:ptCount val="1"/>
                <c:pt idx="0">
                  <c:v>Springfield*</c:v>
                </c:pt>
              </c:strCache>
            </c:strRef>
          </c:tx>
          <c:spPr>
            <a:ln w="31750">
              <a:solidFill>
                <a:sysClr val="window" lastClr="FFFFFF">
                  <a:lumMod val="75000"/>
                </a:sysClr>
              </a:solidFill>
            </a:ln>
          </c:spPr>
          <c:marker>
            <c:symbol val="none"/>
          </c:marker>
          <c:val>
            <c:numRef>
              <c:f>'Academics - Gr. 3-8 - Next Gen'!$K$112:$O$112</c:f>
              <c:numCache>
                <c:formatCode>0.0</c:formatCode>
                <c:ptCount val="5"/>
                <c:pt idx="3" formatCode="0">
                  <c:v>21</c:v>
                </c:pt>
                <c:pt idx="4" formatCode="0">
                  <c:v>21</c:v>
                </c:pt>
              </c:numCache>
            </c:numRef>
          </c:val>
          <c:smooth val="1"/>
          <c:extLst>
            <c:ext xmlns:c16="http://schemas.microsoft.com/office/drawing/2014/chart" uri="{C3380CC4-5D6E-409C-BE32-E72D297353CC}">
              <c16:uniqueId val="{00000003-248E-409D-BA92-7910F6088EE0}"/>
            </c:ext>
          </c:extLst>
        </c:ser>
        <c:dLbls>
          <c:showLegendKey val="0"/>
          <c:showVal val="0"/>
          <c:showCatName val="0"/>
          <c:showSerName val="0"/>
          <c:showPercent val="0"/>
          <c:showBubbleSize val="0"/>
        </c:dLbls>
        <c:smooth val="0"/>
        <c:axId val="306806088"/>
        <c:axId val="306929672"/>
      </c:lineChart>
      <c:catAx>
        <c:axId val="306806088"/>
        <c:scaling>
          <c:orientation val="minMax"/>
        </c:scaling>
        <c:delete val="0"/>
        <c:axPos val="b"/>
        <c:numFmt formatCode="General" sourceLinked="1"/>
        <c:majorTickMark val="out"/>
        <c:minorTickMark val="none"/>
        <c:tickLblPos val="nextTo"/>
        <c:crossAx val="306929672"/>
        <c:crosses val="autoZero"/>
        <c:auto val="1"/>
        <c:lblAlgn val="ctr"/>
        <c:lblOffset val="100"/>
        <c:noMultiLvlLbl val="0"/>
      </c:catAx>
      <c:valAx>
        <c:axId val="306929672"/>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680608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0754837480342"/>
          <c:y val="5.1440251900434983E-2"/>
          <c:w val="0.86389777060260964"/>
          <c:h val="0.83249029671849706"/>
        </c:manualLayout>
      </c:layout>
      <c:lineChart>
        <c:grouping val="standard"/>
        <c:varyColors val="0"/>
        <c:ser>
          <c:idx val="2"/>
          <c:order val="0"/>
          <c:tx>
            <c:strRef>
              <c:f>'Academics - Gr. 3-8 - Next Gen'!$C$111</c:f>
              <c:strCache>
                <c:ptCount val="1"/>
                <c:pt idx="0">
                  <c:v>Statewide*</c:v>
                </c:pt>
              </c:strCache>
            </c:strRef>
          </c:tx>
          <c:spPr>
            <a:ln w="31750">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Gen'!$R$111:$V$111</c:f>
              <c:numCache>
                <c:formatCode>0.0</c:formatCode>
                <c:ptCount val="5"/>
                <c:pt idx="3">
                  <c:v>44</c:v>
                </c:pt>
                <c:pt idx="4">
                  <c:v>46.367003545161118</c:v>
                </c:pt>
              </c:numCache>
            </c:numRef>
          </c:val>
          <c:smooth val="1"/>
          <c:extLst>
            <c:ext xmlns:c16="http://schemas.microsoft.com/office/drawing/2014/chart" uri="{C3380CC4-5D6E-409C-BE32-E72D297353CC}">
              <c16:uniqueId val="{00000001-6668-480F-8B86-E56D30A58B35}"/>
            </c:ext>
          </c:extLst>
        </c:ser>
        <c:ser>
          <c:idx val="0"/>
          <c:order val="1"/>
          <c:tx>
            <c:strRef>
              <c:f>'Academics - Gr. 3-8 - Next Gen'!$C$110</c:f>
              <c:strCache>
                <c:ptCount val="1"/>
                <c:pt idx="0">
                  <c:v>Charter</c:v>
                </c:pt>
              </c:strCache>
            </c:strRef>
          </c:tx>
          <c:spPr>
            <a:ln w="31750">
              <a:solidFill>
                <a:schemeClr val="tx1"/>
              </a:solidFill>
            </a:ln>
          </c:spPr>
          <c:marker>
            <c:symbol val="triangle"/>
            <c:size val="7"/>
            <c:spPr>
              <a:solidFill>
                <a:schemeClr val="tx1"/>
              </a:solidFill>
              <a:ln>
                <a:noFill/>
              </a:ln>
            </c:spPr>
          </c:marker>
          <c:dLbls>
            <c:spPr>
              <a:ln w="38100"/>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Gen'!$R$107:$V$107</c:f>
              <c:strCache>
                <c:ptCount val="5"/>
                <c:pt idx="0">
                  <c:v>2014</c:v>
                </c:pt>
                <c:pt idx="1">
                  <c:v>2015</c:v>
                </c:pt>
                <c:pt idx="2">
                  <c:v>2016</c:v>
                </c:pt>
                <c:pt idx="3">
                  <c:v>2017†</c:v>
                </c:pt>
                <c:pt idx="4">
                  <c:v>2018†,‡</c:v>
                </c:pt>
              </c:strCache>
            </c:strRef>
          </c:cat>
          <c:val>
            <c:numRef>
              <c:f>'Academics - Gr. 3-8 - Next Gen'!$R$110:$V$110</c:f>
              <c:numCache>
                <c:formatCode>0.0</c:formatCode>
                <c:ptCount val="5"/>
                <c:pt idx="3">
                  <c:v>45</c:v>
                </c:pt>
                <c:pt idx="4">
                  <c:v>48.94736842105263</c:v>
                </c:pt>
              </c:numCache>
            </c:numRef>
          </c:val>
          <c:smooth val="1"/>
          <c:extLst>
            <c:ext xmlns:c16="http://schemas.microsoft.com/office/drawing/2014/chart" uri="{C3380CC4-5D6E-409C-BE32-E72D297353CC}">
              <c16:uniqueId val="{00000002-6668-480F-8B86-E56D30A58B35}"/>
            </c:ext>
          </c:extLst>
        </c:ser>
        <c:ser>
          <c:idx val="3"/>
          <c:order val="2"/>
          <c:tx>
            <c:strRef>
              <c:f>'Academics - Gr. 3-8 - Next Gen'!$C$112</c:f>
              <c:strCache>
                <c:ptCount val="1"/>
                <c:pt idx="0">
                  <c:v>Springfield*</c:v>
                </c:pt>
              </c:strCache>
            </c:strRef>
          </c:tx>
          <c:spPr>
            <a:ln w="31750">
              <a:solidFill>
                <a:sysClr val="window" lastClr="FFFFFF">
                  <a:lumMod val="75000"/>
                </a:sysClr>
              </a:solidFill>
            </a:ln>
          </c:spPr>
          <c:marker>
            <c:symbol val="none"/>
          </c:marker>
          <c:val>
            <c:numRef>
              <c:f>'Academics - Gr. 3-8 - Next Gen'!$R$112:$V$112</c:f>
              <c:numCache>
                <c:formatCode>0.0</c:formatCode>
                <c:ptCount val="5"/>
                <c:pt idx="3">
                  <c:v>35</c:v>
                </c:pt>
                <c:pt idx="4">
                  <c:v>43.491023774866569</c:v>
                </c:pt>
              </c:numCache>
            </c:numRef>
          </c:val>
          <c:smooth val="1"/>
          <c:extLst>
            <c:ext xmlns:c16="http://schemas.microsoft.com/office/drawing/2014/chart" uri="{C3380CC4-5D6E-409C-BE32-E72D297353CC}">
              <c16:uniqueId val="{00000003-6668-480F-8B86-E56D30A58B35}"/>
            </c:ext>
          </c:extLst>
        </c:ser>
        <c:dLbls>
          <c:showLegendKey val="0"/>
          <c:showVal val="0"/>
          <c:showCatName val="0"/>
          <c:showSerName val="0"/>
          <c:showPercent val="0"/>
          <c:showBubbleSize val="0"/>
        </c:dLbls>
        <c:smooth val="0"/>
        <c:axId val="306933704"/>
        <c:axId val="306934280"/>
      </c:lineChart>
      <c:catAx>
        <c:axId val="306933704"/>
        <c:scaling>
          <c:orientation val="minMax"/>
        </c:scaling>
        <c:delete val="0"/>
        <c:axPos val="b"/>
        <c:numFmt formatCode="General" sourceLinked="1"/>
        <c:majorTickMark val="out"/>
        <c:minorTickMark val="none"/>
        <c:tickLblPos val="nextTo"/>
        <c:crossAx val="306934280"/>
        <c:crosses val="autoZero"/>
        <c:auto val="1"/>
        <c:lblAlgn val="ctr"/>
        <c:lblOffset val="100"/>
        <c:noMultiLvlLbl val="0"/>
      </c:catAx>
      <c:valAx>
        <c:axId val="30693428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693370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65"/>
        </c:manualLayout>
      </c:layout>
      <c:lineChart>
        <c:grouping val="standard"/>
        <c:varyColors val="0"/>
        <c:ser>
          <c:idx val="1"/>
          <c:order val="0"/>
          <c:tx>
            <c:strRef>
              <c:f>'Academics - Gr. 3-8 - Next Gen'!$C$145</c:f>
              <c:strCache>
                <c:ptCount val="1"/>
                <c:pt idx="0">
                  <c:v>Springfield*</c:v>
                </c:pt>
              </c:strCache>
            </c:strRef>
          </c:tx>
          <c:spPr>
            <a:ln>
              <a:solidFill>
                <a:schemeClr val="bg1">
                  <a:lumMod val="65000"/>
                </a:schemeClr>
              </a:solidFill>
            </a:ln>
          </c:spPr>
          <c:marker>
            <c:symbol val="none"/>
          </c:marker>
          <c:val>
            <c:numRef>
              <c:f>'Academics - Gr. 3-8 - Next Gen'!$D$145:$H$145</c:f>
              <c:numCache>
                <c:formatCode>0.0</c:formatCode>
                <c:ptCount val="5"/>
                <c:pt idx="3">
                  <c:v>471.42960462873674</c:v>
                </c:pt>
                <c:pt idx="4">
                  <c:v>472.88064371926686</c:v>
                </c:pt>
              </c:numCache>
            </c:numRef>
          </c:val>
          <c:smooth val="0"/>
          <c:extLst>
            <c:ext xmlns:c16="http://schemas.microsoft.com/office/drawing/2014/chart" uri="{C3380CC4-5D6E-409C-BE32-E72D297353CC}">
              <c16:uniqueId val="{00000003-1384-4D97-AF84-309C800FF8E5}"/>
            </c:ext>
          </c:extLst>
        </c:ser>
        <c:ser>
          <c:idx val="2"/>
          <c:order val="1"/>
          <c:tx>
            <c:strRef>
              <c:f>'Academics - Gr. 3-8 - Next Gen'!$C$144</c:f>
              <c:strCache>
                <c:ptCount val="1"/>
                <c:pt idx="0">
                  <c:v>Statewide*</c:v>
                </c:pt>
              </c:strCache>
            </c:strRef>
          </c:tx>
          <c:spPr>
            <a:ln w="34925">
              <a:solidFill>
                <a:srgbClr val="92D050"/>
              </a:solidFill>
            </a:ln>
          </c:spPr>
          <c:marker>
            <c:symbol val="none"/>
          </c:marker>
          <c:cat>
            <c:strRef>
              <c:f>'Academics - Gr. 3-8 - Next Gen'!$D$20:$H$20</c:f>
              <c:strCache>
                <c:ptCount val="5"/>
                <c:pt idx="0">
                  <c:v>2014</c:v>
                </c:pt>
                <c:pt idx="1">
                  <c:v>2015</c:v>
                </c:pt>
                <c:pt idx="2">
                  <c:v>2016</c:v>
                </c:pt>
                <c:pt idx="3">
                  <c:v>2017†</c:v>
                </c:pt>
                <c:pt idx="4">
                  <c:v>2018†</c:v>
                </c:pt>
              </c:strCache>
            </c:strRef>
          </c:cat>
          <c:val>
            <c:numRef>
              <c:f>'Academics - Gr. 3-8 - Next Gen'!$D$144:$H$144</c:f>
              <c:numCache>
                <c:formatCode>0.0</c:formatCode>
                <c:ptCount val="5"/>
                <c:pt idx="3">
                  <c:v>479.95174682122661</c:v>
                </c:pt>
                <c:pt idx="4">
                  <c:v>480.76951610401693</c:v>
                </c:pt>
              </c:numCache>
            </c:numRef>
          </c:val>
          <c:smooth val="1"/>
          <c:extLst>
            <c:ext xmlns:c16="http://schemas.microsoft.com/office/drawing/2014/chart" uri="{C3380CC4-5D6E-409C-BE32-E72D297353CC}">
              <c16:uniqueId val="{00000001-1384-4D97-AF84-309C800FF8E5}"/>
            </c:ext>
          </c:extLst>
        </c:ser>
        <c:ser>
          <c:idx val="0"/>
          <c:order val="2"/>
          <c:tx>
            <c:strRef>
              <c:f>'Academics - Gr. 3-8 - Next Gen'!$C$143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Gen'!$D$140:$H$140</c:f>
              <c:strCache>
                <c:ptCount val="5"/>
                <c:pt idx="0">
                  <c:v>2014</c:v>
                </c:pt>
                <c:pt idx="1">
                  <c:v>2015</c:v>
                </c:pt>
                <c:pt idx="2">
                  <c:v>2016</c:v>
                </c:pt>
                <c:pt idx="3">
                  <c:v>2017†</c:v>
                </c:pt>
                <c:pt idx="4">
                  <c:v>2018†</c:v>
                </c:pt>
              </c:strCache>
            </c:strRef>
          </c:cat>
          <c:val>
            <c:numRef>
              <c:f>'Academics - Gr. 3-8 - Next Gen'!$D$143:$H$143</c:f>
              <c:numCache>
                <c:formatCode>0.0</c:formatCode>
                <c:ptCount val="5"/>
                <c:pt idx="3">
                  <c:v>484.42857142857144</c:v>
                </c:pt>
                <c:pt idx="4">
                  <c:v>484.57894736842104</c:v>
                </c:pt>
              </c:numCache>
            </c:numRef>
          </c:val>
          <c:smooth val="1"/>
          <c:extLst>
            <c:ext xmlns:c16="http://schemas.microsoft.com/office/drawing/2014/chart" uri="{C3380CC4-5D6E-409C-BE32-E72D297353CC}">
              <c16:uniqueId val="{00000002-1384-4D97-AF84-309C800FF8E5}"/>
            </c:ext>
          </c:extLst>
        </c:ser>
        <c:dLbls>
          <c:showLegendKey val="0"/>
          <c:showVal val="0"/>
          <c:showCatName val="0"/>
          <c:showSerName val="0"/>
          <c:showPercent val="0"/>
          <c:showBubbleSize val="0"/>
        </c:dLbls>
        <c:smooth val="0"/>
        <c:axId val="307069512"/>
        <c:axId val="307070088"/>
      </c:lineChart>
      <c:catAx>
        <c:axId val="307069512"/>
        <c:scaling>
          <c:orientation val="minMax"/>
        </c:scaling>
        <c:delete val="0"/>
        <c:axPos val="b"/>
        <c:numFmt formatCode="General" sourceLinked="1"/>
        <c:majorTickMark val="out"/>
        <c:minorTickMark val="none"/>
        <c:tickLblPos val="nextTo"/>
        <c:spPr>
          <a:noFill/>
        </c:spPr>
        <c:crossAx val="307070088"/>
        <c:crosses val="autoZero"/>
        <c:auto val="1"/>
        <c:lblAlgn val="ctr"/>
        <c:lblOffset val="100"/>
        <c:noMultiLvlLbl val="0"/>
      </c:catAx>
      <c:valAx>
        <c:axId val="307070088"/>
        <c:scaling>
          <c:orientation val="minMax"/>
          <c:max val="560"/>
          <c:min val="440"/>
        </c:scaling>
        <c:delete val="0"/>
        <c:axPos val="l"/>
        <c:title>
          <c:tx>
            <c:rich>
              <a:bodyPr rot="-5400000" vert="horz"/>
              <a:lstStyle/>
              <a:p>
                <a:pPr>
                  <a:defRPr/>
                </a:pPr>
                <a:r>
                  <a:rPr lang="en-US"/>
                  <a:t>Average Scaled Score </a:t>
                </a:r>
              </a:p>
            </c:rich>
          </c:tx>
          <c:overlay val="0"/>
        </c:title>
        <c:numFmt formatCode="General" sourceLinked="0"/>
        <c:majorTickMark val="out"/>
        <c:minorTickMark val="none"/>
        <c:tickLblPos val="nextTo"/>
        <c:spPr>
          <a:noFill/>
        </c:spPr>
        <c:crossAx val="30706951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73247284083641"/>
          <c:y val="5.1440251900434983E-2"/>
          <c:w val="0.86687286546924192"/>
          <c:h val="0.83249029671849684"/>
        </c:manualLayout>
      </c:layout>
      <c:lineChart>
        <c:grouping val="standard"/>
        <c:varyColors val="0"/>
        <c:ser>
          <c:idx val="1"/>
          <c:order val="0"/>
          <c:tx>
            <c:strRef>
              <c:f>'Academics - Gr. 3-8 - Next Gen'!$C$145</c:f>
              <c:strCache>
                <c:ptCount val="1"/>
                <c:pt idx="0">
                  <c:v>Springfield*</c:v>
                </c:pt>
              </c:strCache>
            </c:strRef>
          </c:tx>
          <c:spPr>
            <a:ln w="31750">
              <a:solidFill>
                <a:schemeClr val="bg1">
                  <a:lumMod val="65000"/>
                </a:schemeClr>
              </a:solidFill>
            </a:ln>
          </c:spPr>
          <c:marker>
            <c:symbol val="none"/>
          </c:marker>
          <c:cat>
            <c:strRef>
              <c:f>'Academics - Gr. 3-8 - Next Gen'!$K$80:$O$80</c:f>
              <c:strCache>
                <c:ptCount val="5"/>
                <c:pt idx="0">
                  <c:v>2014</c:v>
                </c:pt>
                <c:pt idx="1">
                  <c:v>2015</c:v>
                </c:pt>
                <c:pt idx="2">
                  <c:v>2016</c:v>
                </c:pt>
                <c:pt idx="3">
                  <c:v>2017†</c:v>
                </c:pt>
                <c:pt idx="4">
                  <c:v>2018†</c:v>
                </c:pt>
              </c:strCache>
            </c:strRef>
          </c:cat>
          <c:val>
            <c:numRef>
              <c:f>'Academics - Gr. 3-8 - Next Gen'!$K$145:$O$145</c:f>
              <c:numCache>
                <c:formatCode>0.0</c:formatCode>
                <c:ptCount val="5"/>
                <c:pt idx="3" formatCode="0">
                  <c:v>4</c:v>
                </c:pt>
                <c:pt idx="4" formatCode="0">
                  <c:v>6</c:v>
                </c:pt>
              </c:numCache>
            </c:numRef>
          </c:val>
          <c:smooth val="1"/>
          <c:extLst>
            <c:ext xmlns:c16="http://schemas.microsoft.com/office/drawing/2014/chart" uri="{C3380CC4-5D6E-409C-BE32-E72D297353CC}">
              <c16:uniqueId val="{00000000-2461-4E49-960F-3C2A3111A7F1}"/>
            </c:ext>
          </c:extLst>
        </c:ser>
        <c:ser>
          <c:idx val="2"/>
          <c:order val="1"/>
          <c:tx>
            <c:strRef>
              <c:f>'Academics - Gr. 3-8 - Next Gen'!$C$144</c:f>
              <c:strCache>
                <c:ptCount val="1"/>
                <c:pt idx="0">
                  <c:v>Statewide*</c:v>
                </c:pt>
              </c:strCache>
            </c:strRef>
          </c:tx>
          <c:spPr>
            <a:ln w="34925">
              <a:solidFill>
                <a:srgbClr val="92D050"/>
              </a:solidFill>
            </a:ln>
          </c:spPr>
          <c:marker>
            <c:symbol val="none"/>
          </c:marker>
          <c:cat>
            <c:strRef>
              <c:f>'Academics - Gr. 3-8 - Next Gen'!$K$20:$O$20</c:f>
              <c:strCache>
                <c:ptCount val="5"/>
                <c:pt idx="0">
                  <c:v>2014</c:v>
                </c:pt>
                <c:pt idx="1">
                  <c:v>2015</c:v>
                </c:pt>
                <c:pt idx="2">
                  <c:v>2016</c:v>
                </c:pt>
                <c:pt idx="3">
                  <c:v>2017†</c:v>
                </c:pt>
                <c:pt idx="4">
                  <c:v>2018†</c:v>
                </c:pt>
              </c:strCache>
            </c:strRef>
          </c:cat>
          <c:val>
            <c:numRef>
              <c:f>'Academics - Gr. 3-8 - Next Gen'!$K$144:$O$144</c:f>
              <c:numCache>
                <c:formatCode>0.0</c:formatCode>
                <c:ptCount val="5"/>
                <c:pt idx="3" formatCode="0">
                  <c:v>13</c:v>
                </c:pt>
                <c:pt idx="4" formatCode="0">
                  <c:v>14</c:v>
                </c:pt>
              </c:numCache>
            </c:numRef>
          </c:val>
          <c:smooth val="1"/>
          <c:extLst>
            <c:ext xmlns:c16="http://schemas.microsoft.com/office/drawing/2014/chart" uri="{C3380CC4-5D6E-409C-BE32-E72D297353CC}">
              <c16:uniqueId val="{00000001-2461-4E49-960F-3C2A3111A7F1}"/>
            </c:ext>
          </c:extLst>
        </c:ser>
        <c:ser>
          <c:idx val="0"/>
          <c:order val="2"/>
          <c:tx>
            <c:strRef>
              <c:f>'Academics - Gr. 3-8 - Next Gen'!$C$143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Gen'!$K$80:$O$80</c:f>
              <c:strCache>
                <c:ptCount val="5"/>
                <c:pt idx="0">
                  <c:v>2014</c:v>
                </c:pt>
                <c:pt idx="1">
                  <c:v>2015</c:v>
                </c:pt>
                <c:pt idx="2">
                  <c:v>2016</c:v>
                </c:pt>
                <c:pt idx="3">
                  <c:v>2017†</c:v>
                </c:pt>
                <c:pt idx="4">
                  <c:v>2018†</c:v>
                </c:pt>
              </c:strCache>
            </c:strRef>
          </c:cat>
          <c:val>
            <c:numRef>
              <c:f>'Academics - Gr. 3-8 - Next Gen'!$K$143:$O$143</c:f>
              <c:numCache>
                <c:formatCode>0.0</c:formatCode>
                <c:ptCount val="5"/>
                <c:pt idx="3" formatCode="0">
                  <c:v>14</c:v>
                </c:pt>
                <c:pt idx="4" formatCode="0">
                  <c:v>16</c:v>
                </c:pt>
              </c:numCache>
            </c:numRef>
          </c:val>
          <c:smooth val="1"/>
          <c:extLst>
            <c:ext xmlns:c16="http://schemas.microsoft.com/office/drawing/2014/chart" uri="{C3380CC4-5D6E-409C-BE32-E72D297353CC}">
              <c16:uniqueId val="{00000002-2461-4E49-960F-3C2A3111A7F1}"/>
            </c:ext>
          </c:extLst>
        </c:ser>
        <c:dLbls>
          <c:showLegendKey val="0"/>
          <c:showVal val="0"/>
          <c:showCatName val="0"/>
          <c:showSerName val="0"/>
          <c:showPercent val="0"/>
          <c:showBubbleSize val="0"/>
        </c:dLbls>
        <c:smooth val="0"/>
        <c:axId val="307074120"/>
        <c:axId val="307074696"/>
      </c:lineChart>
      <c:catAx>
        <c:axId val="307074120"/>
        <c:scaling>
          <c:orientation val="minMax"/>
        </c:scaling>
        <c:delete val="0"/>
        <c:axPos val="b"/>
        <c:numFmt formatCode="General" sourceLinked="1"/>
        <c:majorTickMark val="out"/>
        <c:minorTickMark val="none"/>
        <c:tickLblPos val="nextTo"/>
        <c:crossAx val="307074696"/>
        <c:crosses val="autoZero"/>
        <c:auto val="1"/>
        <c:lblAlgn val="ctr"/>
        <c:lblOffset val="100"/>
        <c:noMultiLvlLbl val="0"/>
      </c:catAx>
      <c:valAx>
        <c:axId val="307074696"/>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707412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32901885961007"/>
          <c:y val="5.1440251900434983E-2"/>
          <c:w val="0.86767098114038999"/>
          <c:h val="0.83249029671849728"/>
        </c:manualLayout>
      </c:layout>
      <c:lineChart>
        <c:grouping val="standard"/>
        <c:varyColors val="0"/>
        <c:ser>
          <c:idx val="1"/>
          <c:order val="0"/>
          <c:tx>
            <c:strRef>
              <c:f>'Academics - Gr. 3-8 - Legacy'!$C$25</c:f>
              <c:strCache>
                <c:ptCount val="1"/>
                <c:pt idx="0">
                  <c:v>Springfield*</c:v>
                </c:pt>
              </c:strCache>
            </c:strRef>
          </c:tx>
          <c:spPr>
            <a:ln w="31750">
              <a:solidFill>
                <a:schemeClr val="bg1">
                  <a:lumMod val="65000"/>
                </a:schemeClr>
              </a:solidFill>
            </a:ln>
          </c:spPr>
          <c:marker>
            <c:symbol val="none"/>
          </c:marker>
          <c:cat>
            <c:strRef>
              <c:f>'Academics - Gr. 3-8 - Legacy'!$R$20:$V$20</c:f>
              <c:strCache>
                <c:ptCount val="5"/>
                <c:pt idx="0">
                  <c:v>2012</c:v>
                </c:pt>
                <c:pt idx="1">
                  <c:v>2013</c:v>
                </c:pt>
                <c:pt idx="2">
                  <c:v>2014</c:v>
                </c:pt>
                <c:pt idx="3">
                  <c:v>2015†</c:v>
                </c:pt>
                <c:pt idx="4">
                  <c:v>2016†</c:v>
                </c:pt>
              </c:strCache>
            </c:strRef>
          </c:cat>
          <c:val>
            <c:numRef>
              <c:f>'Academics - Gr. 3-8 - Legacy'!$R$25:$V$25</c:f>
              <c:numCache>
                <c:formatCode>0.0</c:formatCode>
                <c:ptCount val="5"/>
                <c:pt idx="0">
                  <c:v>38</c:v>
                </c:pt>
                <c:pt idx="1">
                  <c:v>39</c:v>
                </c:pt>
                <c:pt idx="2">
                  <c:v>41</c:v>
                </c:pt>
                <c:pt idx="3">
                  <c:v>38</c:v>
                </c:pt>
                <c:pt idx="4">
                  <c:v>45</c:v>
                </c:pt>
              </c:numCache>
            </c:numRef>
          </c:val>
          <c:smooth val="1"/>
          <c:extLst>
            <c:ext xmlns:c16="http://schemas.microsoft.com/office/drawing/2014/chart" uri="{C3380CC4-5D6E-409C-BE32-E72D297353CC}">
              <c16:uniqueId val="{00000003-8D75-4FA7-9273-66851C6C109B}"/>
            </c:ext>
          </c:extLst>
        </c:ser>
        <c:ser>
          <c:idx val="2"/>
          <c:order val="1"/>
          <c:tx>
            <c:strRef>
              <c:f>'Academics - Gr. 3-8 - Legacy'!$C$24</c:f>
              <c:strCache>
                <c:ptCount val="1"/>
                <c:pt idx="0">
                  <c:v>Statewide*</c:v>
                </c:pt>
              </c:strCache>
            </c:strRef>
          </c:tx>
          <c:spPr>
            <a:ln w="31750">
              <a:solidFill>
                <a:srgbClr val="92D050"/>
              </a:solidFill>
            </a:ln>
          </c:spPr>
          <c:marker>
            <c:symbol val="none"/>
          </c:marker>
          <c:cat>
            <c:strRef>
              <c:f>'Academics - Gr. 3-8 - Legacy'!$R$20:$V$20</c:f>
              <c:strCache>
                <c:ptCount val="5"/>
                <c:pt idx="0">
                  <c:v>2012</c:v>
                </c:pt>
                <c:pt idx="1">
                  <c:v>2013</c:v>
                </c:pt>
                <c:pt idx="2">
                  <c:v>2014</c:v>
                </c:pt>
                <c:pt idx="3">
                  <c:v>2015†</c:v>
                </c:pt>
                <c:pt idx="4">
                  <c:v>2016†</c:v>
                </c:pt>
              </c:strCache>
            </c:strRef>
          </c:cat>
          <c:val>
            <c:numRef>
              <c:f>'Academics - Gr. 3-8 - Legacy'!$R$24:$V$24</c:f>
              <c:numCache>
                <c:formatCode>0.0</c:formatCode>
                <c:ptCount val="5"/>
                <c:pt idx="0">
                  <c:v>50</c:v>
                </c:pt>
                <c:pt idx="1">
                  <c:v>50</c:v>
                </c:pt>
                <c:pt idx="2">
                  <c:v>50</c:v>
                </c:pt>
                <c:pt idx="3">
                  <c:v>50</c:v>
                </c:pt>
                <c:pt idx="4">
                  <c:v>50</c:v>
                </c:pt>
              </c:numCache>
            </c:numRef>
          </c:val>
          <c:smooth val="1"/>
          <c:extLst>
            <c:ext xmlns:c16="http://schemas.microsoft.com/office/drawing/2014/chart" uri="{C3380CC4-5D6E-409C-BE32-E72D297353CC}">
              <c16:uniqueId val="{00000004-8D75-4FA7-9273-66851C6C109B}"/>
            </c:ext>
          </c:extLst>
        </c:ser>
        <c:ser>
          <c:idx val="0"/>
          <c:order val="2"/>
          <c:tx>
            <c:strRef>
              <c:f>'Academics - Gr. 3-8 - Legacy'!$C$23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Legacy'!$R$20:$V$20</c:f>
              <c:strCache>
                <c:ptCount val="5"/>
                <c:pt idx="0">
                  <c:v>2012</c:v>
                </c:pt>
                <c:pt idx="1">
                  <c:v>2013</c:v>
                </c:pt>
                <c:pt idx="2">
                  <c:v>2014</c:v>
                </c:pt>
                <c:pt idx="3">
                  <c:v>2015†</c:v>
                </c:pt>
                <c:pt idx="4">
                  <c:v>2016†</c:v>
                </c:pt>
              </c:strCache>
            </c:strRef>
          </c:cat>
          <c:val>
            <c:numRef>
              <c:f>'Academics - Gr. 3-8 - Legacy'!$R$23:$V$23</c:f>
              <c:numCache>
                <c:formatCode>0.0</c:formatCode>
                <c:ptCount val="5"/>
                <c:pt idx="0">
                  <c:v>60</c:v>
                </c:pt>
                <c:pt idx="1">
                  <c:v>55</c:v>
                </c:pt>
                <c:pt idx="2">
                  <c:v>60</c:v>
                </c:pt>
                <c:pt idx="3">
                  <c:v>55</c:v>
                </c:pt>
                <c:pt idx="4">
                  <c:v>59</c:v>
                </c:pt>
              </c:numCache>
            </c:numRef>
          </c:val>
          <c:smooth val="1"/>
          <c:extLst>
            <c:ext xmlns:c16="http://schemas.microsoft.com/office/drawing/2014/chart" uri="{C3380CC4-5D6E-409C-BE32-E72D297353CC}">
              <c16:uniqueId val="{00000005-8D75-4FA7-9273-66851C6C109B}"/>
            </c:ext>
          </c:extLst>
        </c:ser>
        <c:dLbls>
          <c:showLegendKey val="0"/>
          <c:showVal val="0"/>
          <c:showCatName val="0"/>
          <c:showSerName val="0"/>
          <c:showPercent val="0"/>
          <c:showBubbleSize val="0"/>
        </c:dLbls>
        <c:smooth val="0"/>
        <c:axId val="206283912"/>
        <c:axId val="206284488"/>
      </c:lineChart>
      <c:catAx>
        <c:axId val="206283912"/>
        <c:scaling>
          <c:orientation val="minMax"/>
        </c:scaling>
        <c:delete val="0"/>
        <c:axPos val="b"/>
        <c:numFmt formatCode="General" sourceLinked="1"/>
        <c:majorTickMark val="out"/>
        <c:minorTickMark val="none"/>
        <c:tickLblPos val="nextTo"/>
        <c:crossAx val="206284488"/>
        <c:crosses val="autoZero"/>
        <c:auto val="1"/>
        <c:lblAlgn val="ctr"/>
        <c:lblOffset val="100"/>
        <c:noMultiLvlLbl val="0"/>
      </c:catAx>
      <c:valAx>
        <c:axId val="20628448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206283912"/>
        <c:crosses val="autoZero"/>
        <c:crossBetween val="between"/>
      </c:valAx>
      <c:spPr>
        <a:gradFill>
          <a:gsLst>
            <a:gs pos="59000">
              <a:sysClr val="window" lastClr="FFFFFF"/>
            </a:gs>
            <a:gs pos="6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88770169369435"/>
          <c:y val="5.1440251900434983E-2"/>
          <c:w val="0.87771761534823634"/>
          <c:h val="0.83249029671849706"/>
        </c:manualLayout>
      </c:layout>
      <c:lineChart>
        <c:grouping val="standard"/>
        <c:varyColors val="0"/>
        <c:ser>
          <c:idx val="1"/>
          <c:order val="0"/>
          <c:tx>
            <c:strRef>
              <c:f>'Academics - Gr. 3-8 - Next Gen'!$C$145</c:f>
              <c:strCache>
                <c:ptCount val="1"/>
                <c:pt idx="0">
                  <c:v>Springfield*</c:v>
                </c:pt>
              </c:strCache>
            </c:strRef>
          </c:tx>
          <c:spPr>
            <a:ln w="31750">
              <a:solidFill>
                <a:schemeClr val="bg1">
                  <a:lumMod val="65000"/>
                </a:schemeClr>
              </a:solidFill>
            </a:ln>
          </c:spPr>
          <c:marker>
            <c:symbol val="none"/>
          </c:marker>
          <c:cat>
            <c:strRef>
              <c:f>'Academics - Gr. 3-8 - Next Gen'!$R$80:$V$80</c:f>
              <c:strCache>
                <c:ptCount val="5"/>
                <c:pt idx="0">
                  <c:v>2014</c:v>
                </c:pt>
                <c:pt idx="1">
                  <c:v>2015</c:v>
                </c:pt>
                <c:pt idx="2">
                  <c:v>2016</c:v>
                </c:pt>
                <c:pt idx="3">
                  <c:v>2017†</c:v>
                </c:pt>
                <c:pt idx="4">
                  <c:v>2018†,‡</c:v>
                </c:pt>
              </c:strCache>
            </c:strRef>
          </c:cat>
          <c:val>
            <c:numRef>
              <c:f>'Academics - Gr. 3-8 - Next Gen'!$R$145:$V$145</c:f>
              <c:numCache>
                <c:formatCode>0.0</c:formatCode>
                <c:ptCount val="5"/>
                <c:pt idx="3">
                  <c:v>33</c:v>
                </c:pt>
                <c:pt idx="4">
                  <c:v>38.427906976744183</c:v>
                </c:pt>
              </c:numCache>
            </c:numRef>
          </c:val>
          <c:smooth val="1"/>
          <c:extLst>
            <c:ext xmlns:c16="http://schemas.microsoft.com/office/drawing/2014/chart" uri="{C3380CC4-5D6E-409C-BE32-E72D297353CC}">
              <c16:uniqueId val="{00000000-62BB-49BB-A0BA-6DE35B9A7267}"/>
            </c:ext>
          </c:extLst>
        </c:ser>
        <c:ser>
          <c:idx val="2"/>
          <c:order val="1"/>
          <c:tx>
            <c:strRef>
              <c:f>'Academics - Gr. 3-8 - Next Gen'!$C$144</c:f>
              <c:strCache>
                <c:ptCount val="1"/>
                <c:pt idx="0">
                  <c:v>Statewide*</c:v>
                </c:pt>
              </c:strCache>
            </c:strRef>
          </c:tx>
          <c:spPr>
            <a:ln w="34925">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Gen'!$R$144:$V$144</c:f>
              <c:numCache>
                <c:formatCode>0.0</c:formatCode>
                <c:ptCount val="5"/>
                <c:pt idx="3">
                  <c:v>41</c:v>
                </c:pt>
                <c:pt idx="4">
                  <c:v>44.448307232438758</c:v>
                </c:pt>
              </c:numCache>
            </c:numRef>
          </c:val>
          <c:smooth val="1"/>
          <c:extLst>
            <c:ext xmlns:c16="http://schemas.microsoft.com/office/drawing/2014/chart" uri="{C3380CC4-5D6E-409C-BE32-E72D297353CC}">
              <c16:uniqueId val="{00000001-62BB-49BB-A0BA-6DE35B9A7267}"/>
            </c:ext>
          </c:extLst>
        </c:ser>
        <c:ser>
          <c:idx val="0"/>
          <c:order val="2"/>
          <c:tx>
            <c:strRef>
              <c:f>'Academics - Gr. 3-8 - Next Gen'!$C$143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Gen'!$R$80:$V$80</c:f>
              <c:strCache>
                <c:ptCount val="5"/>
                <c:pt idx="0">
                  <c:v>2014</c:v>
                </c:pt>
                <c:pt idx="1">
                  <c:v>2015</c:v>
                </c:pt>
                <c:pt idx="2">
                  <c:v>2016</c:v>
                </c:pt>
                <c:pt idx="3">
                  <c:v>2017†</c:v>
                </c:pt>
                <c:pt idx="4">
                  <c:v>2018†,‡</c:v>
                </c:pt>
              </c:strCache>
            </c:strRef>
          </c:cat>
          <c:val>
            <c:numRef>
              <c:f>'Academics - Gr. 3-8 - Next Gen'!$R$143:$V$143</c:f>
              <c:numCache>
                <c:formatCode>0.0</c:formatCode>
                <c:ptCount val="5"/>
              </c:numCache>
            </c:numRef>
          </c:val>
          <c:smooth val="1"/>
          <c:extLst>
            <c:ext xmlns:c16="http://schemas.microsoft.com/office/drawing/2014/chart" uri="{C3380CC4-5D6E-409C-BE32-E72D297353CC}">
              <c16:uniqueId val="{00000002-62BB-49BB-A0BA-6DE35B9A7267}"/>
            </c:ext>
          </c:extLst>
        </c:ser>
        <c:dLbls>
          <c:showLegendKey val="0"/>
          <c:showVal val="0"/>
          <c:showCatName val="0"/>
          <c:showSerName val="0"/>
          <c:showPercent val="0"/>
          <c:showBubbleSize val="0"/>
        </c:dLbls>
        <c:smooth val="0"/>
        <c:axId val="307275464"/>
        <c:axId val="307276040"/>
      </c:lineChart>
      <c:catAx>
        <c:axId val="307275464"/>
        <c:scaling>
          <c:orientation val="minMax"/>
        </c:scaling>
        <c:delete val="0"/>
        <c:axPos val="b"/>
        <c:numFmt formatCode="General" sourceLinked="1"/>
        <c:majorTickMark val="out"/>
        <c:minorTickMark val="none"/>
        <c:tickLblPos val="nextTo"/>
        <c:crossAx val="307276040"/>
        <c:crosses val="autoZero"/>
        <c:auto val="1"/>
        <c:lblAlgn val="ctr"/>
        <c:lblOffset val="100"/>
        <c:noMultiLvlLbl val="0"/>
      </c:catAx>
      <c:valAx>
        <c:axId val="30727604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727546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userShapes r:id="rId1"/>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08104228906871"/>
          <c:y val="5.1440251900434983E-2"/>
          <c:w val="0.83869506231076341"/>
          <c:h val="0.8324902967184975"/>
        </c:manualLayout>
      </c:layout>
      <c:lineChart>
        <c:grouping val="standard"/>
        <c:varyColors val="0"/>
        <c:ser>
          <c:idx val="1"/>
          <c:order val="0"/>
          <c:tx>
            <c:strRef>
              <c:f>'Academics - Gr. 3-8 - Next Gen'!$C$205</c:f>
              <c:strCache>
                <c:ptCount val="1"/>
                <c:pt idx="0">
                  <c:v>Springfield*</c:v>
                </c:pt>
              </c:strCache>
            </c:strRef>
          </c:tx>
          <c:spPr>
            <a:ln w="31750">
              <a:solidFill>
                <a:schemeClr val="bg1">
                  <a:lumMod val="65000"/>
                </a:schemeClr>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Gen'!$D$205:$H$205</c:f>
              <c:numCache>
                <c:formatCode>0.0</c:formatCode>
                <c:ptCount val="5"/>
                <c:pt idx="3">
                  <c:v>474.78169449598022</c:v>
                </c:pt>
                <c:pt idx="4">
                  <c:v>474.09101725163595</c:v>
                </c:pt>
              </c:numCache>
            </c:numRef>
          </c:val>
          <c:smooth val="1"/>
          <c:extLst>
            <c:ext xmlns:c16="http://schemas.microsoft.com/office/drawing/2014/chart" uri="{C3380CC4-5D6E-409C-BE32-E72D297353CC}">
              <c16:uniqueId val="{00000000-5CB3-41EA-9209-6213FAA085A9}"/>
            </c:ext>
          </c:extLst>
        </c:ser>
        <c:ser>
          <c:idx val="2"/>
          <c:order val="1"/>
          <c:tx>
            <c:strRef>
              <c:f>'Academics - Gr. 3-8 - Next Gen'!$C$231</c:f>
              <c:strCache>
                <c:ptCount val="1"/>
                <c:pt idx="0">
                  <c:v>Statewide*</c:v>
                </c:pt>
              </c:strCache>
            </c:strRef>
          </c:tx>
          <c:spPr>
            <a:ln w="31750">
              <a:solidFill>
                <a:srgbClr val="92D050"/>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Gen'!$D$204:$H$204</c:f>
              <c:numCache>
                <c:formatCode>0.0</c:formatCode>
                <c:ptCount val="5"/>
                <c:pt idx="3">
                  <c:v>478.36262956564661</c:v>
                </c:pt>
                <c:pt idx="4">
                  <c:v>478.72894359200797</c:v>
                </c:pt>
              </c:numCache>
            </c:numRef>
          </c:val>
          <c:smooth val="1"/>
          <c:extLst>
            <c:ext xmlns:c16="http://schemas.microsoft.com/office/drawing/2014/chart" uri="{C3380CC4-5D6E-409C-BE32-E72D297353CC}">
              <c16:uniqueId val="{00000001-5CB3-41EA-9209-6213FAA085A9}"/>
            </c:ext>
          </c:extLst>
        </c:ser>
        <c:ser>
          <c:idx val="0"/>
          <c:order val="2"/>
          <c:tx>
            <c:strRef>
              <c:f>'Academics - Gr. 3-8 - Next Gen'!$C$203</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Gen'!$D$200:$H$200</c:f>
              <c:strCache>
                <c:ptCount val="5"/>
                <c:pt idx="0">
                  <c:v>2014</c:v>
                </c:pt>
                <c:pt idx="1">
                  <c:v>2015</c:v>
                </c:pt>
                <c:pt idx="2">
                  <c:v>2016</c:v>
                </c:pt>
                <c:pt idx="3">
                  <c:v>2017†</c:v>
                </c:pt>
                <c:pt idx="4">
                  <c:v>2018†</c:v>
                </c:pt>
              </c:strCache>
            </c:strRef>
          </c:cat>
          <c:val>
            <c:numRef>
              <c:f>'Academics - Gr. 3-8 - Next Gen'!$D$203:$H$203</c:f>
              <c:numCache>
                <c:formatCode>0.0</c:formatCode>
                <c:ptCount val="5"/>
              </c:numCache>
            </c:numRef>
          </c:val>
          <c:smooth val="1"/>
          <c:extLst>
            <c:ext xmlns:c16="http://schemas.microsoft.com/office/drawing/2014/chart" uri="{C3380CC4-5D6E-409C-BE32-E72D297353CC}">
              <c16:uniqueId val="{00000002-5CB3-41EA-9209-6213FAA085A9}"/>
            </c:ext>
          </c:extLst>
        </c:ser>
        <c:dLbls>
          <c:showLegendKey val="0"/>
          <c:showVal val="0"/>
          <c:showCatName val="0"/>
          <c:showSerName val="0"/>
          <c:showPercent val="0"/>
          <c:showBubbleSize val="0"/>
        </c:dLbls>
        <c:smooth val="0"/>
        <c:axId val="307280072"/>
        <c:axId val="307280648"/>
      </c:lineChart>
      <c:catAx>
        <c:axId val="307280072"/>
        <c:scaling>
          <c:orientation val="minMax"/>
        </c:scaling>
        <c:delete val="0"/>
        <c:axPos val="b"/>
        <c:numFmt formatCode="General" sourceLinked="1"/>
        <c:majorTickMark val="out"/>
        <c:minorTickMark val="none"/>
        <c:tickLblPos val="nextTo"/>
        <c:crossAx val="307280648"/>
        <c:crosses val="autoZero"/>
        <c:auto val="1"/>
        <c:lblAlgn val="ctr"/>
        <c:lblOffset val="100"/>
        <c:noMultiLvlLbl val="0"/>
      </c:catAx>
      <c:valAx>
        <c:axId val="307280648"/>
        <c:scaling>
          <c:orientation val="minMax"/>
          <c:max val="560"/>
          <c:min val="440"/>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effectLst/>
                  </a:rPr>
                  <a:t>Average Scaled Score</a:t>
                </a:r>
                <a:endParaRPr lang="en-US" sz="1000"/>
              </a:p>
            </c:rich>
          </c:tx>
          <c:overlay val="0"/>
        </c:title>
        <c:numFmt formatCode="General" sourceLinked="0"/>
        <c:majorTickMark val="out"/>
        <c:minorTickMark val="none"/>
        <c:tickLblPos val="nextTo"/>
        <c:crossAx val="307280072"/>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userShapes r:id="rId1"/>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06786052913024"/>
          <c:y val="5.1440251900434983E-2"/>
          <c:w val="0.8335372771423859"/>
          <c:h val="0.83249029671849684"/>
        </c:manualLayout>
      </c:layout>
      <c:lineChart>
        <c:grouping val="standard"/>
        <c:varyColors val="0"/>
        <c:ser>
          <c:idx val="1"/>
          <c:order val="0"/>
          <c:tx>
            <c:strRef>
              <c:f>'Academics - Gr. 3-8 - Next Gen'!$C$172</c:f>
              <c:strCache>
                <c:ptCount val="1"/>
                <c:pt idx="0">
                  <c:v>Springfield*</c:v>
                </c:pt>
              </c:strCache>
            </c:strRef>
          </c:tx>
          <c:spPr>
            <a:ln w="31750">
              <a:solidFill>
                <a:schemeClr val="bg1">
                  <a:lumMod val="65000"/>
                </a:schemeClr>
              </a:solidFill>
            </a:ln>
          </c:spPr>
          <c:marker>
            <c:symbol val="none"/>
          </c:marker>
          <c:cat>
            <c:strRef>
              <c:f>'Academics - Gr. 3-8 - Next Gen'!$D$107:$H$107</c:f>
              <c:strCache>
                <c:ptCount val="5"/>
                <c:pt idx="0">
                  <c:v>2014</c:v>
                </c:pt>
                <c:pt idx="1">
                  <c:v>2015</c:v>
                </c:pt>
                <c:pt idx="2">
                  <c:v>2016</c:v>
                </c:pt>
                <c:pt idx="3">
                  <c:v>2017†</c:v>
                </c:pt>
                <c:pt idx="4">
                  <c:v>2018†</c:v>
                </c:pt>
              </c:strCache>
            </c:strRef>
          </c:cat>
          <c:val>
            <c:numRef>
              <c:f>'Academics - Gr. 3-8 - Next Gen'!$D$172:$H$172</c:f>
              <c:numCache>
                <c:formatCode>0.0</c:formatCode>
                <c:ptCount val="5"/>
                <c:pt idx="3">
                  <c:v>471.86598935655542</c:v>
                </c:pt>
                <c:pt idx="4">
                  <c:v>471.31928251121076</c:v>
                </c:pt>
              </c:numCache>
            </c:numRef>
          </c:val>
          <c:smooth val="1"/>
          <c:extLst>
            <c:ext xmlns:c16="http://schemas.microsoft.com/office/drawing/2014/chart" uri="{C3380CC4-5D6E-409C-BE32-E72D297353CC}">
              <c16:uniqueId val="{00000000-FF70-4A6E-8A38-0AEEE7186445}"/>
            </c:ext>
          </c:extLst>
        </c:ser>
        <c:ser>
          <c:idx val="2"/>
          <c:order val="1"/>
          <c:tx>
            <c:strRef>
              <c:f>'Academics - Gr. 3-8 - Next Gen'!$C$171</c:f>
              <c:strCache>
                <c:ptCount val="1"/>
                <c:pt idx="0">
                  <c:v>Statewide*</c:v>
                </c:pt>
              </c:strCache>
            </c:strRef>
          </c:tx>
          <c:spPr>
            <a:ln w="34925">
              <a:solidFill>
                <a:srgbClr val="92D050"/>
              </a:solidFill>
            </a:ln>
          </c:spPr>
          <c:marker>
            <c:symbol val="none"/>
          </c:marker>
          <c:cat>
            <c:strRef>
              <c:f>'Academics - Gr. 3-8 - Next Gen'!$D$47:$H$49</c:f>
              <c:strCache>
                <c:ptCount val="5"/>
                <c:pt idx="0">
                  <c:v>2014</c:v>
                </c:pt>
                <c:pt idx="1">
                  <c:v>2015</c:v>
                </c:pt>
                <c:pt idx="2">
                  <c:v>2016</c:v>
                </c:pt>
                <c:pt idx="3">
                  <c:v>2017†</c:v>
                </c:pt>
                <c:pt idx="4">
                  <c:v>2018†</c:v>
                </c:pt>
              </c:strCache>
            </c:strRef>
          </c:cat>
          <c:val>
            <c:numRef>
              <c:f>'Academics - Gr. 3-8 - Next Gen'!$D$171:$H$171</c:f>
              <c:numCache>
                <c:formatCode>0.0</c:formatCode>
                <c:ptCount val="5"/>
                <c:pt idx="3">
                  <c:v>479.82133526267131</c:v>
                </c:pt>
                <c:pt idx="4">
                  <c:v>479.21257032007759</c:v>
                </c:pt>
              </c:numCache>
            </c:numRef>
          </c:val>
          <c:smooth val="1"/>
          <c:extLst>
            <c:ext xmlns:c16="http://schemas.microsoft.com/office/drawing/2014/chart" uri="{C3380CC4-5D6E-409C-BE32-E72D297353CC}">
              <c16:uniqueId val="{00000001-FF70-4A6E-8A38-0AEEE7186445}"/>
            </c:ext>
          </c:extLst>
        </c:ser>
        <c:ser>
          <c:idx val="0"/>
          <c:order val="2"/>
          <c:tx>
            <c:strRef>
              <c:f>'Academics - Gr. 3-8 - Next Gen'!$C$170</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Gen'!$D$107:$H$107</c:f>
              <c:strCache>
                <c:ptCount val="5"/>
                <c:pt idx="0">
                  <c:v>2014</c:v>
                </c:pt>
                <c:pt idx="1">
                  <c:v>2015</c:v>
                </c:pt>
                <c:pt idx="2">
                  <c:v>2016</c:v>
                </c:pt>
                <c:pt idx="3">
                  <c:v>2017†</c:v>
                </c:pt>
                <c:pt idx="4">
                  <c:v>2018†</c:v>
                </c:pt>
              </c:strCache>
            </c:strRef>
          </c:cat>
          <c:val>
            <c:numRef>
              <c:f>'Academics - Gr. 3-8 - Next Gen'!$D$170:$H$170</c:f>
              <c:numCache>
                <c:formatCode>0.0</c:formatCode>
                <c:ptCount val="5"/>
                <c:pt idx="3">
                  <c:v>480.52380952380952</c:v>
                </c:pt>
                <c:pt idx="4">
                  <c:v>482</c:v>
                </c:pt>
              </c:numCache>
            </c:numRef>
          </c:val>
          <c:smooth val="1"/>
          <c:extLst>
            <c:ext xmlns:c16="http://schemas.microsoft.com/office/drawing/2014/chart" uri="{C3380CC4-5D6E-409C-BE32-E72D297353CC}">
              <c16:uniqueId val="{00000002-FF70-4A6E-8A38-0AEEE7186445}"/>
            </c:ext>
          </c:extLst>
        </c:ser>
        <c:dLbls>
          <c:showLegendKey val="0"/>
          <c:showVal val="0"/>
          <c:showCatName val="0"/>
          <c:showSerName val="0"/>
          <c:showPercent val="0"/>
          <c:showBubbleSize val="0"/>
        </c:dLbls>
        <c:smooth val="0"/>
        <c:axId val="307473224"/>
        <c:axId val="307473800"/>
      </c:lineChart>
      <c:catAx>
        <c:axId val="307473224"/>
        <c:scaling>
          <c:orientation val="minMax"/>
        </c:scaling>
        <c:delete val="0"/>
        <c:axPos val="b"/>
        <c:numFmt formatCode="General" sourceLinked="1"/>
        <c:majorTickMark val="out"/>
        <c:minorTickMark val="none"/>
        <c:tickLblPos val="nextTo"/>
        <c:spPr>
          <a:noFill/>
        </c:spPr>
        <c:crossAx val="307473800"/>
        <c:crosses val="autoZero"/>
        <c:auto val="1"/>
        <c:lblAlgn val="ctr"/>
        <c:lblOffset val="100"/>
        <c:noMultiLvlLbl val="0"/>
      </c:catAx>
      <c:valAx>
        <c:axId val="307473800"/>
        <c:scaling>
          <c:orientation val="minMax"/>
          <c:max val="560"/>
          <c:min val="440"/>
        </c:scaling>
        <c:delete val="0"/>
        <c:axPos val="l"/>
        <c:title>
          <c:tx>
            <c:rich>
              <a:bodyPr rot="-5400000" vert="horz"/>
              <a:lstStyle/>
              <a:p>
                <a:pPr>
                  <a:defRPr/>
                </a:pPr>
                <a:r>
                  <a:rPr lang="en-US"/>
                  <a:t>Average Scaled Score </a:t>
                </a:r>
              </a:p>
            </c:rich>
          </c:tx>
          <c:overlay val="0"/>
        </c:title>
        <c:numFmt formatCode="General" sourceLinked="0"/>
        <c:majorTickMark val="out"/>
        <c:minorTickMark val="none"/>
        <c:tickLblPos val="nextTo"/>
        <c:spPr>
          <a:noFill/>
        </c:spPr>
        <c:crossAx val="307473224"/>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5300316474191"/>
          <c:y val="5.1440251900434983E-2"/>
          <c:w val="0.87255259609041669"/>
          <c:h val="0.83249029671849706"/>
        </c:manualLayout>
      </c:layout>
      <c:lineChart>
        <c:grouping val="standard"/>
        <c:varyColors val="0"/>
        <c:ser>
          <c:idx val="1"/>
          <c:order val="0"/>
          <c:tx>
            <c:strRef>
              <c:f>'Academics - Gr. 3-8 - Next Gen'!$C$172</c:f>
              <c:strCache>
                <c:ptCount val="1"/>
                <c:pt idx="0">
                  <c:v>Springfield*</c:v>
                </c:pt>
              </c:strCache>
            </c:strRef>
          </c:tx>
          <c:spPr>
            <a:ln w="31750">
              <a:solidFill>
                <a:schemeClr val="bg1">
                  <a:lumMod val="65000"/>
                </a:schemeClr>
              </a:solidFill>
            </a:ln>
          </c:spPr>
          <c:marker>
            <c:symbol val="none"/>
          </c:marker>
          <c:cat>
            <c:strRef>
              <c:f>'Academics - Gr. 3-8 - Next Gen'!$K$107:$O$107</c:f>
              <c:strCache>
                <c:ptCount val="5"/>
                <c:pt idx="0">
                  <c:v>2014</c:v>
                </c:pt>
                <c:pt idx="1">
                  <c:v>2015</c:v>
                </c:pt>
                <c:pt idx="2">
                  <c:v>2016</c:v>
                </c:pt>
                <c:pt idx="3">
                  <c:v>2017†</c:v>
                </c:pt>
                <c:pt idx="4">
                  <c:v>2018†</c:v>
                </c:pt>
              </c:strCache>
            </c:strRef>
          </c:cat>
          <c:val>
            <c:numRef>
              <c:f>'Academics - Gr. 3-8 - Next Gen'!$K$172:$O$172</c:f>
              <c:numCache>
                <c:formatCode>0.0</c:formatCode>
                <c:ptCount val="5"/>
                <c:pt idx="3" formatCode="0">
                  <c:v>7</c:v>
                </c:pt>
                <c:pt idx="4" formatCode="0">
                  <c:v>6</c:v>
                </c:pt>
              </c:numCache>
            </c:numRef>
          </c:val>
          <c:smooth val="1"/>
          <c:extLst>
            <c:ext xmlns:c16="http://schemas.microsoft.com/office/drawing/2014/chart" uri="{C3380CC4-5D6E-409C-BE32-E72D297353CC}">
              <c16:uniqueId val="{00000000-2A69-467F-BDFC-B16C6FDCD71D}"/>
            </c:ext>
          </c:extLst>
        </c:ser>
        <c:ser>
          <c:idx val="2"/>
          <c:order val="1"/>
          <c:tx>
            <c:strRef>
              <c:f>'Academics - Gr. 3-8 - Next Gen'!$C$171</c:f>
              <c:strCache>
                <c:ptCount val="1"/>
                <c:pt idx="0">
                  <c:v>Statewide*</c:v>
                </c:pt>
              </c:strCache>
            </c:strRef>
          </c:tx>
          <c:spPr>
            <a:ln w="34925">
              <a:solidFill>
                <a:srgbClr val="92D050"/>
              </a:solidFill>
            </a:ln>
          </c:spPr>
          <c:marker>
            <c:symbol val="none"/>
          </c:marker>
          <c:cat>
            <c:strRef>
              <c:f>'Academics - Gr. 3-8 - Next Gen'!$K$20:$O$20</c:f>
              <c:strCache>
                <c:ptCount val="5"/>
                <c:pt idx="0">
                  <c:v>2014</c:v>
                </c:pt>
                <c:pt idx="1">
                  <c:v>2015</c:v>
                </c:pt>
                <c:pt idx="2">
                  <c:v>2016</c:v>
                </c:pt>
                <c:pt idx="3">
                  <c:v>2017†</c:v>
                </c:pt>
                <c:pt idx="4">
                  <c:v>2018†</c:v>
                </c:pt>
              </c:strCache>
            </c:strRef>
          </c:cat>
          <c:val>
            <c:numRef>
              <c:f>'Academics - Gr. 3-8 - Next Gen'!$K$171:$O$171</c:f>
              <c:numCache>
                <c:formatCode>0.0</c:formatCode>
                <c:ptCount val="5"/>
                <c:pt idx="3" formatCode="0">
                  <c:v>14</c:v>
                </c:pt>
                <c:pt idx="4" formatCode="0">
                  <c:v>14</c:v>
                </c:pt>
              </c:numCache>
            </c:numRef>
          </c:val>
          <c:smooth val="1"/>
          <c:extLst>
            <c:ext xmlns:c16="http://schemas.microsoft.com/office/drawing/2014/chart" uri="{C3380CC4-5D6E-409C-BE32-E72D297353CC}">
              <c16:uniqueId val="{00000001-2A69-467F-BDFC-B16C6FDCD71D}"/>
            </c:ext>
          </c:extLst>
        </c:ser>
        <c:ser>
          <c:idx val="0"/>
          <c:order val="2"/>
          <c:tx>
            <c:strRef>
              <c:f>'Academics - Gr. 3-8 - Next Gen'!$C$170</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Gen'!$K$107:$O$107</c:f>
              <c:strCache>
                <c:ptCount val="5"/>
                <c:pt idx="0">
                  <c:v>2014</c:v>
                </c:pt>
                <c:pt idx="1">
                  <c:v>2015</c:v>
                </c:pt>
                <c:pt idx="2">
                  <c:v>2016</c:v>
                </c:pt>
                <c:pt idx="3">
                  <c:v>2017†</c:v>
                </c:pt>
                <c:pt idx="4">
                  <c:v>2018†</c:v>
                </c:pt>
              </c:strCache>
            </c:strRef>
          </c:cat>
          <c:val>
            <c:numRef>
              <c:f>'Academics - Gr. 3-8 - Next Gen'!$K$170:$O$170</c:f>
              <c:numCache>
                <c:formatCode>0.0</c:formatCode>
                <c:ptCount val="5"/>
                <c:pt idx="3" formatCode="0">
                  <c:v>10</c:v>
                </c:pt>
                <c:pt idx="4" formatCode="0">
                  <c:v>11</c:v>
                </c:pt>
              </c:numCache>
            </c:numRef>
          </c:val>
          <c:smooth val="1"/>
          <c:extLst>
            <c:ext xmlns:c16="http://schemas.microsoft.com/office/drawing/2014/chart" uri="{C3380CC4-5D6E-409C-BE32-E72D297353CC}">
              <c16:uniqueId val="{00000002-2A69-467F-BDFC-B16C6FDCD71D}"/>
            </c:ext>
          </c:extLst>
        </c:ser>
        <c:dLbls>
          <c:showLegendKey val="0"/>
          <c:showVal val="0"/>
          <c:showCatName val="0"/>
          <c:showSerName val="0"/>
          <c:showPercent val="0"/>
          <c:showBubbleSize val="0"/>
        </c:dLbls>
        <c:smooth val="0"/>
        <c:axId val="307477832"/>
        <c:axId val="307535880"/>
      </c:lineChart>
      <c:catAx>
        <c:axId val="307477832"/>
        <c:scaling>
          <c:orientation val="minMax"/>
        </c:scaling>
        <c:delete val="0"/>
        <c:axPos val="b"/>
        <c:numFmt formatCode="General" sourceLinked="1"/>
        <c:majorTickMark val="out"/>
        <c:minorTickMark val="none"/>
        <c:tickLblPos val="nextTo"/>
        <c:crossAx val="307535880"/>
        <c:crosses val="autoZero"/>
        <c:auto val="1"/>
        <c:lblAlgn val="ctr"/>
        <c:lblOffset val="100"/>
        <c:noMultiLvlLbl val="0"/>
      </c:catAx>
      <c:valAx>
        <c:axId val="307535880"/>
        <c:scaling>
          <c:orientation val="minMax"/>
          <c:max val="100"/>
          <c:min val="0"/>
        </c:scaling>
        <c:delete val="0"/>
        <c:axPos val="l"/>
        <c:title>
          <c:tx>
            <c:rich>
              <a:bodyPr rot="-5400000" vert="horz"/>
              <a:lstStyle/>
              <a:p>
                <a:pPr>
                  <a:defRPr/>
                </a:pPr>
                <a:r>
                  <a:rPr lang="en-US" sz="1000" b="1" i="0" u="none" strike="noStrike" baseline="0"/>
                  <a:t>Percent Meets or Exceeds</a:t>
                </a:r>
              </a:p>
            </c:rich>
          </c:tx>
          <c:overlay val="0"/>
        </c:title>
        <c:numFmt formatCode="General" sourceLinked="0"/>
        <c:majorTickMark val="out"/>
        <c:minorTickMark val="none"/>
        <c:tickLblPos val="nextTo"/>
        <c:crossAx val="30747783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51133125197619"/>
          <c:y val="5.1440251900434983E-2"/>
          <c:w val="0.86809424946552993"/>
          <c:h val="0.8324902967184975"/>
        </c:manualLayout>
      </c:layout>
      <c:lineChart>
        <c:grouping val="standard"/>
        <c:varyColors val="0"/>
        <c:ser>
          <c:idx val="1"/>
          <c:order val="0"/>
          <c:tx>
            <c:strRef>
              <c:f>'Academics - Gr. 3-8 - Next Gen'!$C$172</c:f>
              <c:strCache>
                <c:ptCount val="1"/>
                <c:pt idx="0">
                  <c:v>Springfield*</c:v>
                </c:pt>
              </c:strCache>
            </c:strRef>
          </c:tx>
          <c:spPr>
            <a:ln w="31750">
              <a:solidFill>
                <a:schemeClr val="bg1">
                  <a:lumMod val="65000"/>
                </a:schemeClr>
              </a:solidFill>
            </a:ln>
          </c:spPr>
          <c:marker>
            <c:symbol val="none"/>
          </c:marker>
          <c:cat>
            <c:strRef>
              <c:f>'Academics - Gr. 3-8 - Next Gen'!$R$107:$V$107</c:f>
              <c:strCache>
                <c:ptCount val="5"/>
                <c:pt idx="0">
                  <c:v>2014</c:v>
                </c:pt>
                <c:pt idx="1">
                  <c:v>2015</c:v>
                </c:pt>
                <c:pt idx="2">
                  <c:v>2016</c:v>
                </c:pt>
                <c:pt idx="3">
                  <c:v>2017†</c:v>
                </c:pt>
                <c:pt idx="4">
                  <c:v>2018†,‡</c:v>
                </c:pt>
              </c:strCache>
            </c:strRef>
          </c:cat>
          <c:val>
            <c:numRef>
              <c:f>'Academics - Gr. 3-8 - Next Gen'!$R$172:$V$172</c:f>
              <c:numCache>
                <c:formatCode>0.0</c:formatCode>
                <c:ptCount val="5"/>
                <c:pt idx="3">
                  <c:v>30</c:v>
                </c:pt>
                <c:pt idx="4">
                  <c:v>37.449468085106382</c:v>
                </c:pt>
              </c:numCache>
            </c:numRef>
          </c:val>
          <c:smooth val="1"/>
          <c:extLst>
            <c:ext xmlns:c16="http://schemas.microsoft.com/office/drawing/2014/chart" uri="{C3380CC4-5D6E-409C-BE32-E72D297353CC}">
              <c16:uniqueId val="{00000000-794C-445F-9B9E-071F372E8D81}"/>
            </c:ext>
          </c:extLst>
        </c:ser>
        <c:ser>
          <c:idx val="2"/>
          <c:order val="1"/>
          <c:tx>
            <c:strRef>
              <c:f>'Academics - Gr. 3-8 - Next Gen'!$C$171</c:f>
              <c:strCache>
                <c:ptCount val="1"/>
                <c:pt idx="0">
                  <c:v>Statewide*</c:v>
                </c:pt>
              </c:strCache>
            </c:strRef>
          </c:tx>
          <c:spPr>
            <a:ln w="38100">
              <a:solidFill>
                <a:srgbClr val="92D050"/>
              </a:solidFill>
            </a:ln>
          </c:spPr>
          <c:marker>
            <c:symbol val="none"/>
          </c:marker>
          <c:cat>
            <c:strRef>
              <c:f>'Academics - Gr. 3-8 - Next Gen'!$R$20:$V$20</c:f>
              <c:strCache>
                <c:ptCount val="5"/>
                <c:pt idx="0">
                  <c:v>2014</c:v>
                </c:pt>
                <c:pt idx="1">
                  <c:v>2015</c:v>
                </c:pt>
                <c:pt idx="2">
                  <c:v>2016</c:v>
                </c:pt>
                <c:pt idx="3">
                  <c:v>2017†</c:v>
                </c:pt>
                <c:pt idx="4">
                  <c:v>2018†,‡</c:v>
                </c:pt>
              </c:strCache>
            </c:strRef>
          </c:cat>
          <c:val>
            <c:numRef>
              <c:f>'Academics - Gr. 3-8 - Next Gen'!$R$171:$V$171</c:f>
              <c:numCache>
                <c:formatCode>0.0</c:formatCode>
                <c:ptCount val="5"/>
                <c:pt idx="3">
                  <c:v>42</c:v>
                </c:pt>
                <c:pt idx="4">
                  <c:v>44.811527265039274</c:v>
                </c:pt>
              </c:numCache>
            </c:numRef>
          </c:val>
          <c:smooth val="1"/>
          <c:extLst>
            <c:ext xmlns:c16="http://schemas.microsoft.com/office/drawing/2014/chart" uri="{C3380CC4-5D6E-409C-BE32-E72D297353CC}">
              <c16:uniqueId val="{00000001-794C-445F-9B9E-071F372E8D81}"/>
            </c:ext>
          </c:extLst>
        </c:ser>
        <c:ser>
          <c:idx val="0"/>
          <c:order val="2"/>
          <c:tx>
            <c:strRef>
              <c:f>'Academics - Gr. 3-8 - Next Gen'!$C$170</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ln w="38100"/>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Gen'!$R$107:$V$107</c:f>
              <c:strCache>
                <c:ptCount val="5"/>
                <c:pt idx="0">
                  <c:v>2014</c:v>
                </c:pt>
                <c:pt idx="1">
                  <c:v>2015</c:v>
                </c:pt>
                <c:pt idx="2">
                  <c:v>2016</c:v>
                </c:pt>
                <c:pt idx="3">
                  <c:v>2017†</c:v>
                </c:pt>
                <c:pt idx="4">
                  <c:v>2018†,‡</c:v>
                </c:pt>
              </c:strCache>
            </c:strRef>
          </c:cat>
          <c:val>
            <c:numRef>
              <c:f>'Academics - Gr. 3-8 - Next Gen'!$R$170:$V$170</c:f>
              <c:numCache>
                <c:formatCode>0.0</c:formatCode>
                <c:ptCount val="5"/>
              </c:numCache>
            </c:numRef>
          </c:val>
          <c:smooth val="1"/>
          <c:extLst>
            <c:ext xmlns:c16="http://schemas.microsoft.com/office/drawing/2014/chart" uri="{C3380CC4-5D6E-409C-BE32-E72D297353CC}">
              <c16:uniqueId val="{00000002-794C-445F-9B9E-071F372E8D81}"/>
            </c:ext>
          </c:extLst>
        </c:ser>
        <c:dLbls>
          <c:showLegendKey val="0"/>
          <c:showVal val="0"/>
          <c:showCatName val="0"/>
          <c:showSerName val="0"/>
          <c:showPercent val="0"/>
          <c:showBubbleSize val="0"/>
        </c:dLbls>
        <c:smooth val="0"/>
        <c:axId val="307539912"/>
        <c:axId val="307540488"/>
      </c:lineChart>
      <c:catAx>
        <c:axId val="307539912"/>
        <c:scaling>
          <c:orientation val="minMax"/>
        </c:scaling>
        <c:delete val="0"/>
        <c:axPos val="b"/>
        <c:numFmt formatCode="General" sourceLinked="1"/>
        <c:majorTickMark val="out"/>
        <c:minorTickMark val="none"/>
        <c:tickLblPos val="nextTo"/>
        <c:crossAx val="307540488"/>
        <c:crosses val="autoZero"/>
        <c:auto val="1"/>
        <c:lblAlgn val="ctr"/>
        <c:lblOffset val="100"/>
        <c:noMultiLvlLbl val="0"/>
      </c:catAx>
      <c:valAx>
        <c:axId val="30754048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753991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userShapes r:id="rId1"/>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Gen'!$C$232</c:f>
              <c:strCache>
                <c:ptCount val="1"/>
                <c:pt idx="0">
                  <c:v>Springfield*</c:v>
                </c:pt>
              </c:strCache>
            </c:strRef>
          </c:tx>
          <c:spPr>
            <a:ln w="31750">
              <a:solidFill>
                <a:schemeClr val="bg1">
                  <a:lumMod val="65000"/>
                </a:schemeClr>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Gen'!$D$232:$H$232</c:f>
              <c:numCache>
                <c:formatCode>0.0</c:formatCode>
                <c:ptCount val="5"/>
                <c:pt idx="3">
                  <c:v>476.58054522924414</c:v>
                </c:pt>
                <c:pt idx="4">
                  <c:v>474.68571428571431</c:v>
                </c:pt>
              </c:numCache>
            </c:numRef>
          </c:val>
          <c:smooth val="1"/>
          <c:extLst>
            <c:ext xmlns:c16="http://schemas.microsoft.com/office/drawing/2014/chart" uri="{C3380CC4-5D6E-409C-BE32-E72D297353CC}">
              <c16:uniqueId val="{00000000-7633-49F8-94DB-D2AC3F78A240}"/>
            </c:ext>
          </c:extLst>
        </c:ser>
        <c:ser>
          <c:idx val="2"/>
          <c:order val="1"/>
          <c:tx>
            <c:strRef>
              <c:f>'Academics - Gr. 3-8 - Next Gen'!$C$231</c:f>
              <c:strCache>
                <c:ptCount val="1"/>
                <c:pt idx="0">
                  <c:v>Statewide*</c:v>
                </c:pt>
              </c:strCache>
            </c:strRef>
          </c:tx>
          <c:spPr>
            <a:ln w="31750">
              <a:solidFill>
                <a:srgbClr val="92D050"/>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Gen'!$D$231:$H$231</c:f>
              <c:numCache>
                <c:formatCode>0.0</c:formatCode>
                <c:ptCount val="5"/>
                <c:pt idx="3">
                  <c:v>481.0222801902716</c:v>
                </c:pt>
                <c:pt idx="4">
                  <c:v>480.12289520670237</c:v>
                </c:pt>
              </c:numCache>
            </c:numRef>
          </c:val>
          <c:smooth val="1"/>
          <c:extLst>
            <c:ext xmlns:c16="http://schemas.microsoft.com/office/drawing/2014/chart" uri="{C3380CC4-5D6E-409C-BE32-E72D297353CC}">
              <c16:uniqueId val="{00000001-7633-49F8-94DB-D2AC3F78A240}"/>
            </c:ext>
          </c:extLst>
        </c:ser>
        <c:ser>
          <c:idx val="0"/>
          <c:order val="2"/>
          <c:tx>
            <c:strRef>
              <c:f>'Academics - Gr. 3-8 - Next Gen'!$C$230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Gen'!$D$227:$H$227</c:f>
              <c:strCache>
                <c:ptCount val="5"/>
                <c:pt idx="0">
                  <c:v>2014</c:v>
                </c:pt>
                <c:pt idx="1">
                  <c:v>2015</c:v>
                </c:pt>
                <c:pt idx="2">
                  <c:v>2016</c:v>
                </c:pt>
                <c:pt idx="3">
                  <c:v>2017†</c:v>
                </c:pt>
                <c:pt idx="4">
                  <c:v>2018†</c:v>
                </c:pt>
              </c:strCache>
            </c:strRef>
          </c:cat>
          <c:val>
            <c:numRef>
              <c:f>'Academics - Gr. 3-8 - Next Gen'!$D$230:$H$230</c:f>
              <c:numCache>
                <c:formatCode>0.0</c:formatCode>
                <c:ptCount val="5"/>
              </c:numCache>
            </c:numRef>
          </c:val>
          <c:smooth val="1"/>
          <c:extLst>
            <c:ext xmlns:c16="http://schemas.microsoft.com/office/drawing/2014/chart" uri="{C3380CC4-5D6E-409C-BE32-E72D297353CC}">
              <c16:uniqueId val="{00000002-7633-49F8-94DB-D2AC3F78A240}"/>
            </c:ext>
          </c:extLst>
        </c:ser>
        <c:dLbls>
          <c:showLegendKey val="0"/>
          <c:showVal val="0"/>
          <c:showCatName val="0"/>
          <c:showSerName val="0"/>
          <c:showPercent val="0"/>
          <c:showBubbleSize val="0"/>
        </c:dLbls>
        <c:smooth val="0"/>
        <c:axId val="307733064"/>
        <c:axId val="307733640"/>
      </c:lineChart>
      <c:catAx>
        <c:axId val="307733064"/>
        <c:scaling>
          <c:orientation val="minMax"/>
        </c:scaling>
        <c:delete val="0"/>
        <c:axPos val="b"/>
        <c:numFmt formatCode="General" sourceLinked="1"/>
        <c:majorTickMark val="out"/>
        <c:minorTickMark val="none"/>
        <c:tickLblPos val="nextTo"/>
        <c:crossAx val="307733640"/>
        <c:crosses val="autoZero"/>
        <c:auto val="1"/>
        <c:lblAlgn val="ctr"/>
        <c:lblOffset val="100"/>
        <c:noMultiLvlLbl val="0"/>
      </c:catAx>
      <c:valAx>
        <c:axId val="307733640"/>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7733064"/>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userShapes r:id="rId1"/>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392790933744"/>
          <c:y val="5.1440251900434983E-2"/>
          <c:w val="0.85810218323728737"/>
          <c:h val="0.83249029671849784"/>
        </c:manualLayout>
      </c:layout>
      <c:lineChart>
        <c:grouping val="standard"/>
        <c:varyColors val="0"/>
        <c:ser>
          <c:idx val="1"/>
          <c:order val="0"/>
          <c:tx>
            <c:strRef>
              <c:f>'Academics - Gr. 3-8 - Next Gen'!$C$205</c:f>
              <c:strCache>
                <c:ptCount val="1"/>
                <c:pt idx="0">
                  <c:v>Springfield*</c:v>
                </c:pt>
              </c:strCache>
            </c:strRef>
          </c:tx>
          <c:spPr>
            <a:ln w="31750">
              <a:solidFill>
                <a:schemeClr val="bg1">
                  <a:lumMod val="65000"/>
                </a:schemeClr>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Gen'!$K$205:$O$205</c:f>
              <c:numCache>
                <c:formatCode>0.0</c:formatCode>
                <c:ptCount val="5"/>
                <c:pt idx="3" formatCode="0">
                  <c:v>9</c:v>
                </c:pt>
                <c:pt idx="4" formatCode="0">
                  <c:v>7</c:v>
                </c:pt>
              </c:numCache>
            </c:numRef>
          </c:val>
          <c:smooth val="1"/>
          <c:extLst>
            <c:ext xmlns:c16="http://schemas.microsoft.com/office/drawing/2014/chart" uri="{C3380CC4-5D6E-409C-BE32-E72D297353CC}">
              <c16:uniqueId val="{00000000-0510-4E10-9D17-FEBCF0B7F6FF}"/>
            </c:ext>
          </c:extLst>
        </c:ser>
        <c:ser>
          <c:idx val="2"/>
          <c:order val="1"/>
          <c:tx>
            <c:strRef>
              <c:f>'Academics - Gr. 3-8 - Next Gen'!$C$204</c:f>
              <c:strCache>
                <c:ptCount val="1"/>
                <c:pt idx="0">
                  <c:v>Statewide*</c:v>
                </c:pt>
              </c:strCache>
            </c:strRef>
          </c:tx>
          <c:spPr>
            <a:ln w="31750">
              <a:solidFill>
                <a:srgbClr val="92D050"/>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Gen'!$K$204:$O$204</c:f>
              <c:numCache>
                <c:formatCode>0.0</c:formatCode>
                <c:ptCount val="5"/>
                <c:pt idx="3" formatCode="0">
                  <c:v>12</c:v>
                </c:pt>
                <c:pt idx="4" formatCode="0">
                  <c:v>14</c:v>
                </c:pt>
              </c:numCache>
            </c:numRef>
          </c:val>
          <c:smooth val="1"/>
          <c:extLst>
            <c:ext xmlns:c16="http://schemas.microsoft.com/office/drawing/2014/chart" uri="{C3380CC4-5D6E-409C-BE32-E72D297353CC}">
              <c16:uniqueId val="{00000001-0510-4E10-9D17-FEBCF0B7F6FF}"/>
            </c:ext>
          </c:extLst>
        </c:ser>
        <c:ser>
          <c:idx val="0"/>
          <c:order val="2"/>
          <c:tx>
            <c:strRef>
              <c:f>'Academics - Gr. 3-8 - Next Gen'!$C$203</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Gen'!$D$200:$H$200</c:f>
              <c:strCache>
                <c:ptCount val="5"/>
                <c:pt idx="0">
                  <c:v>2014</c:v>
                </c:pt>
                <c:pt idx="1">
                  <c:v>2015</c:v>
                </c:pt>
                <c:pt idx="2">
                  <c:v>2016</c:v>
                </c:pt>
                <c:pt idx="3">
                  <c:v>2017†</c:v>
                </c:pt>
                <c:pt idx="4">
                  <c:v>2018†</c:v>
                </c:pt>
              </c:strCache>
            </c:strRef>
          </c:cat>
          <c:val>
            <c:numRef>
              <c:f>'Academics - Gr. 3-8 - Next Gen'!$K$203:$O$203</c:f>
              <c:numCache>
                <c:formatCode>0.0</c:formatCode>
                <c:ptCount val="5"/>
              </c:numCache>
            </c:numRef>
          </c:val>
          <c:smooth val="1"/>
          <c:extLst>
            <c:ext xmlns:c16="http://schemas.microsoft.com/office/drawing/2014/chart" uri="{C3380CC4-5D6E-409C-BE32-E72D297353CC}">
              <c16:uniqueId val="{00000002-0510-4E10-9D17-FEBCF0B7F6FF}"/>
            </c:ext>
          </c:extLst>
        </c:ser>
        <c:dLbls>
          <c:showLegendKey val="0"/>
          <c:showVal val="0"/>
          <c:showCatName val="0"/>
          <c:showSerName val="0"/>
          <c:showPercent val="0"/>
          <c:showBubbleSize val="0"/>
        </c:dLbls>
        <c:smooth val="0"/>
        <c:axId val="307737672"/>
        <c:axId val="307738248"/>
      </c:lineChart>
      <c:catAx>
        <c:axId val="307737672"/>
        <c:scaling>
          <c:orientation val="minMax"/>
        </c:scaling>
        <c:delete val="0"/>
        <c:axPos val="b"/>
        <c:numFmt formatCode="General" sourceLinked="1"/>
        <c:majorTickMark val="out"/>
        <c:minorTickMark val="none"/>
        <c:tickLblPos val="nextTo"/>
        <c:crossAx val="307738248"/>
        <c:crosses val="autoZero"/>
        <c:auto val="1"/>
        <c:lblAlgn val="ctr"/>
        <c:lblOffset val="100"/>
        <c:noMultiLvlLbl val="0"/>
      </c:catAx>
      <c:valAx>
        <c:axId val="30773824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773767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userShapes r:id="rId1"/>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70558567500426"/>
          <c:y val="5.1440251900434983E-2"/>
          <c:w val="0.86007031504719211"/>
          <c:h val="0.83249029671849806"/>
        </c:manualLayout>
      </c:layout>
      <c:lineChart>
        <c:grouping val="standard"/>
        <c:varyColors val="0"/>
        <c:ser>
          <c:idx val="1"/>
          <c:order val="0"/>
          <c:tx>
            <c:strRef>
              <c:f>'Academics - Gr. 3-8 - Next Gen'!$C$205</c:f>
              <c:strCache>
                <c:ptCount val="1"/>
                <c:pt idx="0">
                  <c:v>Springfield*</c:v>
                </c:pt>
              </c:strCache>
            </c:strRef>
          </c:tx>
          <c:spPr>
            <a:ln w="31750">
              <a:solidFill>
                <a:schemeClr val="bg1">
                  <a:lumMod val="65000"/>
                </a:schemeClr>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Gen'!$R$205:$V$205</c:f>
              <c:numCache>
                <c:formatCode>0.0</c:formatCode>
                <c:ptCount val="5"/>
                <c:pt idx="3">
                  <c:v>44</c:v>
                </c:pt>
                <c:pt idx="4">
                  <c:v>43.682154171066529</c:v>
                </c:pt>
              </c:numCache>
            </c:numRef>
          </c:val>
          <c:smooth val="1"/>
          <c:extLst>
            <c:ext xmlns:c16="http://schemas.microsoft.com/office/drawing/2014/chart" uri="{C3380CC4-5D6E-409C-BE32-E72D297353CC}">
              <c16:uniqueId val="{00000000-DB21-4FBA-9A48-7A5DE5143C32}"/>
            </c:ext>
          </c:extLst>
        </c:ser>
        <c:ser>
          <c:idx val="2"/>
          <c:order val="1"/>
          <c:tx>
            <c:strRef>
              <c:f>'Academics - Gr. 3-8 - Next Gen'!$C$204</c:f>
              <c:strCache>
                <c:ptCount val="1"/>
                <c:pt idx="0">
                  <c:v>Statewide*</c:v>
                </c:pt>
              </c:strCache>
            </c:strRef>
          </c:tx>
          <c:spPr>
            <a:ln w="31750">
              <a:solidFill>
                <a:srgbClr val="92D050"/>
              </a:solidFill>
            </a:ln>
          </c:spPr>
          <c:marker>
            <c:symbol val="none"/>
          </c:marker>
          <c:cat>
            <c:strRef>
              <c:f>'Academics - Gr. 3-8 - Next Gen'!$D$200:$H$200</c:f>
              <c:strCache>
                <c:ptCount val="5"/>
                <c:pt idx="0">
                  <c:v>2014</c:v>
                </c:pt>
                <c:pt idx="1">
                  <c:v>2015</c:v>
                </c:pt>
                <c:pt idx="2">
                  <c:v>2016</c:v>
                </c:pt>
                <c:pt idx="3">
                  <c:v>2017†</c:v>
                </c:pt>
                <c:pt idx="4">
                  <c:v>2018†</c:v>
                </c:pt>
              </c:strCache>
            </c:strRef>
          </c:cat>
          <c:val>
            <c:numRef>
              <c:f>'Academics - Gr. 3-8 - Next Gen'!$R$204:$V$204</c:f>
              <c:numCache>
                <c:formatCode>0.0</c:formatCode>
                <c:ptCount val="5"/>
                <c:pt idx="3">
                  <c:v>45</c:v>
                </c:pt>
                <c:pt idx="4">
                  <c:v>46.546525431467444</c:v>
                </c:pt>
              </c:numCache>
            </c:numRef>
          </c:val>
          <c:smooth val="1"/>
          <c:extLst>
            <c:ext xmlns:c16="http://schemas.microsoft.com/office/drawing/2014/chart" uri="{C3380CC4-5D6E-409C-BE32-E72D297353CC}">
              <c16:uniqueId val="{00000001-DB21-4FBA-9A48-7A5DE5143C32}"/>
            </c:ext>
          </c:extLst>
        </c:ser>
        <c:ser>
          <c:idx val="0"/>
          <c:order val="2"/>
          <c:tx>
            <c:strRef>
              <c:f>'Academics - Gr. 3-8 - Next Gen'!$C$203</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Gen'!$D$200:$H$200</c:f>
              <c:strCache>
                <c:ptCount val="5"/>
                <c:pt idx="0">
                  <c:v>2014</c:v>
                </c:pt>
                <c:pt idx="1">
                  <c:v>2015</c:v>
                </c:pt>
                <c:pt idx="2">
                  <c:v>2016</c:v>
                </c:pt>
                <c:pt idx="3">
                  <c:v>2017†</c:v>
                </c:pt>
                <c:pt idx="4">
                  <c:v>2018†</c:v>
                </c:pt>
              </c:strCache>
            </c:strRef>
          </c:cat>
          <c:val>
            <c:numRef>
              <c:f>'Academics - Gr. 3-8 - Next Gen'!$R$203:$V$203</c:f>
              <c:numCache>
                <c:formatCode>0.0</c:formatCode>
                <c:ptCount val="5"/>
              </c:numCache>
            </c:numRef>
          </c:val>
          <c:smooth val="1"/>
          <c:extLst>
            <c:ext xmlns:c16="http://schemas.microsoft.com/office/drawing/2014/chart" uri="{C3380CC4-5D6E-409C-BE32-E72D297353CC}">
              <c16:uniqueId val="{00000002-DB21-4FBA-9A48-7A5DE5143C32}"/>
            </c:ext>
          </c:extLst>
        </c:ser>
        <c:dLbls>
          <c:showLegendKey val="0"/>
          <c:showVal val="0"/>
          <c:showCatName val="0"/>
          <c:showSerName val="0"/>
          <c:showPercent val="0"/>
          <c:showBubbleSize val="0"/>
        </c:dLbls>
        <c:smooth val="0"/>
        <c:axId val="307947208"/>
        <c:axId val="307947784"/>
      </c:lineChart>
      <c:catAx>
        <c:axId val="307947208"/>
        <c:scaling>
          <c:orientation val="minMax"/>
        </c:scaling>
        <c:delete val="0"/>
        <c:axPos val="b"/>
        <c:numFmt formatCode="General" sourceLinked="1"/>
        <c:majorTickMark val="out"/>
        <c:minorTickMark val="none"/>
        <c:tickLblPos val="nextTo"/>
        <c:crossAx val="307947784"/>
        <c:crosses val="autoZero"/>
        <c:auto val="1"/>
        <c:lblAlgn val="ctr"/>
        <c:lblOffset val="100"/>
        <c:noMultiLvlLbl val="0"/>
      </c:catAx>
      <c:valAx>
        <c:axId val="307947784"/>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7947208"/>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userShapes r:id="rId1"/>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41966958024745"/>
          <c:y val="5.1440251900434983E-2"/>
          <c:w val="0.85653882900942502"/>
          <c:h val="0.83249029671849806"/>
        </c:manualLayout>
      </c:layout>
      <c:lineChart>
        <c:grouping val="standard"/>
        <c:varyColors val="0"/>
        <c:ser>
          <c:idx val="1"/>
          <c:order val="0"/>
          <c:tx>
            <c:strRef>
              <c:f>'Academics - Gr. 3-8 - Next Gen'!$C$232</c:f>
              <c:strCache>
                <c:ptCount val="1"/>
                <c:pt idx="0">
                  <c:v>Springfield*</c:v>
                </c:pt>
              </c:strCache>
            </c:strRef>
          </c:tx>
          <c:spPr>
            <a:ln w="31750">
              <a:solidFill>
                <a:schemeClr val="bg1">
                  <a:lumMod val="65000"/>
                </a:schemeClr>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Gen'!$K$232:$O$232</c:f>
              <c:numCache>
                <c:formatCode>0.0</c:formatCode>
                <c:ptCount val="5"/>
                <c:pt idx="3" formatCode="0">
                  <c:v>11</c:v>
                </c:pt>
                <c:pt idx="4" formatCode="0">
                  <c:v>9</c:v>
                </c:pt>
              </c:numCache>
            </c:numRef>
          </c:val>
          <c:smooth val="1"/>
          <c:extLst>
            <c:ext xmlns:c16="http://schemas.microsoft.com/office/drawing/2014/chart" uri="{C3380CC4-5D6E-409C-BE32-E72D297353CC}">
              <c16:uniqueId val="{00000000-0BEC-4F1C-96BD-77C2E0C42FB8}"/>
            </c:ext>
          </c:extLst>
        </c:ser>
        <c:ser>
          <c:idx val="2"/>
          <c:order val="1"/>
          <c:tx>
            <c:strRef>
              <c:f>'Academics - Gr. 3-8 - Next Gen'!$C$231</c:f>
              <c:strCache>
                <c:ptCount val="1"/>
                <c:pt idx="0">
                  <c:v>Statewide*</c:v>
                </c:pt>
              </c:strCache>
            </c:strRef>
          </c:tx>
          <c:spPr>
            <a:ln w="31750">
              <a:solidFill>
                <a:srgbClr val="92D050"/>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Gen'!$K$231:$O$231</c:f>
              <c:numCache>
                <c:formatCode>0.0</c:formatCode>
                <c:ptCount val="5"/>
                <c:pt idx="3" formatCode="0">
                  <c:v>17</c:v>
                </c:pt>
                <c:pt idx="4" formatCode="0">
                  <c:v>17</c:v>
                </c:pt>
              </c:numCache>
            </c:numRef>
          </c:val>
          <c:smooth val="1"/>
          <c:extLst>
            <c:ext xmlns:c16="http://schemas.microsoft.com/office/drawing/2014/chart" uri="{C3380CC4-5D6E-409C-BE32-E72D297353CC}">
              <c16:uniqueId val="{00000001-0BEC-4F1C-96BD-77C2E0C42FB8}"/>
            </c:ext>
          </c:extLst>
        </c:ser>
        <c:ser>
          <c:idx val="0"/>
          <c:order val="2"/>
          <c:tx>
            <c:strRef>
              <c:f>'Academics - Gr. 3-8 - Next Gen'!$C$230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Gen'!$D$227:$H$227</c:f>
              <c:strCache>
                <c:ptCount val="5"/>
                <c:pt idx="0">
                  <c:v>2014</c:v>
                </c:pt>
                <c:pt idx="1">
                  <c:v>2015</c:v>
                </c:pt>
                <c:pt idx="2">
                  <c:v>2016</c:v>
                </c:pt>
                <c:pt idx="3">
                  <c:v>2017†</c:v>
                </c:pt>
                <c:pt idx="4">
                  <c:v>2018†</c:v>
                </c:pt>
              </c:strCache>
            </c:strRef>
          </c:cat>
          <c:val>
            <c:numRef>
              <c:f>'Academics - Gr. 3-8 - Next Gen'!$K$230:$O$230</c:f>
              <c:numCache>
                <c:formatCode>0.0</c:formatCode>
                <c:ptCount val="5"/>
              </c:numCache>
            </c:numRef>
          </c:val>
          <c:smooth val="1"/>
          <c:extLst>
            <c:ext xmlns:c16="http://schemas.microsoft.com/office/drawing/2014/chart" uri="{C3380CC4-5D6E-409C-BE32-E72D297353CC}">
              <c16:uniqueId val="{00000002-0BEC-4F1C-96BD-77C2E0C42FB8}"/>
            </c:ext>
          </c:extLst>
        </c:ser>
        <c:dLbls>
          <c:showLegendKey val="0"/>
          <c:showVal val="0"/>
          <c:showCatName val="0"/>
          <c:showSerName val="0"/>
          <c:showPercent val="0"/>
          <c:showBubbleSize val="0"/>
        </c:dLbls>
        <c:smooth val="0"/>
        <c:axId val="307951816"/>
        <c:axId val="307952392"/>
      </c:lineChart>
      <c:catAx>
        <c:axId val="307951816"/>
        <c:scaling>
          <c:orientation val="minMax"/>
        </c:scaling>
        <c:delete val="0"/>
        <c:axPos val="b"/>
        <c:numFmt formatCode="General" sourceLinked="1"/>
        <c:majorTickMark val="out"/>
        <c:minorTickMark val="none"/>
        <c:tickLblPos val="nextTo"/>
        <c:crossAx val="307952392"/>
        <c:crosses val="autoZero"/>
        <c:auto val="1"/>
        <c:lblAlgn val="ctr"/>
        <c:lblOffset val="100"/>
        <c:noMultiLvlLbl val="0"/>
      </c:catAx>
      <c:valAx>
        <c:axId val="30795239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7951816"/>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userShapes r:id="rId1"/>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Gen'!$C$232</c:f>
              <c:strCache>
                <c:ptCount val="1"/>
                <c:pt idx="0">
                  <c:v>Springfield*</c:v>
                </c:pt>
              </c:strCache>
            </c:strRef>
          </c:tx>
          <c:spPr>
            <a:ln w="31750">
              <a:solidFill>
                <a:schemeClr val="bg1">
                  <a:lumMod val="65000"/>
                </a:schemeClr>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Gen'!$R$232:$V$232</c:f>
              <c:numCache>
                <c:formatCode>0.0</c:formatCode>
                <c:ptCount val="5"/>
                <c:pt idx="3">
                  <c:v>33</c:v>
                </c:pt>
                <c:pt idx="4">
                  <c:v>41.127100840336134</c:v>
                </c:pt>
              </c:numCache>
            </c:numRef>
          </c:val>
          <c:smooth val="1"/>
          <c:extLst>
            <c:ext xmlns:c16="http://schemas.microsoft.com/office/drawing/2014/chart" uri="{C3380CC4-5D6E-409C-BE32-E72D297353CC}">
              <c16:uniqueId val="{00000000-C3DF-42D4-91D9-42D40E86B123}"/>
            </c:ext>
          </c:extLst>
        </c:ser>
        <c:ser>
          <c:idx val="2"/>
          <c:order val="1"/>
          <c:tx>
            <c:strRef>
              <c:f>'Academics - Gr. 3-8 - Next Gen'!$C$231</c:f>
              <c:strCache>
                <c:ptCount val="1"/>
                <c:pt idx="0">
                  <c:v>Statewide*</c:v>
                </c:pt>
              </c:strCache>
            </c:strRef>
          </c:tx>
          <c:spPr>
            <a:ln w="31750">
              <a:solidFill>
                <a:srgbClr val="92D050"/>
              </a:solidFill>
            </a:ln>
          </c:spPr>
          <c:marker>
            <c:symbol val="none"/>
          </c:marker>
          <c:cat>
            <c:strRef>
              <c:f>'Academics - Gr. 3-8 - Next Gen'!$D$227:$H$227</c:f>
              <c:strCache>
                <c:ptCount val="5"/>
                <c:pt idx="0">
                  <c:v>2014</c:v>
                </c:pt>
                <c:pt idx="1">
                  <c:v>2015</c:v>
                </c:pt>
                <c:pt idx="2">
                  <c:v>2016</c:v>
                </c:pt>
                <c:pt idx="3">
                  <c:v>2017†</c:v>
                </c:pt>
                <c:pt idx="4">
                  <c:v>2018†</c:v>
                </c:pt>
              </c:strCache>
            </c:strRef>
          </c:cat>
          <c:val>
            <c:numRef>
              <c:f>'Academics - Gr. 3-8 - Next Gen'!$R$231:$V$231</c:f>
              <c:numCache>
                <c:formatCode>0.0</c:formatCode>
                <c:ptCount val="5"/>
                <c:pt idx="3">
                  <c:v>43</c:v>
                </c:pt>
                <c:pt idx="4">
                  <c:v>45.470532233203372</c:v>
                </c:pt>
              </c:numCache>
            </c:numRef>
          </c:val>
          <c:smooth val="1"/>
          <c:extLst>
            <c:ext xmlns:c16="http://schemas.microsoft.com/office/drawing/2014/chart" uri="{C3380CC4-5D6E-409C-BE32-E72D297353CC}">
              <c16:uniqueId val="{00000001-C3DF-42D4-91D9-42D40E86B123}"/>
            </c:ext>
          </c:extLst>
        </c:ser>
        <c:ser>
          <c:idx val="0"/>
          <c:order val="2"/>
          <c:tx>
            <c:strRef>
              <c:f>'Academics - Gr. 3-8 - Next Gen'!$C$230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Gen'!$D$227:$H$227</c:f>
              <c:strCache>
                <c:ptCount val="5"/>
                <c:pt idx="0">
                  <c:v>2014</c:v>
                </c:pt>
                <c:pt idx="1">
                  <c:v>2015</c:v>
                </c:pt>
                <c:pt idx="2">
                  <c:v>2016</c:v>
                </c:pt>
                <c:pt idx="3">
                  <c:v>2017†</c:v>
                </c:pt>
                <c:pt idx="4">
                  <c:v>2018†</c:v>
                </c:pt>
              </c:strCache>
            </c:strRef>
          </c:cat>
          <c:val>
            <c:numRef>
              <c:f>'Academics - Gr. 3-8 - Next Gen'!$R$230:$V$230</c:f>
              <c:numCache>
                <c:formatCode>0.0</c:formatCode>
                <c:ptCount val="5"/>
              </c:numCache>
            </c:numRef>
          </c:val>
          <c:smooth val="1"/>
          <c:extLst>
            <c:ext xmlns:c16="http://schemas.microsoft.com/office/drawing/2014/chart" uri="{C3380CC4-5D6E-409C-BE32-E72D297353CC}">
              <c16:uniqueId val="{00000002-C3DF-42D4-91D9-42D40E86B123}"/>
            </c:ext>
          </c:extLst>
        </c:ser>
        <c:dLbls>
          <c:showLegendKey val="0"/>
          <c:showVal val="0"/>
          <c:showCatName val="0"/>
          <c:showSerName val="0"/>
          <c:showPercent val="0"/>
          <c:showBubbleSize val="0"/>
        </c:dLbls>
        <c:smooth val="0"/>
        <c:axId val="308153160"/>
        <c:axId val="308153736"/>
      </c:lineChart>
      <c:catAx>
        <c:axId val="308153160"/>
        <c:scaling>
          <c:orientation val="minMax"/>
        </c:scaling>
        <c:delete val="0"/>
        <c:axPos val="b"/>
        <c:numFmt formatCode="General" sourceLinked="1"/>
        <c:majorTickMark val="out"/>
        <c:minorTickMark val="none"/>
        <c:tickLblPos val="nextTo"/>
        <c:crossAx val="308153736"/>
        <c:crosses val="autoZero"/>
        <c:auto val="1"/>
        <c:lblAlgn val="ctr"/>
        <c:lblOffset val="100"/>
        <c:noMultiLvlLbl val="0"/>
      </c:catAx>
      <c:valAx>
        <c:axId val="30815373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815316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82672449794049"/>
          <c:y val="5.1440251900434983E-2"/>
          <c:w val="0.83574560095500916"/>
          <c:h val="0.83249029671849695"/>
        </c:manualLayout>
      </c:layout>
      <c:lineChart>
        <c:grouping val="standard"/>
        <c:varyColors val="0"/>
        <c:ser>
          <c:idx val="1"/>
          <c:order val="0"/>
          <c:tx>
            <c:strRef>
              <c:f>'Academics - Gr. 3-8 - Legacy'!$C$52</c:f>
              <c:strCache>
                <c:ptCount val="1"/>
                <c:pt idx="0">
                  <c:v>Springfield*</c:v>
                </c:pt>
              </c:strCache>
            </c:strRef>
          </c:tx>
          <c:spPr>
            <a:ln w="31750">
              <a:solidFill>
                <a:schemeClr val="bg1">
                  <a:lumMod val="65000"/>
                </a:schemeClr>
              </a:solidFill>
            </a:ln>
          </c:spPr>
          <c:marker>
            <c:symbol val="none"/>
          </c:marker>
          <c:cat>
            <c:strRef>
              <c:f>'Academics - Gr. 3-8 - Legacy'!$D$20:$H$20</c:f>
              <c:strCache>
                <c:ptCount val="5"/>
                <c:pt idx="0">
                  <c:v>2012</c:v>
                </c:pt>
                <c:pt idx="1">
                  <c:v>2013</c:v>
                </c:pt>
                <c:pt idx="2">
                  <c:v>2014</c:v>
                </c:pt>
                <c:pt idx="3">
                  <c:v>2015†</c:v>
                </c:pt>
                <c:pt idx="4">
                  <c:v>2016†</c:v>
                </c:pt>
              </c:strCache>
            </c:strRef>
          </c:cat>
          <c:val>
            <c:numRef>
              <c:f>'Academics - Gr. 3-8 - Legacy'!$D$52:$H$52</c:f>
              <c:numCache>
                <c:formatCode>0.0</c:formatCode>
                <c:ptCount val="5"/>
                <c:pt idx="0">
                  <c:v>56.9</c:v>
                </c:pt>
                <c:pt idx="1">
                  <c:v>58.9</c:v>
                </c:pt>
                <c:pt idx="2">
                  <c:v>60.8</c:v>
                </c:pt>
                <c:pt idx="3">
                  <c:v>62.4</c:v>
                </c:pt>
                <c:pt idx="4">
                  <c:v>65.2</c:v>
                </c:pt>
              </c:numCache>
            </c:numRef>
          </c:val>
          <c:smooth val="1"/>
          <c:extLst>
            <c:ext xmlns:c16="http://schemas.microsoft.com/office/drawing/2014/chart" uri="{C3380CC4-5D6E-409C-BE32-E72D297353CC}">
              <c16:uniqueId val="{00000003-6D5E-492B-BF0A-12A79A3E9B81}"/>
            </c:ext>
          </c:extLst>
        </c:ser>
        <c:ser>
          <c:idx val="2"/>
          <c:order val="1"/>
          <c:tx>
            <c:strRef>
              <c:f>'Academics - Gr. 3-8 - Legacy'!$C$51</c:f>
              <c:strCache>
                <c:ptCount val="1"/>
                <c:pt idx="0">
                  <c:v>Statewide*</c:v>
                </c:pt>
              </c:strCache>
            </c:strRef>
          </c:tx>
          <c:spPr>
            <a:ln w="31750">
              <a:solidFill>
                <a:srgbClr val="92D050"/>
              </a:solidFill>
            </a:ln>
          </c:spPr>
          <c:marker>
            <c:symbol val="none"/>
          </c:marker>
          <c:cat>
            <c:strRef>
              <c:f>'Academics - Gr. 3-8 - Legacy'!$D$20:$H$20</c:f>
              <c:strCache>
                <c:ptCount val="5"/>
                <c:pt idx="0">
                  <c:v>2012</c:v>
                </c:pt>
                <c:pt idx="1">
                  <c:v>2013</c:v>
                </c:pt>
                <c:pt idx="2">
                  <c:v>2014</c:v>
                </c:pt>
                <c:pt idx="3">
                  <c:v>2015†</c:v>
                </c:pt>
                <c:pt idx="4">
                  <c:v>2016†</c:v>
                </c:pt>
              </c:strCache>
            </c:strRef>
          </c:cat>
          <c:val>
            <c:numRef>
              <c:f>'Academics - Gr. 3-8 - Legacy'!$D$51:$H$51</c:f>
              <c:numCache>
                <c:formatCode>General</c:formatCode>
                <c:ptCount val="5"/>
                <c:pt idx="0">
                  <c:v>78.3</c:v>
                </c:pt>
                <c:pt idx="1">
                  <c:v>79.3</c:v>
                </c:pt>
                <c:pt idx="2">
                  <c:v>78.7</c:v>
                </c:pt>
                <c:pt idx="3" formatCode="0.0">
                  <c:v>79.2</c:v>
                </c:pt>
                <c:pt idx="4" formatCode="0.0">
                  <c:v>80.099999999999994</c:v>
                </c:pt>
              </c:numCache>
            </c:numRef>
          </c:val>
          <c:smooth val="1"/>
          <c:extLst>
            <c:ext xmlns:c16="http://schemas.microsoft.com/office/drawing/2014/chart" uri="{C3380CC4-5D6E-409C-BE32-E72D297353CC}">
              <c16:uniqueId val="{00000004-6D5E-492B-BF0A-12A79A3E9B81}"/>
            </c:ext>
          </c:extLst>
        </c:ser>
        <c:ser>
          <c:idx val="0"/>
          <c:order val="2"/>
          <c:tx>
            <c:strRef>
              <c:f>'Academics - Gr. 3-8 - Legacy'!$C$50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Legacy'!$D$20:$H$20</c:f>
              <c:strCache>
                <c:ptCount val="5"/>
                <c:pt idx="0">
                  <c:v>2012</c:v>
                </c:pt>
                <c:pt idx="1">
                  <c:v>2013</c:v>
                </c:pt>
                <c:pt idx="2">
                  <c:v>2014</c:v>
                </c:pt>
                <c:pt idx="3">
                  <c:v>2015†</c:v>
                </c:pt>
                <c:pt idx="4">
                  <c:v>2016†</c:v>
                </c:pt>
              </c:strCache>
            </c:strRef>
          </c:cat>
          <c:val>
            <c:numRef>
              <c:f>'Academics - Gr. 3-8 - Legacy'!$D$50:$H$50</c:f>
              <c:numCache>
                <c:formatCode>General</c:formatCode>
                <c:ptCount val="5"/>
                <c:pt idx="0">
                  <c:v>90.3</c:v>
                </c:pt>
                <c:pt idx="1">
                  <c:v>94</c:v>
                </c:pt>
                <c:pt idx="2">
                  <c:v>90.5</c:v>
                </c:pt>
                <c:pt idx="3" formatCode="0.0">
                  <c:v>90</c:v>
                </c:pt>
                <c:pt idx="4" formatCode="0.0">
                  <c:v>90.1</c:v>
                </c:pt>
              </c:numCache>
            </c:numRef>
          </c:val>
          <c:smooth val="1"/>
          <c:extLst>
            <c:ext xmlns:c16="http://schemas.microsoft.com/office/drawing/2014/chart" uri="{C3380CC4-5D6E-409C-BE32-E72D297353CC}">
              <c16:uniqueId val="{00000005-6D5E-492B-BF0A-12A79A3E9B81}"/>
            </c:ext>
          </c:extLst>
        </c:ser>
        <c:dLbls>
          <c:showLegendKey val="0"/>
          <c:showVal val="0"/>
          <c:showCatName val="0"/>
          <c:showSerName val="0"/>
          <c:showPercent val="0"/>
          <c:showBubbleSize val="0"/>
        </c:dLbls>
        <c:smooth val="0"/>
        <c:axId val="206288520"/>
        <c:axId val="206289096"/>
      </c:lineChart>
      <c:catAx>
        <c:axId val="206288520"/>
        <c:scaling>
          <c:orientation val="minMax"/>
        </c:scaling>
        <c:delete val="0"/>
        <c:axPos val="b"/>
        <c:numFmt formatCode="General" sourceLinked="1"/>
        <c:majorTickMark val="out"/>
        <c:minorTickMark val="none"/>
        <c:tickLblPos val="nextTo"/>
        <c:spPr>
          <a:noFill/>
        </c:spPr>
        <c:crossAx val="206289096"/>
        <c:crosses val="autoZero"/>
        <c:auto val="1"/>
        <c:lblAlgn val="ctr"/>
        <c:lblOffset val="100"/>
        <c:noMultiLvlLbl val="0"/>
      </c:catAx>
      <c:valAx>
        <c:axId val="206289096"/>
        <c:scaling>
          <c:orientation val="minMax"/>
          <c:max val="100"/>
          <c:min val="0"/>
        </c:scaling>
        <c:delete val="0"/>
        <c:axPos val="l"/>
        <c:title>
          <c:tx>
            <c:rich>
              <a:bodyPr rot="-5400000" vert="horz"/>
              <a:lstStyle/>
              <a:p>
                <a:pPr>
                  <a:defRPr/>
                </a:pPr>
                <a:r>
                  <a:rPr lang="en-US"/>
                  <a:t>Percent</a:t>
                </a:r>
              </a:p>
            </c:rich>
          </c:tx>
          <c:overlay val="0"/>
        </c:title>
        <c:numFmt formatCode="General" sourceLinked="0"/>
        <c:majorTickMark val="out"/>
        <c:minorTickMark val="none"/>
        <c:tickLblPos val="nextTo"/>
        <c:spPr>
          <a:noFill/>
        </c:spPr>
        <c:crossAx val="206288520"/>
        <c:crosses val="autoZero"/>
        <c:crossBetween val="between"/>
        <c:majorUnit val="10"/>
      </c:valAx>
      <c:spPr>
        <a:gradFill>
          <a:gsLst>
            <a:gs pos="59000">
              <a:sysClr val="window" lastClr="FFFFFF"/>
            </a:gs>
            <a:gs pos="6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Gen'!$C$265</c:f>
              <c:strCache>
                <c:ptCount val="1"/>
                <c:pt idx="0">
                  <c:v>Springfield*</c:v>
                </c:pt>
              </c:strCache>
            </c:strRef>
          </c:tx>
          <c:spPr>
            <a:ln w="31750">
              <a:solidFill>
                <a:schemeClr val="bg1">
                  <a:lumMod val="65000"/>
                </a:schemeClr>
              </a:solidFill>
            </a:ln>
          </c:spPr>
          <c:marker>
            <c:symbol val="none"/>
          </c:marker>
          <c:cat>
            <c:strRef>
              <c:f>'Academics - Gr. 3-8 - Next Gen'!$D$260:$H$260</c:f>
              <c:strCache>
                <c:ptCount val="5"/>
                <c:pt idx="0">
                  <c:v>2014</c:v>
                </c:pt>
                <c:pt idx="1">
                  <c:v>2015</c:v>
                </c:pt>
                <c:pt idx="2">
                  <c:v>2016</c:v>
                </c:pt>
                <c:pt idx="3">
                  <c:v>2017†</c:v>
                </c:pt>
                <c:pt idx="4">
                  <c:v>2018†</c:v>
                </c:pt>
              </c:strCache>
            </c:strRef>
          </c:cat>
          <c:val>
            <c:numRef>
              <c:f>'Academics - Gr. 3-8 - Next Gen'!$D$265:$H$265</c:f>
              <c:numCache>
                <c:formatCode>0.0</c:formatCode>
                <c:ptCount val="5"/>
                <c:pt idx="3">
                  <c:v>488.11592111592114</c:v>
                </c:pt>
                <c:pt idx="4">
                  <c:v>489.35139022051771</c:v>
                </c:pt>
              </c:numCache>
            </c:numRef>
          </c:val>
          <c:smooth val="1"/>
          <c:extLst>
            <c:ext xmlns:c16="http://schemas.microsoft.com/office/drawing/2014/chart" uri="{C3380CC4-5D6E-409C-BE32-E72D297353CC}">
              <c16:uniqueId val="{00000000-D08F-4303-8833-629A774AFDF3}"/>
            </c:ext>
          </c:extLst>
        </c:ser>
        <c:ser>
          <c:idx val="2"/>
          <c:order val="1"/>
          <c:tx>
            <c:strRef>
              <c:f>'Academics - Gr. 3-8 - Next Gen'!$C$264</c:f>
              <c:strCache>
                <c:ptCount val="1"/>
                <c:pt idx="0">
                  <c:v>Statewide*</c:v>
                </c:pt>
              </c:strCache>
            </c:strRef>
          </c:tx>
          <c:spPr>
            <a:ln w="31750">
              <a:solidFill>
                <a:srgbClr val="92D050"/>
              </a:solidFill>
            </a:ln>
          </c:spPr>
          <c:marker>
            <c:symbol val="none"/>
          </c:marker>
          <c:cat>
            <c:strRef>
              <c:f>'Academics - Gr. 3-8 - Next Gen'!$D$260:$H$260</c:f>
              <c:strCache>
                <c:ptCount val="5"/>
                <c:pt idx="0">
                  <c:v>2014</c:v>
                </c:pt>
                <c:pt idx="1">
                  <c:v>2015</c:v>
                </c:pt>
                <c:pt idx="2">
                  <c:v>2016</c:v>
                </c:pt>
                <c:pt idx="3">
                  <c:v>2017†</c:v>
                </c:pt>
                <c:pt idx="4">
                  <c:v>2018†</c:v>
                </c:pt>
              </c:strCache>
            </c:strRef>
          </c:cat>
          <c:val>
            <c:numRef>
              <c:f>'Academics - Gr. 3-8 - Next Gen'!$D$264:$H$264</c:f>
              <c:numCache>
                <c:formatCode>0.0</c:formatCode>
                <c:ptCount val="5"/>
                <c:pt idx="3">
                  <c:v>489.42511995959256</c:v>
                </c:pt>
                <c:pt idx="4">
                  <c:v>490.25419748420882</c:v>
                </c:pt>
              </c:numCache>
            </c:numRef>
          </c:val>
          <c:smooth val="1"/>
          <c:extLst>
            <c:ext xmlns:c16="http://schemas.microsoft.com/office/drawing/2014/chart" uri="{C3380CC4-5D6E-409C-BE32-E72D297353CC}">
              <c16:uniqueId val="{00000001-D08F-4303-8833-629A774AFDF3}"/>
            </c:ext>
          </c:extLst>
        </c:ser>
        <c:ser>
          <c:idx val="0"/>
          <c:order val="2"/>
          <c:tx>
            <c:strRef>
              <c:f>'Academics - Gr. 3-8 - Next Gen'!$C$263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Gen'!$D$260:$H$260</c:f>
              <c:strCache>
                <c:ptCount val="5"/>
                <c:pt idx="0">
                  <c:v>2014</c:v>
                </c:pt>
                <c:pt idx="1">
                  <c:v>2015</c:v>
                </c:pt>
                <c:pt idx="2">
                  <c:v>2016</c:v>
                </c:pt>
                <c:pt idx="3">
                  <c:v>2017†</c:v>
                </c:pt>
                <c:pt idx="4">
                  <c:v>2018†</c:v>
                </c:pt>
              </c:strCache>
            </c:strRef>
          </c:cat>
          <c:val>
            <c:numRef>
              <c:f>'Academics - Gr. 3-8 - Next Gen'!$D$263:$H$263</c:f>
              <c:numCache>
                <c:formatCode>0.0</c:formatCode>
                <c:ptCount val="5"/>
                <c:pt idx="3">
                  <c:v>487</c:v>
                </c:pt>
                <c:pt idx="4">
                  <c:v>483.57142857142856</c:v>
                </c:pt>
              </c:numCache>
            </c:numRef>
          </c:val>
          <c:smooth val="1"/>
          <c:extLst>
            <c:ext xmlns:c16="http://schemas.microsoft.com/office/drawing/2014/chart" uri="{C3380CC4-5D6E-409C-BE32-E72D297353CC}">
              <c16:uniqueId val="{00000002-D08F-4303-8833-629A774AFDF3}"/>
            </c:ext>
          </c:extLst>
        </c:ser>
        <c:dLbls>
          <c:showLegendKey val="0"/>
          <c:showVal val="0"/>
          <c:showCatName val="0"/>
          <c:showSerName val="0"/>
          <c:showPercent val="0"/>
          <c:showBubbleSize val="0"/>
        </c:dLbls>
        <c:smooth val="0"/>
        <c:axId val="308157768"/>
        <c:axId val="308461576"/>
      </c:lineChart>
      <c:catAx>
        <c:axId val="308157768"/>
        <c:scaling>
          <c:orientation val="minMax"/>
        </c:scaling>
        <c:delete val="0"/>
        <c:axPos val="b"/>
        <c:numFmt formatCode="General" sourceLinked="1"/>
        <c:majorTickMark val="out"/>
        <c:minorTickMark val="none"/>
        <c:tickLblPos val="nextTo"/>
        <c:crossAx val="308461576"/>
        <c:crosses val="autoZero"/>
        <c:auto val="1"/>
        <c:lblAlgn val="ctr"/>
        <c:lblOffset val="100"/>
        <c:noMultiLvlLbl val="0"/>
      </c:catAx>
      <c:valAx>
        <c:axId val="308461576"/>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8157768"/>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41966958024745"/>
          <c:y val="5.1440251900434983E-2"/>
          <c:w val="0.86297590657620971"/>
          <c:h val="0.83249029671849806"/>
        </c:manualLayout>
      </c:layout>
      <c:lineChart>
        <c:grouping val="standard"/>
        <c:varyColors val="0"/>
        <c:ser>
          <c:idx val="1"/>
          <c:order val="0"/>
          <c:tx>
            <c:strRef>
              <c:f>'Academics - Gr. 3-8 - Next Gen'!$C$265</c:f>
              <c:strCache>
                <c:ptCount val="1"/>
                <c:pt idx="0">
                  <c:v>Springfield*</c:v>
                </c:pt>
              </c:strCache>
            </c:strRef>
          </c:tx>
          <c:spPr>
            <a:ln w="31750">
              <a:solidFill>
                <a:schemeClr val="bg1">
                  <a:lumMod val="65000"/>
                </a:schemeClr>
              </a:solidFill>
            </a:ln>
          </c:spPr>
          <c:marker>
            <c:symbol val="none"/>
          </c:marker>
          <c:cat>
            <c:strRef>
              <c:f>'Academics - Gr. 3-8 - Next Gen'!$K$260:$O$260</c:f>
              <c:strCache>
                <c:ptCount val="5"/>
                <c:pt idx="0">
                  <c:v>2014</c:v>
                </c:pt>
                <c:pt idx="1">
                  <c:v>2015</c:v>
                </c:pt>
                <c:pt idx="2">
                  <c:v>2016</c:v>
                </c:pt>
                <c:pt idx="3">
                  <c:v>2017†</c:v>
                </c:pt>
                <c:pt idx="4">
                  <c:v>2018†</c:v>
                </c:pt>
              </c:strCache>
            </c:strRef>
          </c:cat>
          <c:val>
            <c:numRef>
              <c:f>'Academics - Gr. 3-8 - Next Gen'!$K$265:$O$265</c:f>
              <c:numCache>
                <c:formatCode>0.0</c:formatCode>
                <c:ptCount val="5"/>
                <c:pt idx="3" formatCode="0">
                  <c:v>27</c:v>
                </c:pt>
                <c:pt idx="4" formatCode="0">
                  <c:v>30</c:v>
                </c:pt>
              </c:numCache>
            </c:numRef>
          </c:val>
          <c:smooth val="1"/>
          <c:extLst>
            <c:ext xmlns:c16="http://schemas.microsoft.com/office/drawing/2014/chart" uri="{C3380CC4-5D6E-409C-BE32-E72D297353CC}">
              <c16:uniqueId val="{00000000-9806-4AF6-9B33-77DF91DFA815}"/>
            </c:ext>
          </c:extLst>
        </c:ser>
        <c:ser>
          <c:idx val="2"/>
          <c:order val="1"/>
          <c:tx>
            <c:strRef>
              <c:f>'Academics - Gr. 3-8 - Next Gen'!$C$264</c:f>
              <c:strCache>
                <c:ptCount val="1"/>
                <c:pt idx="0">
                  <c:v>Statewide*</c:v>
                </c:pt>
              </c:strCache>
            </c:strRef>
          </c:tx>
          <c:spPr>
            <a:ln w="31750">
              <a:solidFill>
                <a:srgbClr val="92D050"/>
              </a:solidFill>
            </a:ln>
          </c:spPr>
          <c:marker>
            <c:symbol val="none"/>
          </c:marker>
          <c:cat>
            <c:strRef>
              <c:f>'Academics - Gr. 3-8 - Next Gen'!$K$260:$O$260</c:f>
              <c:strCache>
                <c:ptCount val="5"/>
                <c:pt idx="0">
                  <c:v>2014</c:v>
                </c:pt>
                <c:pt idx="1">
                  <c:v>2015</c:v>
                </c:pt>
                <c:pt idx="2">
                  <c:v>2016</c:v>
                </c:pt>
                <c:pt idx="3">
                  <c:v>2017†</c:v>
                </c:pt>
                <c:pt idx="4">
                  <c:v>2018†</c:v>
                </c:pt>
              </c:strCache>
            </c:strRef>
          </c:cat>
          <c:val>
            <c:numRef>
              <c:f>'Academics - Gr. 3-8 - Next Gen'!$K$264:$O$264</c:f>
              <c:numCache>
                <c:formatCode>0.0</c:formatCode>
                <c:ptCount val="5"/>
                <c:pt idx="3" formatCode="0">
                  <c:v>30</c:v>
                </c:pt>
                <c:pt idx="4" formatCode="0">
                  <c:v>31</c:v>
                </c:pt>
              </c:numCache>
            </c:numRef>
          </c:val>
          <c:smooth val="1"/>
          <c:extLst>
            <c:ext xmlns:c16="http://schemas.microsoft.com/office/drawing/2014/chart" uri="{C3380CC4-5D6E-409C-BE32-E72D297353CC}">
              <c16:uniqueId val="{00000001-9806-4AF6-9B33-77DF91DFA815}"/>
            </c:ext>
          </c:extLst>
        </c:ser>
        <c:ser>
          <c:idx val="0"/>
          <c:order val="2"/>
          <c:tx>
            <c:strRef>
              <c:f>'Academics - Gr. 3-8 - Next Gen'!$C$263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Gen'!$K$260:$O$260</c:f>
              <c:strCache>
                <c:ptCount val="5"/>
                <c:pt idx="0">
                  <c:v>2014</c:v>
                </c:pt>
                <c:pt idx="1">
                  <c:v>2015</c:v>
                </c:pt>
                <c:pt idx="2">
                  <c:v>2016</c:v>
                </c:pt>
                <c:pt idx="3">
                  <c:v>2017†</c:v>
                </c:pt>
                <c:pt idx="4">
                  <c:v>2018†</c:v>
                </c:pt>
              </c:strCache>
            </c:strRef>
          </c:cat>
          <c:val>
            <c:numRef>
              <c:f>'Academics - Gr. 3-8 - Next Gen'!$K$263:$O$263</c:f>
              <c:numCache>
                <c:formatCode>0.0</c:formatCode>
                <c:ptCount val="5"/>
                <c:pt idx="3" formatCode="0">
                  <c:v>15</c:v>
                </c:pt>
                <c:pt idx="4" formatCode="0">
                  <c:v>0</c:v>
                </c:pt>
              </c:numCache>
            </c:numRef>
          </c:val>
          <c:smooth val="1"/>
          <c:extLst>
            <c:ext xmlns:c16="http://schemas.microsoft.com/office/drawing/2014/chart" uri="{C3380CC4-5D6E-409C-BE32-E72D297353CC}">
              <c16:uniqueId val="{00000002-9806-4AF6-9B33-77DF91DFA815}"/>
            </c:ext>
          </c:extLst>
        </c:ser>
        <c:dLbls>
          <c:showLegendKey val="0"/>
          <c:showVal val="0"/>
          <c:showCatName val="0"/>
          <c:showSerName val="0"/>
          <c:showPercent val="0"/>
          <c:showBubbleSize val="0"/>
        </c:dLbls>
        <c:smooth val="0"/>
        <c:axId val="308465608"/>
        <c:axId val="308466184"/>
      </c:lineChart>
      <c:catAx>
        <c:axId val="308465608"/>
        <c:scaling>
          <c:orientation val="minMax"/>
        </c:scaling>
        <c:delete val="0"/>
        <c:axPos val="b"/>
        <c:numFmt formatCode="General" sourceLinked="1"/>
        <c:majorTickMark val="out"/>
        <c:minorTickMark val="none"/>
        <c:tickLblPos val="nextTo"/>
        <c:crossAx val="308466184"/>
        <c:crosses val="autoZero"/>
        <c:auto val="1"/>
        <c:lblAlgn val="ctr"/>
        <c:lblOffset val="100"/>
        <c:noMultiLvlLbl val="0"/>
      </c:catAx>
      <c:valAx>
        <c:axId val="308466184"/>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8465608"/>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Gen'!$C$265</c:f>
              <c:strCache>
                <c:ptCount val="1"/>
                <c:pt idx="0">
                  <c:v>Springfield*</c:v>
                </c:pt>
              </c:strCache>
            </c:strRef>
          </c:tx>
          <c:spPr>
            <a:ln w="31750">
              <a:solidFill>
                <a:schemeClr val="bg1">
                  <a:lumMod val="65000"/>
                </a:schemeClr>
              </a:solidFill>
            </a:ln>
          </c:spPr>
          <c:marker>
            <c:symbol val="none"/>
          </c:marker>
          <c:cat>
            <c:strRef>
              <c:f>'Academics - Gr. 3-8 - Next Gen'!$R$260:$V$260</c:f>
              <c:strCache>
                <c:ptCount val="5"/>
                <c:pt idx="0">
                  <c:v>2014</c:v>
                </c:pt>
                <c:pt idx="1">
                  <c:v>2015</c:v>
                </c:pt>
                <c:pt idx="2">
                  <c:v>2016</c:v>
                </c:pt>
                <c:pt idx="3">
                  <c:v>2017†</c:v>
                </c:pt>
                <c:pt idx="4">
                  <c:v>2018†,‡</c:v>
                </c:pt>
              </c:strCache>
            </c:strRef>
          </c:cat>
          <c:val>
            <c:numRef>
              <c:f>'Academics - Gr. 3-8 - Next Gen'!$R$265:$V$265</c:f>
              <c:numCache>
                <c:formatCode>0.0</c:formatCode>
                <c:ptCount val="5"/>
                <c:pt idx="3">
                  <c:v>44</c:v>
                </c:pt>
                <c:pt idx="4">
                  <c:v>45.208388814913448</c:v>
                </c:pt>
              </c:numCache>
            </c:numRef>
          </c:val>
          <c:smooth val="1"/>
          <c:extLst>
            <c:ext xmlns:c16="http://schemas.microsoft.com/office/drawing/2014/chart" uri="{C3380CC4-5D6E-409C-BE32-E72D297353CC}">
              <c16:uniqueId val="{00000000-1FC9-4359-9EC9-5B0C91E4555F}"/>
            </c:ext>
          </c:extLst>
        </c:ser>
        <c:ser>
          <c:idx val="2"/>
          <c:order val="1"/>
          <c:tx>
            <c:strRef>
              <c:f>'Academics - Gr. 3-8 - Next Gen'!$C$264</c:f>
              <c:strCache>
                <c:ptCount val="1"/>
                <c:pt idx="0">
                  <c:v>Statewide*</c:v>
                </c:pt>
              </c:strCache>
            </c:strRef>
          </c:tx>
          <c:spPr>
            <a:ln w="31750">
              <a:solidFill>
                <a:srgbClr val="92D050"/>
              </a:solidFill>
            </a:ln>
          </c:spPr>
          <c:marker>
            <c:symbol val="none"/>
          </c:marker>
          <c:cat>
            <c:strRef>
              <c:f>'Academics - Gr. 3-8 - Next Gen'!$R$260:$V$260</c:f>
              <c:strCache>
                <c:ptCount val="5"/>
                <c:pt idx="0">
                  <c:v>2014</c:v>
                </c:pt>
                <c:pt idx="1">
                  <c:v>2015</c:v>
                </c:pt>
                <c:pt idx="2">
                  <c:v>2016</c:v>
                </c:pt>
                <c:pt idx="3">
                  <c:v>2017†</c:v>
                </c:pt>
                <c:pt idx="4">
                  <c:v>2018†,‡</c:v>
                </c:pt>
              </c:strCache>
            </c:strRef>
          </c:cat>
          <c:val>
            <c:numRef>
              <c:f>'Academics - Gr. 3-8 - Next Gen'!$R$264:$V$264</c:f>
              <c:numCache>
                <c:formatCode>0.0</c:formatCode>
                <c:ptCount val="5"/>
                <c:pt idx="3">
                  <c:v>46</c:v>
                </c:pt>
                <c:pt idx="4">
                  <c:v>46.811974826846679</c:v>
                </c:pt>
              </c:numCache>
            </c:numRef>
          </c:val>
          <c:smooth val="1"/>
          <c:extLst>
            <c:ext xmlns:c16="http://schemas.microsoft.com/office/drawing/2014/chart" uri="{C3380CC4-5D6E-409C-BE32-E72D297353CC}">
              <c16:uniqueId val="{00000001-1FC9-4359-9EC9-5B0C91E4555F}"/>
            </c:ext>
          </c:extLst>
        </c:ser>
        <c:ser>
          <c:idx val="0"/>
          <c:order val="2"/>
          <c:tx>
            <c:strRef>
              <c:f>'Academics - Gr. 3-8 - Next Gen'!$C$263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Gen'!$R$260:$V$260</c:f>
              <c:strCache>
                <c:ptCount val="5"/>
                <c:pt idx="0">
                  <c:v>2014</c:v>
                </c:pt>
                <c:pt idx="1">
                  <c:v>2015</c:v>
                </c:pt>
                <c:pt idx="2">
                  <c:v>2016</c:v>
                </c:pt>
                <c:pt idx="3">
                  <c:v>2017†</c:v>
                </c:pt>
                <c:pt idx="4">
                  <c:v>2018†,‡</c:v>
                </c:pt>
              </c:strCache>
            </c:strRef>
          </c:cat>
          <c:val>
            <c:numRef>
              <c:f>'Academics - Gr. 3-8 - Next Gen'!$R$263:$V$263</c:f>
              <c:numCache>
                <c:formatCode>0.0</c:formatCode>
                <c:ptCount val="5"/>
              </c:numCache>
            </c:numRef>
          </c:val>
          <c:smooth val="1"/>
          <c:extLst>
            <c:ext xmlns:c16="http://schemas.microsoft.com/office/drawing/2014/chart" uri="{C3380CC4-5D6E-409C-BE32-E72D297353CC}">
              <c16:uniqueId val="{00000002-1FC9-4359-9EC9-5B0C91E4555F}"/>
            </c:ext>
          </c:extLst>
        </c:ser>
        <c:dLbls>
          <c:showLegendKey val="0"/>
          <c:showVal val="0"/>
          <c:showCatName val="0"/>
          <c:showSerName val="0"/>
          <c:showPercent val="0"/>
          <c:showBubbleSize val="0"/>
        </c:dLbls>
        <c:smooth val="0"/>
        <c:axId val="308658760"/>
        <c:axId val="308659336"/>
      </c:lineChart>
      <c:catAx>
        <c:axId val="308658760"/>
        <c:scaling>
          <c:orientation val="minMax"/>
        </c:scaling>
        <c:delete val="0"/>
        <c:axPos val="b"/>
        <c:numFmt formatCode="General" sourceLinked="1"/>
        <c:majorTickMark val="out"/>
        <c:minorTickMark val="none"/>
        <c:tickLblPos val="nextTo"/>
        <c:crossAx val="308659336"/>
        <c:crosses val="autoZero"/>
        <c:auto val="1"/>
        <c:lblAlgn val="ctr"/>
        <c:lblOffset val="100"/>
        <c:noMultiLvlLbl val="0"/>
      </c:catAx>
      <c:valAx>
        <c:axId val="30865933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865876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Gen'!$C$292</c:f>
              <c:strCache>
                <c:ptCount val="1"/>
                <c:pt idx="0">
                  <c:v>Springfield*</c:v>
                </c:pt>
              </c:strCache>
            </c:strRef>
          </c:tx>
          <c:spPr>
            <a:ln w="31750">
              <a:solidFill>
                <a:schemeClr val="bg1">
                  <a:lumMod val="65000"/>
                </a:schemeClr>
              </a:solidFill>
            </a:ln>
          </c:spPr>
          <c:marker>
            <c:symbol val="none"/>
          </c:marker>
          <c:cat>
            <c:strRef>
              <c:f>'Academics - Gr. 3-8 - Next Gen'!$D$287:$H$287</c:f>
              <c:strCache>
                <c:ptCount val="5"/>
                <c:pt idx="0">
                  <c:v>2014</c:v>
                </c:pt>
                <c:pt idx="1">
                  <c:v>2015</c:v>
                </c:pt>
                <c:pt idx="2">
                  <c:v>2016</c:v>
                </c:pt>
                <c:pt idx="3">
                  <c:v>2017†</c:v>
                </c:pt>
                <c:pt idx="4">
                  <c:v>2018†</c:v>
                </c:pt>
              </c:strCache>
            </c:strRef>
          </c:cat>
          <c:val>
            <c:numRef>
              <c:f>'Academics - Gr. 3-8 - Next Gen'!$D$292:$H$292</c:f>
              <c:numCache>
                <c:formatCode>0.0</c:formatCode>
                <c:ptCount val="5"/>
                <c:pt idx="3">
                  <c:v>485.28811121764141</c:v>
                </c:pt>
                <c:pt idx="4">
                  <c:v>484.7318596828448</c:v>
                </c:pt>
              </c:numCache>
            </c:numRef>
          </c:val>
          <c:smooth val="1"/>
          <c:extLst>
            <c:ext xmlns:c16="http://schemas.microsoft.com/office/drawing/2014/chart" uri="{C3380CC4-5D6E-409C-BE32-E72D297353CC}">
              <c16:uniqueId val="{00000000-1480-4056-8E92-0C78FC78C0FA}"/>
            </c:ext>
          </c:extLst>
        </c:ser>
        <c:ser>
          <c:idx val="2"/>
          <c:order val="1"/>
          <c:tx>
            <c:strRef>
              <c:f>'Academics - Gr. 3-8 - Next Gen'!$C$291</c:f>
              <c:strCache>
                <c:ptCount val="1"/>
                <c:pt idx="0">
                  <c:v>Statewide*</c:v>
                </c:pt>
              </c:strCache>
            </c:strRef>
          </c:tx>
          <c:spPr>
            <a:ln w="31750">
              <a:solidFill>
                <a:srgbClr val="92D050"/>
              </a:solidFill>
            </a:ln>
          </c:spPr>
          <c:marker>
            <c:symbol val="none"/>
          </c:marker>
          <c:cat>
            <c:strRef>
              <c:f>'Academics - Gr. 3-8 - Next Gen'!$D$287:$H$287</c:f>
              <c:strCache>
                <c:ptCount val="5"/>
                <c:pt idx="0">
                  <c:v>2014</c:v>
                </c:pt>
                <c:pt idx="1">
                  <c:v>2015</c:v>
                </c:pt>
                <c:pt idx="2">
                  <c:v>2016</c:v>
                </c:pt>
                <c:pt idx="3">
                  <c:v>2017†</c:v>
                </c:pt>
                <c:pt idx="4">
                  <c:v>2018†</c:v>
                </c:pt>
              </c:strCache>
            </c:strRef>
          </c:cat>
          <c:val>
            <c:numRef>
              <c:f>'Academics - Gr. 3-8 - Next Gen'!$D$291:$H$291</c:f>
              <c:numCache>
                <c:formatCode>0.0</c:formatCode>
                <c:ptCount val="5"/>
                <c:pt idx="3">
                  <c:v>487.2166101409872</c:v>
                </c:pt>
                <c:pt idx="4">
                  <c:v>486.89966275462024</c:v>
                </c:pt>
              </c:numCache>
            </c:numRef>
          </c:val>
          <c:smooth val="1"/>
          <c:extLst>
            <c:ext xmlns:c16="http://schemas.microsoft.com/office/drawing/2014/chart" uri="{C3380CC4-5D6E-409C-BE32-E72D297353CC}">
              <c16:uniqueId val="{00000001-1480-4056-8E92-0C78FC78C0FA}"/>
            </c:ext>
          </c:extLst>
        </c:ser>
        <c:ser>
          <c:idx val="0"/>
          <c:order val="2"/>
          <c:tx>
            <c:strRef>
              <c:f>'Academics - Gr. 3-8 - Next Gen'!$C$290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Gen'!$D$287:$H$287</c:f>
              <c:strCache>
                <c:ptCount val="5"/>
                <c:pt idx="0">
                  <c:v>2014</c:v>
                </c:pt>
                <c:pt idx="1">
                  <c:v>2015</c:v>
                </c:pt>
                <c:pt idx="2">
                  <c:v>2016</c:v>
                </c:pt>
                <c:pt idx="3">
                  <c:v>2017†</c:v>
                </c:pt>
                <c:pt idx="4">
                  <c:v>2018†</c:v>
                </c:pt>
              </c:strCache>
            </c:strRef>
          </c:cat>
          <c:val>
            <c:numRef>
              <c:f>'Academics - Gr. 3-8 - Next Gen'!$D$290:$H$290</c:f>
              <c:numCache>
                <c:formatCode>0.0</c:formatCode>
                <c:ptCount val="5"/>
                <c:pt idx="3">
                  <c:v>476</c:v>
                </c:pt>
                <c:pt idx="4">
                  <c:v>473.64285714285717</c:v>
                </c:pt>
              </c:numCache>
            </c:numRef>
          </c:val>
          <c:smooth val="1"/>
          <c:extLst>
            <c:ext xmlns:c16="http://schemas.microsoft.com/office/drawing/2014/chart" uri="{C3380CC4-5D6E-409C-BE32-E72D297353CC}">
              <c16:uniqueId val="{00000002-1480-4056-8E92-0C78FC78C0FA}"/>
            </c:ext>
          </c:extLst>
        </c:ser>
        <c:dLbls>
          <c:showLegendKey val="0"/>
          <c:showVal val="0"/>
          <c:showCatName val="0"/>
          <c:showSerName val="0"/>
          <c:showPercent val="0"/>
          <c:showBubbleSize val="0"/>
        </c:dLbls>
        <c:smooth val="0"/>
        <c:axId val="308663368"/>
        <c:axId val="308663944"/>
      </c:lineChart>
      <c:catAx>
        <c:axId val="308663368"/>
        <c:scaling>
          <c:orientation val="minMax"/>
        </c:scaling>
        <c:delete val="0"/>
        <c:axPos val="b"/>
        <c:numFmt formatCode="General" sourceLinked="1"/>
        <c:majorTickMark val="out"/>
        <c:minorTickMark val="none"/>
        <c:tickLblPos val="nextTo"/>
        <c:crossAx val="308663944"/>
        <c:crosses val="autoZero"/>
        <c:auto val="1"/>
        <c:lblAlgn val="ctr"/>
        <c:lblOffset val="100"/>
        <c:noMultiLvlLbl val="0"/>
      </c:catAx>
      <c:valAx>
        <c:axId val="308663944"/>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8663368"/>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Gen'!$C$292</c:f>
              <c:strCache>
                <c:ptCount val="1"/>
                <c:pt idx="0">
                  <c:v>Springfield*</c:v>
                </c:pt>
              </c:strCache>
            </c:strRef>
          </c:tx>
          <c:spPr>
            <a:ln w="31750">
              <a:solidFill>
                <a:schemeClr val="bg1">
                  <a:lumMod val="65000"/>
                </a:schemeClr>
              </a:solidFill>
            </a:ln>
          </c:spPr>
          <c:marker>
            <c:symbol val="none"/>
          </c:marker>
          <c:cat>
            <c:strRef>
              <c:f>'Academics - Gr. 3-8 - Next Gen'!$K$287:$O$287</c:f>
              <c:strCache>
                <c:ptCount val="5"/>
                <c:pt idx="0">
                  <c:v>2014</c:v>
                </c:pt>
                <c:pt idx="1">
                  <c:v>2015</c:v>
                </c:pt>
                <c:pt idx="2">
                  <c:v>2016</c:v>
                </c:pt>
                <c:pt idx="3">
                  <c:v>2017†</c:v>
                </c:pt>
                <c:pt idx="4">
                  <c:v>2018†</c:v>
                </c:pt>
              </c:strCache>
            </c:strRef>
          </c:cat>
          <c:val>
            <c:numRef>
              <c:f>'Academics - Gr. 3-8 - Next Gen'!$K$292:$O$292</c:f>
              <c:numCache>
                <c:formatCode>0.0</c:formatCode>
                <c:ptCount val="5"/>
                <c:pt idx="3" formatCode="0">
                  <c:v>21</c:v>
                </c:pt>
                <c:pt idx="4" formatCode="0">
                  <c:v>23</c:v>
                </c:pt>
              </c:numCache>
            </c:numRef>
          </c:val>
          <c:smooth val="1"/>
          <c:extLst>
            <c:ext xmlns:c16="http://schemas.microsoft.com/office/drawing/2014/chart" uri="{C3380CC4-5D6E-409C-BE32-E72D297353CC}">
              <c16:uniqueId val="{00000000-7FE4-4C34-A9EA-55ADC15BC227}"/>
            </c:ext>
          </c:extLst>
        </c:ser>
        <c:ser>
          <c:idx val="2"/>
          <c:order val="1"/>
          <c:tx>
            <c:strRef>
              <c:f>'Academics - Gr. 3-8 - Next Gen'!$C$291</c:f>
              <c:strCache>
                <c:ptCount val="1"/>
                <c:pt idx="0">
                  <c:v>Statewide*</c:v>
                </c:pt>
              </c:strCache>
            </c:strRef>
          </c:tx>
          <c:spPr>
            <a:ln w="31750">
              <a:solidFill>
                <a:srgbClr val="92D050"/>
              </a:solidFill>
            </a:ln>
          </c:spPr>
          <c:marker>
            <c:symbol val="none"/>
          </c:marker>
          <c:cat>
            <c:strRef>
              <c:f>'Academics - Gr. 3-8 - Next Gen'!$K$287:$O$287</c:f>
              <c:strCache>
                <c:ptCount val="5"/>
                <c:pt idx="0">
                  <c:v>2014</c:v>
                </c:pt>
                <c:pt idx="1">
                  <c:v>2015</c:v>
                </c:pt>
                <c:pt idx="2">
                  <c:v>2016</c:v>
                </c:pt>
                <c:pt idx="3">
                  <c:v>2017†</c:v>
                </c:pt>
                <c:pt idx="4">
                  <c:v>2018†</c:v>
                </c:pt>
              </c:strCache>
            </c:strRef>
          </c:cat>
          <c:val>
            <c:numRef>
              <c:f>'Academics - Gr. 3-8 - Next Gen'!$K$291:$O$291</c:f>
              <c:numCache>
                <c:formatCode>0.0</c:formatCode>
                <c:ptCount val="5"/>
                <c:pt idx="3" formatCode="0">
                  <c:v>26</c:v>
                </c:pt>
                <c:pt idx="4" formatCode="0">
                  <c:v>26</c:v>
                </c:pt>
              </c:numCache>
            </c:numRef>
          </c:val>
          <c:smooth val="1"/>
          <c:extLst>
            <c:ext xmlns:c16="http://schemas.microsoft.com/office/drawing/2014/chart" uri="{C3380CC4-5D6E-409C-BE32-E72D297353CC}">
              <c16:uniqueId val="{00000001-7FE4-4C34-A9EA-55ADC15BC227}"/>
            </c:ext>
          </c:extLst>
        </c:ser>
        <c:ser>
          <c:idx val="0"/>
          <c:order val="2"/>
          <c:tx>
            <c:strRef>
              <c:f>'Academics - Gr. 3-8 - Next Gen'!$C$290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Gen'!$K$287:$O$287</c:f>
              <c:strCache>
                <c:ptCount val="5"/>
                <c:pt idx="0">
                  <c:v>2014</c:v>
                </c:pt>
                <c:pt idx="1">
                  <c:v>2015</c:v>
                </c:pt>
                <c:pt idx="2">
                  <c:v>2016</c:v>
                </c:pt>
                <c:pt idx="3">
                  <c:v>2017†</c:v>
                </c:pt>
                <c:pt idx="4">
                  <c:v>2018†</c:v>
                </c:pt>
              </c:strCache>
            </c:strRef>
          </c:cat>
          <c:val>
            <c:numRef>
              <c:f>'Academics - Gr. 3-8 - Next Gen'!$K$290:$O$290</c:f>
              <c:numCache>
                <c:formatCode>0.0</c:formatCode>
                <c:ptCount val="5"/>
                <c:pt idx="3" formatCode="0">
                  <c:v>8</c:v>
                </c:pt>
                <c:pt idx="4" formatCode="0">
                  <c:v>0</c:v>
                </c:pt>
              </c:numCache>
            </c:numRef>
          </c:val>
          <c:smooth val="1"/>
          <c:extLst>
            <c:ext xmlns:c16="http://schemas.microsoft.com/office/drawing/2014/chart" uri="{C3380CC4-5D6E-409C-BE32-E72D297353CC}">
              <c16:uniqueId val="{00000002-7FE4-4C34-A9EA-55ADC15BC227}"/>
            </c:ext>
          </c:extLst>
        </c:ser>
        <c:dLbls>
          <c:showLegendKey val="0"/>
          <c:showVal val="0"/>
          <c:showCatName val="0"/>
          <c:showSerName val="0"/>
          <c:showPercent val="0"/>
          <c:showBubbleSize val="0"/>
        </c:dLbls>
        <c:smooth val="0"/>
        <c:axId val="308864712"/>
        <c:axId val="308865288"/>
      </c:lineChart>
      <c:catAx>
        <c:axId val="308864712"/>
        <c:scaling>
          <c:orientation val="minMax"/>
        </c:scaling>
        <c:delete val="0"/>
        <c:axPos val="b"/>
        <c:numFmt formatCode="General" sourceLinked="1"/>
        <c:majorTickMark val="out"/>
        <c:minorTickMark val="none"/>
        <c:tickLblPos val="nextTo"/>
        <c:crossAx val="308865288"/>
        <c:crosses val="autoZero"/>
        <c:auto val="1"/>
        <c:lblAlgn val="ctr"/>
        <c:lblOffset val="100"/>
        <c:noMultiLvlLbl val="0"/>
      </c:catAx>
      <c:valAx>
        <c:axId val="308865288"/>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8864712"/>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Gen'!$C$292</c:f>
              <c:strCache>
                <c:ptCount val="1"/>
                <c:pt idx="0">
                  <c:v>Springfield*</c:v>
                </c:pt>
              </c:strCache>
            </c:strRef>
          </c:tx>
          <c:spPr>
            <a:ln w="31750">
              <a:solidFill>
                <a:schemeClr val="bg1">
                  <a:lumMod val="65000"/>
                </a:schemeClr>
              </a:solidFill>
            </a:ln>
          </c:spPr>
          <c:marker>
            <c:symbol val="none"/>
          </c:marker>
          <c:cat>
            <c:strRef>
              <c:f>'Academics - Gr. 3-8 - Next Gen'!$R$287:$V$287</c:f>
              <c:strCache>
                <c:ptCount val="5"/>
                <c:pt idx="0">
                  <c:v>2014</c:v>
                </c:pt>
                <c:pt idx="1">
                  <c:v>2015</c:v>
                </c:pt>
                <c:pt idx="2">
                  <c:v>2016</c:v>
                </c:pt>
                <c:pt idx="3">
                  <c:v>2017†</c:v>
                </c:pt>
                <c:pt idx="4">
                  <c:v>2018†,‡</c:v>
                </c:pt>
              </c:strCache>
            </c:strRef>
          </c:cat>
          <c:val>
            <c:numRef>
              <c:f>'Academics - Gr. 3-8 - Next Gen'!$R$292:$V$292</c:f>
              <c:numCache>
                <c:formatCode>0.0</c:formatCode>
                <c:ptCount val="5"/>
                <c:pt idx="3">
                  <c:v>35</c:v>
                </c:pt>
                <c:pt idx="4">
                  <c:v>42.657351962741181</c:v>
                </c:pt>
              </c:numCache>
            </c:numRef>
          </c:val>
          <c:smooth val="1"/>
          <c:extLst>
            <c:ext xmlns:c16="http://schemas.microsoft.com/office/drawing/2014/chart" uri="{C3380CC4-5D6E-409C-BE32-E72D297353CC}">
              <c16:uniqueId val="{00000000-E555-4175-9936-F92EF84CB53F}"/>
            </c:ext>
          </c:extLst>
        </c:ser>
        <c:ser>
          <c:idx val="2"/>
          <c:order val="1"/>
          <c:tx>
            <c:strRef>
              <c:f>'Academics - Gr. 3-8 - Next Gen'!$C$291</c:f>
              <c:strCache>
                <c:ptCount val="1"/>
                <c:pt idx="0">
                  <c:v>Statewide*</c:v>
                </c:pt>
              </c:strCache>
            </c:strRef>
          </c:tx>
          <c:spPr>
            <a:ln w="31750">
              <a:solidFill>
                <a:srgbClr val="92D050"/>
              </a:solidFill>
            </a:ln>
          </c:spPr>
          <c:marker>
            <c:symbol val="none"/>
          </c:marker>
          <c:cat>
            <c:strRef>
              <c:f>'Academics - Gr. 3-8 - Next Gen'!$R$287:$V$287</c:f>
              <c:strCache>
                <c:ptCount val="5"/>
                <c:pt idx="0">
                  <c:v>2014</c:v>
                </c:pt>
                <c:pt idx="1">
                  <c:v>2015</c:v>
                </c:pt>
                <c:pt idx="2">
                  <c:v>2016</c:v>
                </c:pt>
                <c:pt idx="3">
                  <c:v>2017†</c:v>
                </c:pt>
                <c:pt idx="4">
                  <c:v>2018†,‡</c:v>
                </c:pt>
              </c:strCache>
            </c:strRef>
          </c:cat>
          <c:val>
            <c:numRef>
              <c:f>'Academics - Gr. 3-8 - Next Gen'!$R$291:$V$291</c:f>
              <c:numCache>
                <c:formatCode>0.0</c:formatCode>
                <c:ptCount val="5"/>
                <c:pt idx="3">
                  <c:v>43</c:v>
                </c:pt>
                <c:pt idx="4">
                  <c:v>46.961887031052413</c:v>
                </c:pt>
              </c:numCache>
            </c:numRef>
          </c:val>
          <c:smooth val="1"/>
          <c:extLst>
            <c:ext xmlns:c16="http://schemas.microsoft.com/office/drawing/2014/chart" uri="{C3380CC4-5D6E-409C-BE32-E72D297353CC}">
              <c16:uniqueId val="{00000001-E555-4175-9936-F92EF84CB53F}"/>
            </c:ext>
          </c:extLst>
        </c:ser>
        <c:ser>
          <c:idx val="0"/>
          <c:order val="2"/>
          <c:tx>
            <c:strRef>
              <c:f>'Academics - Gr. 3-8 - Next Gen'!$C$290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Gen'!$R$287:$V$287</c:f>
              <c:strCache>
                <c:ptCount val="5"/>
                <c:pt idx="0">
                  <c:v>2014</c:v>
                </c:pt>
                <c:pt idx="1">
                  <c:v>2015</c:v>
                </c:pt>
                <c:pt idx="2">
                  <c:v>2016</c:v>
                </c:pt>
                <c:pt idx="3">
                  <c:v>2017†</c:v>
                </c:pt>
                <c:pt idx="4">
                  <c:v>2018†,‡</c:v>
                </c:pt>
              </c:strCache>
            </c:strRef>
          </c:cat>
          <c:val>
            <c:numRef>
              <c:f>'Academics - Gr. 3-8 - Next Gen'!$R$290:$V$290</c:f>
              <c:numCache>
                <c:formatCode>0.0</c:formatCode>
                <c:ptCount val="5"/>
              </c:numCache>
            </c:numRef>
          </c:val>
          <c:smooth val="1"/>
          <c:extLst>
            <c:ext xmlns:c16="http://schemas.microsoft.com/office/drawing/2014/chart" uri="{C3380CC4-5D6E-409C-BE32-E72D297353CC}">
              <c16:uniqueId val="{00000002-E555-4175-9936-F92EF84CB53F}"/>
            </c:ext>
          </c:extLst>
        </c:ser>
        <c:dLbls>
          <c:showLegendKey val="0"/>
          <c:showVal val="0"/>
          <c:showCatName val="0"/>
          <c:showSerName val="0"/>
          <c:showPercent val="0"/>
          <c:showBubbleSize val="0"/>
        </c:dLbls>
        <c:smooth val="0"/>
        <c:axId val="308869320"/>
        <c:axId val="308869896"/>
      </c:lineChart>
      <c:catAx>
        <c:axId val="308869320"/>
        <c:scaling>
          <c:orientation val="minMax"/>
        </c:scaling>
        <c:delete val="0"/>
        <c:axPos val="b"/>
        <c:numFmt formatCode="General" sourceLinked="1"/>
        <c:majorTickMark val="out"/>
        <c:minorTickMark val="none"/>
        <c:tickLblPos val="nextTo"/>
        <c:crossAx val="308869896"/>
        <c:crosses val="autoZero"/>
        <c:auto val="1"/>
        <c:lblAlgn val="ctr"/>
        <c:lblOffset val="100"/>
        <c:noMultiLvlLbl val="0"/>
      </c:catAx>
      <c:valAx>
        <c:axId val="308869896"/>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8869320"/>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userShapes r:id="rId1"/>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Gen'!$C$325</c:f>
              <c:strCache>
                <c:ptCount val="1"/>
                <c:pt idx="0">
                  <c:v>Springfield*</c:v>
                </c:pt>
              </c:strCache>
            </c:strRef>
          </c:tx>
          <c:spPr>
            <a:ln w="31750">
              <a:solidFill>
                <a:schemeClr val="bg1">
                  <a:lumMod val="65000"/>
                </a:schemeClr>
              </a:solidFill>
            </a:ln>
          </c:spPr>
          <c:marker>
            <c:symbol val="none"/>
          </c:marker>
          <c:cat>
            <c:strRef>
              <c:f>'Academics - Gr. 3-8 - Next Gen'!$D$320:$H$320</c:f>
              <c:strCache>
                <c:ptCount val="5"/>
                <c:pt idx="0">
                  <c:v>2014</c:v>
                </c:pt>
                <c:pt idx="1">
                  <c:v>2015</c:v>
                </c:pt>
                <c:pt idx="2">
                  <c:v>2016</c:v>
                </c:pt>
                <c:pt idx="3">
                  <c:v>2017†</c:v>
                </c:pt>
                <c:pt idx="4">
                  <c:v>2018†</c:v>
                </c:pt>
              </c:strCache>
            </c:strRef>
          </c:cat>
          <c:val>
            <c:numRef>
              <c:f>'Academics - Gr. 3-8 - Next Gen'!$D$325:$H$325</c:f>
              <c:numCache>
                <c:formatCode>0.0</c:formatCode>
                <c:ptCount val="5"/>
                <c:pt idx="3">
                  <c:v>498.91983122362871</c:v>
                </c:pt>
                <c:pt idx="4">
                  <c:v>502.7400881057269</c:v>
                </c:pt>
              </c:numCache>
            </c:numRef>
          </c:val>
          <c:smooth val="1"/>
          <c:extLst>
            <c:ext xmlns:c16="http://schemas.microsoft.com/office/drawing/2014/chart" uri="{C3380CC4-5D6E-409C-BE32-E72D297353CC}">
              <c16:uniqueId val="{00000000-88FF-4698-A8C2-2737ACC13B9A}"/>
            </c:ext>
          </c:extLst>
        </c:ser>
        <c:ser>
          <c:idx val="2"/>
          <c:order val="1"/>
          <c:tx>
            <c:strRef>
              <c:f>'Academics - Gr. 3-8 - Next Gen'!$C$324</c:f>
              <c:strCache>
                <c:ptCount val="1"/>
                <c:pt idx="0">
                  <c:v>Statewide*</c:v>
                </c:pt>
              </c:strCache>
            </c:strRef>
          </c:tx>
          <c:spPr>
            <a:ln w="31750">
              <a:solidFill>
                <a:srgbClr val="92D050"/>
              </a:solidFill>
            </a:ln>
          </c:spPr>
          <c:marker>
            <c:symbol val="none"/>
          </c:marker>
          <c:cat>
            <c:strRef>
              <c:f>'Academics - Gr. 3-8 - Next Gen'!$D$320:$H$320</c:f>
              <c:strCache>
                <c:ptCount val="5"/>
                <c:pt idx="0">
                  <c:v>2014</c:v>
                </c:pt>
                <c:pt idx="1">
                  <c:v>2015</c:v>
                </c:pt>
                <c:pt idx="2">
                  <c:v>2016</c:v>
                </c:pt>
                <c:pt idx="3">
                  <c:v>2017†</c:v>
                </c:pt>
                <c:pt idx="4">
                  <c:v>2018†</c:v>
                </c:pt>
              </c:strCache>
            </c:strRef>
          </c:cat>
          <c:val>
            <c:numRef>
              <c:f>'Academics - Gr. 3-8 - Next Gen'!$D$324:$H$324</c:f>
              <c:numCache>
                <c:formatCode>0.0</c:formatCode>
                <c:ptCount val="5"/>
                <c:pt idx="3">
                  <c:v>508.5265703945247</c:v>
                </c:pt>
                <c:pt idx="4">
                  <c:v>511.61040728719507</c:v>
                </c:pt>
              </c:numCache>
            </c:numRef>
          </c:val>
          <c:smooth val="1"/>
          <c:extLst>
            <c:ext xmlns:c16="http://schemas.microsoft.com/office/drawing/2014/chart" uri="{C3380CC4-5D6E-409C-BE32-E72D297353CC}">
              <c16:uniqueId val="{00000001-88FF-4698-A8C2-2737ACC13B9A}"/>
            </c:ext>
          </c:extLst>
        </c:ser>
        <c:ser>
          <c:idx val="0"/>
          <c:order val="2"/>
          <c:tx>
            <c:strRef>
              <c:f>'Academics - Gr. 3-8 - Next Gen'!$C$323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Gen'!$D$320:$H$320</c:f>
              <c:strCache>
                <c:ptCount val="5"/>
                <c:pt idx="0">
                  <c:v>2014</c:v>
                </c:pt>
                <c:pt idx="1">
                  <c:v>2015</c:v>
                </c:pt>
                <c:pt idx="2">
                  <c:v>2016</c:v>
                </c:pt>
                <c:pt idx="3">
                  <c:v>2017†</c:v>
                </c:pt>
                <c:pt idx="4">
                  <c:v>2018†</c:v>
                </c:pt>
              </c:strCache>
            </c:strRef>
          </c:cat>
          <c:val>
            <c:numRef>
              <c:f>'Academics - Gr. 3-8 - Next Gen'!$D$323:$H$323</c:f>
              <c:numCache>
                <c:formatCode>0.0</c:formatCode>
                <c:ptCount val="5"/>
                <c:pt idx="3">
                  <c:v>516.44897959183675</c:v>
                </c:pt>
                <c:pt idx="4">
                  <c:v>516.98214285714289</c:v>
                </c:pt>
              </c:numCache>
            </c:numRef>
          </c:val>
          <c:smooth val="1"/>
          <c:extLst>
            <c:ext xmlns:c16="http://schemas.microsoft.com/office/drawing/2014/chart" uri="{C3380CC4-5D6E-409C-BE32-E72D297353CC}">
              <c16:uniqueId val="{00000002-88FF-4698-A8C2-2737ACC13B9A}"/>
            </c:ext>
          </c:extLst>
        </c:ser>
        <c:dLbls>
          <c:showLegendKey val="0"/>
          <c:showVal val="0"/>
          <c:showCatName val="0"/>
          <c:showSerName val="0"/>
          <c:showPercent val="0"/>
          <c:showBubbleSize val="0"/>
        </c:dLbls>
        <c:smooth val="0"/>
        <c:axId val="308996936"/>
        <c:axId val="308997512"/>
      </c:lineChart>
      <c:catAx>
        <c:axId val="308996936"/>
        <c:scaling>
          <c:orientation val="minMax"/>
        </c:scaling>
        <c:delete val="0"/>
        <c:axPos val="b"/>
        <c:numFmt formatCode="General" sourceLinked="1"/>
        <c:majorTickMark val="out"/>
        <c:minorTickMark val="none"/>
        <c:tickLblPos val="nextTo"/>
        <c:crossAx val="308997512"/>
        <c:crosses val="autoZero"/>
        <c:auto val="1"/>
        <c:lblAlgn val="ctr"/>
        <c:lblOffset val="100"/>
        <c:noMultiLvlLbl val="0"/>
      </c:catAx>
      <c:valAx>
        <c:axId val="308997512"/>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8996936"/>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528593042381"/>
          <c:y val="5.1440251900434983E-2"/>
          <c:w val="0.84044613509246324"/>
          <c:h val="0.83249029671849806"/>
        </c:manualLayout>
      </c:layout>
      <c:lineChart>
        <c:grouping val="standard"/>
        <c:varyColors val="0"/>
        <c:ser>
          <c:idx val="1"/>
          <c:order val="0"/>
          <c:tx>
            <c:strRef>
              <c:f>'Academics - Gr. 3-8 - Next Gen'!$C$325</c:f>
              <c:strCache>
                <c:ptCount val="1"/>
                <c:pt idx="0">
                  <c:v>Springfield*</c:v>
                </c:pt>
              </c:strCache>
            </c:strRef>
          </c:tx>
          <c:spPr>
            <a:ln w="31750">
              <a:solidFill>
                <a:schemeClr val="bg1">
                  <a:lumMod val="65000"/>
                </a:schemeClr>
              </a:solidFill>
            </a:ln>
          </c:spPr>
          <c:marker>
            <c:symbol val="none"/>
          </c:marker>
          <c:cat>
            <c:strRef>
              <c:f>'Academics - Gr. 3-8 - Next Gen'!$K$320:$O$320</c:f>
              <c:strCache>
                <c:ptCount val="5"/>
                <c:pt idx="0">
                  <c:v>2014</c:v>
                </c:pt>
                <c:pt idx="1">
                  <c:v>2015</c:v>
                </c:pt>
                <c:pt idx="2">
                  <c:v>2016</c:v>
                </c:pt>
                <c:pt idx="3">
                  <c:v>2017†</c:v>
                </c:pt>
                <c:pt idx="4">
                  <c:v>2018†</c:v>
                </c:pt>
              </c:strCache>
            </c:strRef>
          </c:cat>
          <c:val>
            <c:numRef>
              <c:f>'Academics - Gr. 3-8 - Next Gen'!$K$325:$O$325</c:f>
              <c:numCache>
                <c:formatCode>0.0</c:formatCode>
                <c:ptCount val="5"/>
                <c:pt idx="3" formatCode="0">
                  <c:v>49</c:v>
                </c:pt>
                <c:pt idx="4" formatCode="0">
                  <c:v>50</c:v>
                </c:pt>
              </c:numCache>
            </c:numRef>
          </c:val>
          <c:smooth val="1"/>
          <c:extLst>
            <c:ext xmlns:c16="http://schemas.microsoft.com/office/drawing/2014/chart" uri="{C3380CC4-5D6E-409C-BE32-E72D297353CC}">
              <c16:uniqueId val="{00000000-127A-49A2-B2D9-B70597BE7A6C}"/>
            </c:ext>
          </c:extLst>
        </c:ser>
        <c:ser>
          <c:idx val="2"/>
          <c:order val="1"/>
          <c:tx>
            <c:strRef>
              <c:f>'Academics - Gr. 3-8 - Next Gen'!$C$324</c:f>
              <c:strCache>
                <c:ptCount val="1"/>
                <c:pt idx="0">
                  <c:v>Statewide*</c:v>
                </c:pt>
              </c:strCache>
            </c:strRef>
          </c:tx>
          <c:spPr>
            <a:ln w="31750">
              <a:solidFill>
                <a:srgbClr val="92D050"/>
              </a:solidFill>
            </a:ln>
          </c:spPr>
          <c:marker>
            <c:symbol val="none"/>
          </c:marker>
          <c:cat>
            <c:strRef>
              <c:f>'Academics - Gr. 3-8 - Next Gen'!$K$320:$O$320</c:f>
              <c:strCache>
                <c:ptCount val="5"/>
                <c:pt idx="0">
                  <c:v>2014</c:v>
                </c:pt>
                <c:pt idx="1">
                  <c:v>2015</c:v>
                </c:pt>
                <c:pt idx="2">
                  <c:v>2016</c:v>
                </c:pt>
                <c:pt idx="3">
                  <c:v>2017†</c:v>
                </c:pt>
                <c:pt idx="4">
                  <c:v>2018†</c:v>
                </c:pt>
              </c:strCache>
            </c:strRef>
          </c:cat>
          <c:val>
            <c:numRef>
              <c:f>'Academics - Gr. 3-8 - Next Gen'!$K$324:$O$324</c:f>
              <c:numCache>
                <c:formatCode>0.0</c:formatCode>
                <c:ptCount val="5"/>
                <c:pt idx="3" formatCode="0">
                  <c:v>67</c:v>
                </c:pt>
                <c:pt idx="4" formatCode="0">
                  <c:v>71</c:v>
                </c:pt>
              </c:numCache>
            </c:numRef>
          </c:val>
          <c:smooth val="1"/>
          <c:extLst>
            <c:ext xmlns:c16="http://schemas.microsoft.com/office/drawing/2014/chart" uri="{C3380CC4-5D6E-409C-BE32-E72D297353CC}">
              <c16:uniqueId val="{00000001-127A-49A2-B2D9-B70597BE7A6C}"/>
            </c:ext>
          </c:extLst>
        </c:ser>
        <c:ser>
          <c:idx val="0"/>
          <c:order val="2"/>
          <c:tx>
            <c:strRef>
              <c:f>'Academics - Gr. 3-8 - Next Gen'!$C$323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Gen'!$K$320:$O$320</c:f>
              <c:strCache>
                <c:ptCount val="5"/>
                <c:pt idx="0">
                  <c:v>2014</c:v>
                </c:pt>
                <c:pt idx="1">
                  <c:v>2015</c:v>
                </c:pt>
                <c:pt idx="2">
                  <c:v>2016</c:v>
                </c:pt>
                <c:pt idx="3">
                  <c:v>2017†</c:v>
                </c:pt>
                <c:pt idx="4">
                  <c:v>2018†</c:v>
                </c:pt>
              </c:strCache>
            </c:strRef>
          </c:cat>
          <c:val>
            <c:numRef>
              <c:f>'Academics - Gr. 3-8 - Next Gen'!$K$323:$O$323</c:f>
              <c:numCache>
                <c:formatCode>0.0</c:formatCode>
                <c:ptCount val="5"/>
                <c:pt idx="3">
                  <c:v>84</c:v>
                </c:pt>
                <c:pt idx="4">
                  <c:v>75</c:v>
                </c:pt>
              </c:numCache>
            </c:numRef>
          </c:val>
          <c:smooth val="1"/>
          <c:extLst>
            <c:ext xmlns:c16="http://schemas.microsoft.com/office/drawing/2014/chart" uri="{C3380CC4-5D6E-409C-BE32-E72D297353CC}">
              <c16:uniqueId val="{00000002-127A-49A2-B2D9-B70597BE7A6C}"/>
            </c:ext>
          </c:extLst>
        </c:ser>
        <c:dLbls>
          <c:showLegendKey val="0"/>
          <c:showVal val="0"/>
          <c:showCatName val="0"/>
          <c:showSerName val="0"/>
          <c:showPercent val="0"/>
          <c:showBubbleSize val="0"/>
        </c:dLbls>
        <c:smooth val="0"/>
        <c:axId val="309001544"/>
        <c:axId val="309264392"/>
      </c:lineChart>
      <c:catAx>
        <c:axId val="309001544"/>
        <c:scaling>
          <c:orientation val="minMax"/>
        </c:scaling>
        <c:delete val="0"/>
        <c:axPos val="b"/>
        <c:numFmt formatCode="General" sourceLinked="1"/>
        <c:majorTickMark val="out"/>
        <c:minorTickMark val="none"/>
        <c:tickLblPos val="nextTo"/>
        <c:crossAx val="309264392"/>
        <c:crosses val="autoZero"/>
        <c:auto val="1"/>
        <c:lblAlgn val="ctr"/>
        <c:lblOffset val="100"/>
        <c:noMultiLvlLbl val="0"/>
      </c:catAx>
      <c:valAx>
        <c:axId val="309264392"/>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Meets or Exceeds</a:t>
                </a:r>
              </a:p>
            </c:rich>
          </c:tx>
          <c:overlay val="0"/>
        </c:title>
        <c:numFmt formatCode="General" sourceLinked="0"/>
        <c:majorTickMark val="out"/>
        <c:minorTickMark val="none"/>
        <c:tickLblPos val="nextTo"/>
        <c:crossAx val="30900154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66" l="0.70000000000000062" r="0.70000000000000062" t="0.75000000000000766"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4985"/>
        </c:manualLayout>
      </c:layout>
      <c:lineChart>
        <c:grouping val="standard"/>
        <c:varyColors val="0"/>
        <c:ser>
          <c:idx val="1"/>
          <c:order val="0"/>
          <c:tx>
            <c:strRef>
              <c:f>'Academics - Gr. 3-8 - Next Gen'!$C$325</c:f>
              <c:strCache>
                <c:ptCount val="1"/>
                <c:pt idx="0">
                  <c:v>Springfield*</c:v>
                </c:pt>
              </c:strCache>
            </c:strRef>
          </c:tx>
          <c:spPr>
            <a:ln w="31750">
              <a:solidFill>
                <a:schemeClr val="bg1">
                  <a:lumMod val="65000"/>
                </a:schemeClr>
              </a:solidFill>
            </a:ln>
          </c:spPr>
          <c:marker>
            <c:symbol val="none"/>
          </c:marker>
          <c:cat>
            <c:strRef>
              <c:f>'Academics - Gr. 3-8 - Next Gen'!$R$320:$V$320</c:f>
              <c:strCache>
                <c:ptCount val="5"/>
                <c:pt idx="0">
                  <c:v>2014</c:v>
                </c:pt>
                <c:pt idx="1">
                  <c:v>2015</c:v>
                </c:pt>
                <c:pt idx="2">
                  <c:v>2016</c:v>
                </c:pt>
                <c:pt idx="3">
                  <c:v>2017†</c:v>
                </c:pt>
                <c:pt idx="4">
                  <c:v>2018†,‡</c:v>
                </c:pt>
              </c:strCache>
            </c:strRef>
          </c:cat>
          <c:val>
            <c:numRef>
              <c:f>'Academics - Gr. 3-8 - Next Gen'!$R$325:$V$325</c:f>
              <c:numCache>
                <c:formatCode>0.0</c:formatCode>
                <c:ptCount val="5"/>
                <c:pt idx="3">
                  <c:v>55</c:v>
                </c:pt>
                <c:pt idx="4">
                  <c:v>57.396551724137929</c:v>
                </c:pt>
              </c:numCache>
            </c:numRef>
          </c:val>
          <c:smooth val="1"/>
          <c:extLst>
            <c:ext xmlns:c16="http://schemas.microsoft.com/office/drawing/2014/chart" uri="{C3380CC4-5D6E-409C-BE32-E72D297353CC}">
              <c16:uniqueId val="{00000000-2642-4739-ACBB-E0B01EFD33B6}"/>
            </c:ext>
          </c:extLst>
        </c:ser>
        <c:ser>
          <c:idx val="2"/>
          <c:order val="1"/>
          <c:tx>
            <c:strRef>
              <c:f>'Academics - Gr. 3-8 - Next Gen'!$C$324</c:f>
              <c:strCache>
                <c:ptCount val="1"/>
                <c:pt idx="0">
                  <c:v>Statewide*</c:v>
                </c:pt>
              </c:strCache>
            </c:strRef>
          </c:tx>
          <c:spPr>
            <a:ln w="31750">
              <a:solidFill>
                <a:srgbClr val="92D050"/>
              </a:solidFill>
            </a:ln>
          </c:spPr>
          <c:marker>
            <c:symbol val="none"/>
          </c:marker>
          <c:cat>
            <c:strRef>
              <c:f>'Academics - Gr. 3-8 - Next Gen'!$R$320:$V$320</c:f>
              <c:strCache>
                <c:ptCount val="5"/>
                <c:pt idx="0">
                  <c:v>2014</c:v>
                </c:pt>
                <c:pt idx="1">
                  <c:v>2015</c:v>
                </c:pt>
                <c:pt idx="2">
                  <c:v>2016</c:v>
                </c:pt>
                <c:pt idx="3">
                  <c:v>2017†</c:v>
                </c:pt>
                <c:pt idx="4">
                  <c:v>2018†,‡</c:v>
                </c:pt>
              </c:strCache>
            </c:strRef>
          </c:cat>
          <c:val>
            <c:numRef>
              <c:f>'Academics - Gr. 3-8 - Next Gen'!$R$324:$V$324</c:f>
              <c:numCache>
                <c:formatCode>0.0</c:formatCode>
                <c:ptCount val="5"/>
                <c:pt idx="3">
                  <c:v>58</c:v>
                </c:pt>
                <c:pt idx="4">
                  <c:v>57.8090087684159</c:v>
                </c:pt>
              </c:numCache>
            </c:numRef>
          </c:val>
          <c:smooth val="1"/>
          <c:extLst>
            <c:ext xmlns:c16="http://schemas.microsoft.com/office/drawing/2014/chart" uri="{C3380CC4-5D6E-409C-BE32-E72D297353CC}">
              <c16:uniqueId val="{00000001-2642-4739-ACBB-E0B01EFD33B6}"/>
            </c:ext>
          </c:extLst>
        </c:ser>
        <c:ser>
          <c:idx val="0"/>
          <c:order val="2"/>
          <c:tx>
            <c:strRef>
              <c:f>'Academics - Gr. 3-8 - Next Gen'!$C$323</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Gen'!$R$320:$V$320</c:f>
              <c:strCache>
                <c:ptCount val="5"/>
                <c:pt idx="0">
                  <c:v>2014</c:v>
                </c:pt>
                <c:pt idx="1">
                  <c:v>2015</c:v>
                </c:pt>
                <c:pt idx="2">
                  <c:v>2016</c:v>
                </c:pt>
                <c:pt idx="3">
                  <c:v>2017†</c:v>
                </c:pt>
                <c:pt idx="4">
                  <c:v>2018†,‡</c:v>
                </c:pt>
              </c:strCache>
            </c:strRef>
          </c:cat>
          <c:val>
            <c:numRef>
              <c:f>'Academics - Gr. 3-8 - Next Gen'!$R$323:$W$323</c:f>
              <c:numCache>
                <c:formatCode>0.0</c:formatCode>
                <c:ptCount val="6"/>
                <c:pt idx="3">
                  <c:v>69</c:v>
                </c:pt>
                <c:pt idx="4">
                  <c:v>66.853658536585371</c:v>
                </c:pt>
              </c:numCache>
            </c:numRef>
          </c:val>
          <c:smooth val="1"/>
          <c:extLst>
            <c:ext xmlns:c16="http://schemas.microsoft.com/office/drawing/2014/chart" uri="{C3380CC4-5D6E-409C-BE32-E72D297353CC}">
              <c16:uniqueId val="{00000002-2642-4739-ACBB-E0B01EFD33B6}"/>
            </c:ext>
          </c:extLst>
        </c:ser>
        <c:dLbls>
          <c:showLegendKey val="0"/>
          <c:showVal val="0"/>
          <c:showCatName val="0"/>
          <c:showSerName val="0"/>
          <c:showPercent val="0"/>
          <c:showBubbleSize val="0"/>
        </c:dLbls>
        <c:smooth val="0"/>
        <c:axId val="309268424"/>
        <c:axId val="309269000"/>
      </c:lineChart>
      <c:catAx>
        <c:axId val="309268424"/>
        <c:scaling>
          <c:orientation val="minMax"/>
        </c:scaling>
        <c:delete val="0"/>
        <c:axPos val="b"/>
        <c:numFmt formatCode="General" sourceLinked="1"/>
        <c:majorTickMark val="out"/>
        <c:minorTickMark val="none"/>
        <c:tickLblPos val="nextTo"/>
        <c:crossAx val="309269000"/>
        <c:crosses val="autoZero"/>
        <c:auto val="1"/>
        <c:lblAlgn val="ctr"/>
        <c:lblOffset val="100"/>
        <c:noMultiLvlLbl val="0"/>
      </c:catAx>
      <c:valAx>
        <c:axId val="309269000"/>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crossAx val="309268424"/>
        <c:crosses val="autoZero"/>
        <c:crossBetween val="between"/>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88" l="0.70000000000000062" r="0.70000000000000062" t="0.75000000000000788"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49784"/>
        </c:manualLayout>
      </c:layout>
      <c:lineChart>
        <c:grouping val="standard"/>
        <c:varyColors val="0"/>
        <c:ser>
          <c:idx val="1"/>
          <c:order val="0"/>
          <c:tx>
            <c:strRef>
              <c:f>'Academics - Gr. 3-8 - Next Gen'!$C$352</c:f>
              <c:strCache>
                <c:ptCount val="1"/>
                <c:pt idx="0">
                  <c:v>Springfield*</c:v>
                </c:pt>
              </c:strCache>
            </c:strRef>
          </c:tx>
          <c:spPr>
            <a:ln w="31750">
              <a:solidFill>
                <a:schemeClr val="bg1">
                  <a:lumMod val="65000"/>
                </a:schemeClr>
              </a:solidFill>
            </a:ln>
          </c:spPr>
          <c:marker>
            <c:symbol val="none"/>
          </c:marker>
          <c:cat>
            <c:strRef>
              <c:f>'Academics - Gr. 3-8 - Next Gen'!$D$347:$H$347</c:f>
              <c:strCache>
                <c:ptCount val="5"/>
                <c:pt idx="0">
                  <c:v>2014</c:v>
                </c:pt>
                <c:pt idx="1">
                  <c:v>2015</c:v>
                </c:pt>
                <c:pt idx="2">
                  <c:v>2016</c:v>
                </c:pt>
                <c:pt idx="3">
                  <c:v>2017†</c:v>
                </c:pt>
                <c:pt idx="4">
                  <c:v>2018†</c:v>
                </c:pt>
              </c:strCache>
            </c:strRef>
          </c:cat>
          <c:val>
            <c:numRef>
              <c:f>'Academics - Gr. 3-8 - Next Gen'!$D$352:$H$352</c:f>
              <c:numCache>
                <c:formatCode>0.0</c:formatCode>
                <c:ptCount val="5"/>
                <c:pt idx="3">
                  <c:v>502.8987341772152</c:v>
                </c:pt>
                <c:pt idx="4">
                  <c:v>504.06986899563321</c:v>
                </c:pt>
              </c:numCache>
            </c:numRef>
          </c:val>
          <c:smooth val="1"/>
          <c:extLst>
            <c:ext xmlns:c16="http://schemas.microsoft.com/office/drawing/2014/chart" uri="{C3380CC4-5D6E-409C-BE32-E72D297353CC}">
              <c16:uniqueId val="{00000000-4761-4BE4-84CC-93D46161EB7D}"/>
            </c:ext>
          </c:extLst>
        </c:ser>
        <c:ser>
          <c:idx val="2"/>
          <c:order val="1"/>
          <c:tx>
            <c:strRef>
              <c:f>'Academics - Gr. 3-8 - Next Gen'!$C$351</c:f>
              <c:strCache>
                <c:ptCount val="1"/>
                <c:pt idx="0">
                  <c:v>Statewide*</c:v>
                </c:pt>
              </c:strCache>
            </c:strRef>
          </c:tx>
          <c:spPr>
            <a:ln w="31750">
              <a:solidFill>
                <a:srgbClr val="92D050"/>
              </a:solidFill>
            </a:ln>
          </c:spPr>
          <c:marker>
            <c:symbol val="none"/>
          </c:marker>
          <c:cat>
            <c:strRef>
              <c:f>'Academics - Gr. 3-8 - Next Gen'!$D$347:$H$347</c:f>
              <c:strCache>
                <c:ptCount val="5"/>
                <c:pt idx="0">
                  <c:v>2014</c:v>
                </c:pt>
                <c:pt idx="1">
                  <c:v>2015</c:v>
                </c:pt>
                <c:pt idx="2">
                  <c:v>2016</c:v>
                </c:pt>
                <c:pt idx="3">
                  <c:v>2017†</c:v>
                </c:pt>
                <c:pt idx="4">
                  <c:v>2018†</c:v>
                </c:pt>
              </c:strCache>
            </c:strRef>
          </c:cat>
          <c:val>
            <c:numRef>
              <c:f>'Academics - Gr. 3-8 - Next Gen'!$D$351:$H$351</c:f>
              <c:numCache>
                <c:formatCode>0.0</c:formatCode>
                <c:ptCount val="5"/>
                <c:pt idx="3">
                  <c:v>514.24717251252684</c:v>
                </c:pt>
                <c:pt idx="4">
                  <c:v>514.26677817269501</c:v>
                </c:pt>
              </c:numCache>
            </c:numRef>
          </c:val>
          <c:smooth val="1"/>
          <c:extLst>
            <c:ext xmlns:c16="http://schemas.microsoft.com/office/drawing/2014/chart" uri="{C3380CC4-5D6E-409C-BE32-E72D297353CC}">
              <c16:uniqueId val="{00000001-4761-4BE4-84CC-93D46161EB7D}"/>
            </c:ext>
          </c:extLst>
        </c:ser>
        <c:ser>
          <c:idx val="0"/>
          <c:order val="2"/>
          <c:tx>
            <c:strRef>
              <c:f>'Academics - Gr. 3-8 - Next Gen'!$C$350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'Academics - Gr. 3-8 - Next Gen'!$D$347:$H$347</c:f>
              <c:strCache>
                <c:ptCount val="5"/>
                <c:pt idx="0">
                  <c:v>2014</c:v>
                </c:pt>
                <c:pt idx="1">
                  <c:v>2015</c:v>
                </c:pt>
                <c:pt idx="2">
                  <c:v>2016</c:v>
                </c:pt>
                <c:pt idx="3">
                  <c:v>2017†</c:v>
                </c:pt>
                <c:pt idx="4">
                  <c:v>2018†</c:v>
                </c:pt>
              </c:strCache>
            </c:strRef>
          </c:cat>
          <c:val>
            <c:numRef>
              <c:f>'Academics - Gr. 3-8 - Next Gen'!$D$350:$H$350</c:f>
              <c:numCache>
                <c:formatCode>0.0</c:formatCode>
                <c:ptCount val="5"/>
                <c:pt idx="3">
                  <c:v>519.67346938775506</c:v>
                </c:pt>
                <c:pt idx="4">
                  <c:v>516.66071428571433</c:v>
                </c:pt>
              </c:numCache>
            </c:numRef>
          </c:val>
          <c:smooth val="1"/>
          <c:extLst>
            <c:ext xmlns:c16="http://schemas.microsoft.com/office/drawing/2014/chart" uri="{C3380CC4-5D6E-409C-BE32-E72D297353CC}">
              <c16:uniqueId val="{00000002-4761-4BE4-84CC-93D46161EB7D}"/>
            </c:ext>
          </c:extLst>
        </c:ser>
        <c:dLbls>
          <c:showLegendKey val="0"/>
          <c:showVal val="0"/>
          <c:showCatName val="0"/>
          <c:showSerName val="0"/>
          <c:showPercent val="0"/>
          <c:showBubbleSize val="0"/>
        </c:dLbls>
        <c:smooth val="0"/>
        <c:axId val="309322312"/>
        <c:axId val="309322888"/>
      </c:lineChart>
      <c:catAx>
        <c:axId val="309322312"/>
        <c:scaling>
          <c:orientation val="minMax"/>
        </c:scaling>
        <c:delete val="0"/>
        <c:axPos val="b"/>
        <c:numFmt formatCode="General" sourceLinked="1"/>
        <c:majorTickMark val="out"/>
        <c:minorTickMark val="none"/>
        <c:tickLblPos val="nextTo"/>
        <c:crossAx val="309322888"/>
        <c:crosses val="autoZero"/>
        <c:auto val="1"/>
        <c:lblAlgn val="ctr"/>
        <c:lblOffset val="100"/>
        <c:noMultiLvlLbl val="0"/>
      </c:catAx>
      <c:valAx>
        <c:axId val="309322888"/>
        <c:scaling>
          <c:orientation val="minMax"/>
          <c:max val="560"/>
          <c:min val="440"/>
        </c:scaling>
        <c:delete val="0"/>
        <c:axPos val="l"/>
        <c:title>
          <c:tx>
            <c:rich>
              <a:bodyPr rot="-5400000" vert="horz"/>
              <a:lstStyle/>
              <a:p>
                <a:pPr>
                  <a:defRPr/>
                </a:pPr>
                <a:r>
                  <a:rPr lang="en-US"/>
                  <a:t>Average</a:t>
                </a:r>
                <a:r>
                  <a:rPr lang="en-US" baseline="0"/>
                  <a:t> Scaled Score</a:t>
                </a:r>
                <a:endParaRPr lang="en-US"/>
              </a:p>
            </c:rich>
          </c:tx>
          <c:overlay val="0"/>
        </c:title>
        <c:numFmt formatCode="General" sourceLinked="0"/>
        <c:majorTickMark val="out"/>
        <c:minorTickMark val="none"/>
        <c:tickLblPos val="nextTo"/>
        <c:crossAx val="309322312"/>
        <c:crosses val="autoZero"/>
        <c:crossBetween val="between"/>
        <c:majorUnit val="10"/>
      </c:valAx>
      <c:spPr>
        <a:noFill/>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44" l="0.70000000000000062" r="0.70000000000000062" t="0.750000000000007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3" Type="http://schemas.openxmlformats.org/officeDocument/2006/relationships/chart" Target="../charts/chart78.xml"/><Relationship Id="rId18" Type="http://schemas.openxmlformats.org/officeDocument/2006/relationships/chart" Target="../charts/chart83.xml"/><Relationship Id="rId26" Type="http://schemas.openxmlformats.org/officeDocument/2006/relationships/chart" Target="../charts/chart91.xml"/><Relationship Id="rId39" Type="http://schemas.openxmlformats.org/officeDocument/2006/relationships/chart" Target="../charts/chart104.xml"/><Relationship Id="rId21" Type="http://schemas.openxmlformats.org/officeDocument/2006/relationships/chart" Target="../charts/chart86.xml"/><Relationship Id="rId34" Type="http://schemas.openxmlformats.org/officeDocument/2006/relationships/chart" Target="../charts/chart99.xml"/><Relationship Id="rId42" Type="http://schemas.openxmlformats.org/officeDocument/2006/relationships/chart" Target="../charts/chart107.xml"/><Relationship Id="rId47" Type="http://schemas.openxmlformats.org/officeDocument/2006/relationships/chart" Target="../charts/chart112.xml"/><Relationship Id="rId50" Type="http://schemas.openxmlformats.org/officeDocument/2006/relationships/chart" Target="../charts/chart115.xml"/><Relationship Id="rId55" Type="http://schemas.openxmlformats.org/officeDocument/2006/relationships/chart" Target="../charts/chart120.xml"/><Relationship Id="rId7" Type="http://schemas.openxmlformats.org/officeDocument/2006/relationships/chart" Target="../charts/chart72.xml"/><Relationship Id="rId12" Type="http://schemas.openxmlformats.org/officeDocument/2006/relationships/chart" Target="../charts/chart77.xml"/><Relationship Id="rId17" Type="http://schemas.openxmlformats.org/officeDocument/2006/relationships/chart" Target="../charts/chart82.xml"/><Relationship Id="rId25" Type="http://schemas.openxmlformats.org/officeDocument/2006/relationships/chart" Target="../charts/chart90.xml"/><Relationship Id="rId33" Type="http://schemas.openxmlformats.org/officeDocument/2006/relationships/chart" Target="../charts/chart98.xml"/><Relationship Id="rId38" Type="http://schemas.openxmlformats.org/officeDocument/2006/relationships/chart" Target="../charts/chart103.xml"/><Relationship Id="rId46" Type="http://schemas.openxmlformats.org/officeDocument/2006/relationships/chart" Target="../charts/chart111.xml"/><Relationship Id="rId59" Type="http://schemas.openxmlformats.org/officeDocument/2006/relationships/chart" Target="../charts/chart124.xml"/><Relationship Id="rId2" Type="http://schemas.openxmlformats.org/officeDocument/2006/relationships/chart" Target="../charts/chart67.xml"/><Relationship Id="rId16" Type="http://schemas.openxmlformats.org/officeDocument/2006/relationships/chart" Target="../charts/chart81.xml"/><Relationship Id="rId20" Type="http://schemas.openxmlformats.org/officeDocument/2006/relationships/chart" Target="../charts/chart85.xml"/><Relationship Id="rId29" Type="http://schemas.openxmlformats.org/officeDocument/2006/relationships/chart" Target="../charts/chart94.xml"/><Relationship Id="rId41" Type="http://schemas.openxmlformats.org/officeDocument/2006/relationships/chart" Target="../charts/chart106.xml"/><Relationship Id="rId54" Type="http://schemas.openxmlformats.org/officeDocument/2006/relationships/chart" Target="../charts/chart119.xml"/><Relationship Id="rId1" Type="http://schemas.openxmlformats.org/officeDocument/2006/relationships/chart" Target="../charts/chart66.xml"/><Relationship Id="rId6" Type="http://schemas.openxmlformats.org/officeDocument/2006/relationships/chart" Target="../charts/chart71.xml"/><Relationship Id="rId11" Type="http://schemas.openxmlformats.org/officeDocument/2006/relationships/chart" Target="../charts/chart76.xml"/><Relationship Id="rId24" Type="http://schemas.openxmlformats.org/officeDocument/2006/relationships/chart" Target="../charts/chart89.xml"/><Relationship Id="rId32" Type="http://schemas.openxmlformats.org/officeDocument/2006/relationships/chart" Target="../charts/chart97.xml"/><Relationship Id="rId37" Type="http://schemas.openxmlformats.org/officeDocument/2006/relationships/chart" Target="../charts/chart102.xml"/><Relationship Id="rId40" Type="http://schemas.openxmlformats.org/officeDocument/2006/relationships/chart" Target="../charts/chart105.xml"/><Relationship Id="rId45" Type="http://schemas.openxmlformats.org/officeDocument/2006/relationships/chart" Target="../charts/chart110.xml"/><Relationship Id="rId53" Type="http://schemas.openxmlformats.org/officeDocument/2006/relationships/chart" Target="../charts/chart118.xml"/><Relationship Id="rId58" Type="http://schemas.openxmlformats.org/officeDocument/2006/relationships/chart" Target="../charts/chart123.xml"/><Relationship Id="rId5" Type="http://schemas.openxmlformats.org/officeDocument/2006/relationships/chart" Target="../charts/chart70.xml"/><Relationship Id="rId15" Type="http://schemas.openxmlformats.org/officeDocument/2006/relationships/chart" Target="../charts/chart80.xml"/><Relationship Id="rId23" Type="http://schemas.openxmlformats.org/officeDocument/2006/relationships/chart" Target="../charts/chart88.xml"/><Relationship Id="rId28" Type="http://schemas.openxmlformats.org/officeDocument/2006/relationships/chart" Target="../charts/chart93.xml"/><Relationship Id="rId36" Type="http://schemas.openxmlformats.org/officeDocument/2006/relationships/chart" Target="../charts/chart101.xml"/><Relationship Id="rId49" Type="http://schemas.openxmlformats.org/officeDocument/2006/relationships/chart" Target="../charts/chart114.xml"/><Relationship Id="rId57" Type="http://schemas.openxmlformats.org/officeDocument/2006/relationships/chart" Target="../charts/chart122.xml"/><Relationship Id="rId10" Type="http://schemas.openxmlformats.org/officeDocument/2006/relationships/chart" Target="../charts/chart75.xml"/><Relationship Id="rId19" Type="http://schemas.openxmlformats.org/officeDocument/2006/relationships/chart" Target="../charts/chart84.xml"/><Relationship Id="rId31" Type="http://schemas.openxmlformats.org/officeDocument/2006/relationships/chart" Target="../charts/chart96.xml"/><Relationship Id="rId44" Type="http://schemas.openxmlformats.org/officeDocument/2006/relationships/chart" Target="../charts/chart109.xml"/><Relationship Id="rId52" Type="http://schemas.openxmlformats.org/officeDocument/2006/relationships/chart" Target="../charts/chart117.xml"/><Relationship Id="rId60" Type="http://schemas.openxmlformats.org/officeDocument/2006/relationships/chart" Target="../charts/chart125.xml"/><Relationship Id="rId4" Type="http://schemas.openxmlformats.org/officeDocument/2006/relationships/chart" Target="../charts/chart69.xml"/><Relationship Id="rId9" Type="http://schemas.openxmlformats.org/officeDocument/2006/relationships/chart" Target="../charts/chart74.xml"/><Relationship Id="rId14" Type="http://schemas.openxmlformats.org/officeDocument/2006/relationships/chart" Target="../charts/chart79.xml"/><Relationship Id="rId22" Type="http://schemas.openxmlformats.org/officeDocument/2006/relationships/chart" Target="../charts/chart87.xml"/><Relationship Id="rId27" Type="http://schemas.openxmlformats.org/officeDocument/2006/relationships/chart" Target="../charts/chart92.xml"/><Relationship Id="rId30" Type="http://schemas.openxmlformats.org/officeDocument/2006/relationships/chart" Target="../charts/chart95.xml"/><Relationship Id="rId35" Type="http://schemas.openxmlformats.org/officeDocument/2006/relationships/chart" Target="../charts/chart100.xml"/><Relationship Id="rId43" Type="http://schemas.openxmlformats.org/officeDocument/2006/relationships/chart" Target="../charts/chart108.xml"/><Relationship Id="rId48" Type="http://schemas.openxmlformats.org/officeDocument/2006/relationships/chart" Target="../charts/chart113.xml"/><Relationship Id="rId56" Type="http://schemas.openxmlformats.org/officeDocument/2006/relationships/chart" Target="../charts/chart121.xml"/><Relationship Id="rId8" Type="http://schemas.openxmlformats.org/officeDocument/2006/relationships/chart" Target="../charts/chart73.xml"/><Relationship Id="rId51" Type="http://schemas.openxmlformats.org/officeDocument/2006/relationships/chart" Target="../charts/chart116.xml"/><Relationship Id="rId3" Type="http://schemas.openxmlformats.org/officeDocument/2006/relationships/chart" Target="../charts/chart68.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18.xml"/><Relationship Id="rId18" Type="http://schemas.openxmlformats.org/officeDocument/2006/relationships/chart" Target="../charts/chart23.xml"/><Relationship Id="rId26" Type="http://schemas.openxmlformats.org/officeDocument/2006/relationships/chart" Target="../charts/chart31.xml"/><Relationship Id="rId39" Type="http://schemas.openxmlformats.org/officeDocument/2006/relationships/chart" Target="../charts/chart44.xml"/><Relationship Id="rId21" Type="http://schemas.openxmlformats.org/officeDocument/2006/relationships/chart" Target="../charts/chart26.xml"/><Relationship Id="rId34" Type="http://schemas.openxmlformats.org/officeDocument/2006/relationships/chart" Target="../charts/chart39.xml"/><Relationship Id="rId42" Type="http://schemas.openxmlformats.org/officeDocument/2006/relationships/chart" Target="../charts/chart47.xml"/><Relationship Id="rId47" Type="http://schemas.openxmlformats.org/officeDocument/2006/relationships/chart" Target="../charts/chart52.xml"/><Relationship Id="rId50" Type="http://schemas.openxmlformats.org/officeDocument/2006/relationships/chart" Target="../charts/chart55.xml"/><Relationship Id="rId55" Type="http://schemas.openxmlformats.org/officeDocument/2006/relationships/chart" Target="../charts/chart60.xml"/><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5" Type="http://schemas.openxmlformats.org/officeDocument/2006/relationships/chart" Target="../charts/chart30.xml"/><Relationship Id="rId33" Type="http://schemas.openxmlformats.org/officeDocument/2006/relationships/chart" Target="../charts/chart38.xml"/><Relationship Id="rId38" Type="http://schemas.openxmlformats.org/officeDocument/2006/relationships/chart" Target="../charts/chart43.xml"/><Relationship Id="rId46" Type="http://schemas.openxmlformats.org/officeDocument/2006/relationships/chart" Target="../charts/chart51.xml"/><Relationship Id="rId59" Type="http://schemas.openxmlformats.org/officeDocument/2006/relationships/chart" Target="../charts/chart64.xml"/><Relationship Id="rId2" Type="http://schemas.openxmlformats.org/officeDocument/2006/relationships/chart" Target="../charts/chart7.xml"/><Relationship Id="rId16" Type="http://schemas.openxmlformats.org/officeDocument/2006/relationships/chart" Target="../charts/chart21.xml"/><Relationship Id="rId20" Type="http://schemas.openxmlformats.org/officeDocument/2006/relationships/chart" Target="../charts/chart25.xml"/><Relationship Id="rId29" Type="http://schemas.openxmlformats.org/officeDocument/2006/relationships/chart" Target="../charts/chart34.xml"/><Relationship Id="rId41" Type="http://schemas.openxmlformats.org/officeDocument/2006/relationships/chart" Target="../charts/chart46.xml"/><Relationship Id="rId54" Type="http://schemas.openxmlformats.org/officeDocument/2006/relationships/chart" Target="../charts/chart59.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24" Type="http://schemas.openxmlformats.org/officeDocument/2006/relationships/chart" Target="../charts/chart29.xml"/><Relationship Id="rId32" Type="http://schemas.openxmlformats.org/officeDocument/2006/relationships/chart" Target="../charts/chart37.xml"/><Relationship Id="rId37" Type="http://schemas.openxmlformats.org/officeDocument/2006/relationships/chart" Target="../charts/chart42.xml"/><Relationship Id="rId40" Type="http://schemas.openxmlformats.org/officeDocument/2006/relationships/chart" Target="../charts/chart45.xml"/><Relationship Id="rId45" Type="http://schemas.openxmlformats.org/officeDocument/2006/relationships/chart" Target="../charts/chart50.xml"/><Relationship Id="rId53" Type="http://schemas.openxmlformats.org/officeDocument/2006/relationships/chart" Target="../charts/chart58.xml"/><Relationship Id="rId58" Type="http://schemas.openxmlformats.org/officeDocument/2006/relationships/chart" Target="../charts/chart63.xml"/><Relationship Id="rId5" Type="http://schemas.openxmlformats.org/officeDocument/2006/relationships/chart" Target="../charts/chart10.xml"/><Relationship Id="rId15" Type="http://schemas.openxmlformats.org/officeDocument/2006/relationships/chart" Target="../charts/chart20.xml"/><Relationship Id="rId23" Type="http://schemas.openxmlformats.org/officeDocument/2006/relationships/chart" Target="../charts/chart28.xml"/><Relationship Id="rId28" Type="http://schemas.openxmlformats.org/officeDocument/2006/relationships/chart" Target="../charts/chart33.xml"/><Relationship Id="rId36" Type="http://schemas.openxmlformats.org/officeDocument/2006/relationships/chart" Target="../charts/chart41.xml"/><Relationship Id="rId49" Type="http://schemas.openxmlformats.org/officeDocument/2006/relationships/chart" Target="../charts/chart54.xml"/><Relationship Id="rId57" Type="http://schemas.openxmlformats.org/officeDocument/2006/relationships/chart" Target="../charts/chart62.xml"/><Relationship Id="rId10" Type="http://schemas.openxmlformats.org/officeDocument/2006/relationships/chart" Target="../charts/chart15.xml"/><Relationship Id="rId19" Type="http://schemas.openxmlformats.org/officeDocument/2006/relationships/chart" Target="../charts/chart24.xml"/><Relationship Id="rId31" Type="http://schemas.openxmlformats.org/officeDocument/2006/relationships/chart" Target="../charts/chart36.xml"/><Relationship Id="rId44" Type="http://schemas.openxmlformats.org/officeDocument/2006/relationships/chart" Target="../charts/chart49.xml"/><Relationship Id="rId52" Type="http://schemas.openxmlformats.org/officeDocument/2006/relationships/chart" Target="../charts/chart57.xml"/><Relationship Id="rId60" Type="http://schemas.openxmlformats.org/officeDocument/2006/relationships/chart" Target="../charts/chart6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 Id="rId22" Type="http://schemas.openxmlformats.org/officeDocument/2006/relationships/chart" Target="../charts/chart27.xml"/><Relationship Id="rId27" Type="http://schemas.openxmlformats.org/officeDocument/2006/relationships/chart" Target="../charts/chart32.xml"/><Relationship Id="rId30" Type="http://schemas.openxmlformats.org/officeDocument/2006/relationships/chart" Target="../charts/chart35.xml"/><Relationship Id="rId35" Type="http://schemas.openxmlformats.org/officeDocument/2006/relationships/chart" Target="../charts/chart40.xml"/><Relationship Id="rId43" Type="http://schemas.openxmlformats.org/officeDocument/2006/relationships/chart" Target="../charts/chart48.xml"/><Relationship Id="rId48" Type="http://schemas.openxmlformats.org/officeDocument/2006/relationships/chart" Target="../charts/chart53.xml"/><Relationship Id="rId56" Type="http://schemas.openxmlformats.org/officeDocument/2006/relationships/chart" Target="../charts/chart61.xml"/><Relationship Id="rId8" Type="http://schemas.openxmlformats.org/officeDocument/2006/relationships/chart" Target="../charts/chart13.xml"/><Relationship Id="rId51" Type="http://schemas.openxmlformats.org/officeDocument/2006/relationships/chart" Target="../charts/chart56.xml"/><Relationship Id="rId3" Type="http://schemas.openxmlformats.org/officeDocument/2006/relationships/chart" Target="../charts/chart8.xml"/></Relationships>
</file>

<file path=xl/drawings/_rels/drawing30.xml.rels><?xml version="1.0" encoding="UTF-8" standalone="yes"?>
<Relationships xmlns="http://schemas.openxmlformats.org/package/2006/relationships"><Relationship Id="rId13" Type="http://schemas.openxmlformats.org/officeDocument/2006/relationships/chart" Target="../charts/chart138.xml"/><Relationship Id="rId18" Type="http://schemas.openxmlformats.org/officeDocument/2006/relationships/chart" Target="../charts/chart143.xml"/><Relationship Id="rId26" Type="http://schemas.openxmlformats.org/officeDocument/2006/relationships/chart" Target="../charts/chart151.xml"/><Relationship Id="rId39" Type="http://schemas.openxmlformats.org/officeDocument/2006/relationships/chart" Target="../charts/chart164.xml"/><Relationship Id="rId21" Type="http://schemas.openxmlformats.org/officeDocument/2006/relationships/chart" Target="../charts/chart146.xml"/><Relationship Id="rId34" Type="http://schemas.openxmlformats.org/officeDocument/2006/relationships/chart" Target="../charts/chart159.xml"/><Relationship Id="rId42" Type="http://schemas.openxmlformats.org/officeDocument/2006/relationships/chart" Target="../charts/chart167.xml"/><Relationship Id="rId47" Type="http://schemas.openxmlformats.org/officeDocument/2006/relationships/chart" Target="../charts/chart172.xml"/><Relationship Id="rId50" Type="http://schemas.openxmlformats.org/officeDocument/2006/relationships/chart" Target="../charts/chart175.xml"/><Relationship Id="rId55" Type="http://schemas.openxmlformats.org/officeDocument/2006/relationships/chart" Target="../charts/chart180.xml"/><Relationship Id="rId7" Type="http://schemas.openxmlformats.org/officeDocument/2006/relationships/chart" Target="../charts/chart132.xml"/><Relationship Id="rId12" Type="http://schemas.openxmlformats.org/officeDocument/2006/relationships/chart" Target="../charts/chart137.xml"/><Relationship Id="rId17" Type="http://schemas.openxmlformats.org/officeDocument/2006/relationships/chart" Target="../charts/chart142.xml"/><Relationship Id="rId25" Type="http://schemas.openxmlformats.org/officeDocument/2006/relationships/chart" Target="../charts/chart150.xml"/><Relationship Id="rId33" Type="http://schemas.openxmlformats.org/officeDocument/2006/relationships/chart" Target="../charts/chart158.xml"/><Relationship Id="rId38" Type="http://schemas.openxmlformats.org/officeDocument/2006/relationships/chart" Target="../charts/chart163.xml"/><Relationship Id="rId46" Type="http://schemas.openxmlformats.org/officeDocument/2006/relationships/chart" Target="../charts/chart171.xml"/><Relationship Id="rId59" Type="http://schemas.openxmlformats.org/officeDocument/2006/relationships/chart" Target="../charts/chart184.xml"/><Relationship Id="rId2" Type="http://schemas.openxmlformats.org/officeDocument/2006/relationships/chart" Target="../charts/chart127.xml"/><Relationship Id="rId16" Type="http://schemas.openxmlformats.org/officeDocument/2006/relationships/chart" Target="../charts/chart141.xml"/><Relationship Id="rId20" Type="http://schemas.openxmlformats.org/officeDocument/2006/relationships/chart" Target="../charts/chart145.xml"/><Relationship Id="rId29" Type="http://schemas.openxmlformats.org/officeDocument/2006/relationships/chart" Target="../charts/chart154.xml"/><Relationship Id="rId41" Type="http://schemas.openxmlformats.org/officeDocument/2006/relationships/chart" Target="../charts/chart166.xml"/><Relationship Id="rId54" Type="http://schemas.openxmlformats.org/officeDocument/2006/relationships/chart" Target="../charts/chart179.xml"/><Relationship Id="rId1" Type="http://schemas.openxmlformats.org/officeDocument/2006/relationships/chart" Target="../charts/chart126.xml"/><Relationship Id="rId6" Type="http://schemas.openxmlformats.org/officeDocument/2006/relationships/chart" Target="../charts/chart131.xml"/><Relationship Id="rId11" Type="http://schemas.openxmlformats.org/officeDocument/2006/relationships/chart" Target="../charts/chart136.xml"/><Relationship Id="rId24" Type="http://schemas.openxmlformats.org/officeDocument/2006/relationships/chart" Target="../charts/chart149.xml"/><Relationship Id="rId32" Type="http://schemas.openxmlformats.org/officeDocument/2006/relationships/chart" Target="../charts/chart157.xml"/><Relationship Id="rId37" Type="http://schemas.openxmlformats.org/officeDocument/2006/relationships/chart" Target="../charts/chart162.xml"/><Relationship Id="rId40" Type="http://schemas.openxmlformats.org/officeDocument/2006/relationships/chart" Target="../charts/chart165.xml"/><Relationship Id="rId45" Type="http://schemas.openxmlformats.org/officeDocument/2006/relationships/chart" Target="../charts/chart170.xml"/><Relationship Id="rId53" Type="http://schemas.openxmlformats.org/officeDocument/2006/relationships/chart" Target="../charts/chart178.xml"/><Relationship Id="rId58" Type="http://schemas.openxmlformats.org/officeDocument/2006/relationships/chart" Target="../charts/chart183.xml"/><Relationship Id="rId5" Type="http://schemas.openxmlformats.org/officeDocument/2006/relationships/chart" Target="../charts/chart130.xml"/><Relationship Id="rId15" Type="http://schemas.openxmlformats.org/officeDocument/2006/relationships/chart" Target="../charts/chart140.xml"/><Relationship Id="rId23" Type="http://schemas.openxmlformats.org/officeDocument/2006/relationships/chart" Target="../charts/chart148.xml"/><Relationship Id="rId28" Type="http://schemas.openxmlformats.org/officeDocument/2006/relationships/chart" Target="../charts/chart153.xml"/><Relationship Id="rId36" Type="http://schemas.openxmlformats.org/officeDocument/2006/relationships/chart" Target="../charts/chart161.xml"/><Relationship Id="rId49" Type="http://schemas.openxmlformats.org/officeDocument/2006/relationships/chart" Target="../charts/chart174.xml"/><Relationship Id="rId57" Type="http://schemas.openxmlformats.org/officeDocument/2006/relationships/chart" Target="../charts/chart182.xml"/><Relationship Id="rId10" Type="http://schemas.openxmlformats.org/officeDocument/2006/relationships/chart" Target="../charts/chart135.xml"/><Relationship Id="rId19" Type="http://schemas.openxmlformats.org/officeDocument/2006/relationships/chart" Target="../charts/chart144.xml"/><Relationship Id="rId31" Type="http://schemas.openxmlformats.org/officeDocument/2006/relationships/chart" Target="../charts/chart156.xml"/><Relationship Id="rId44" Type="http://schemas.openxmlformats.org/officeDocument/2006/relationships/chart" Target="../charts/chart169.xml"/><Relationship Id="rId52" Type="http://schemas.openxmlformats.org/officeDocument/2006/relationships/chart" Target="../charts/chart177.xml"/><Relationship Id="rId60" Type="http://schemas.openxmlformats.org/officeDocument/2006/relationships/chart" Target="../charts/chart185.xml"/><Relationship Id="rId4" Type="http://schemas.openxmlformats.org/officeDocument/2006/relationships/chart" Target="../charts/chart129.xml"/><Relationship Id="rId9" Type="http://schemas.openxmlformats.org/officeDocument/2006/relationships/chart" Target="../charts/chart134.xml"/><Relationship Id="rId14" Type="http://schemas.openxmlformats.org/officeDocument/2006/relationships/chart" Target="../charts/chart139.xml"/><Relationship Id="rId22" Type="http://schemas.openxmlformats.org/officeDocument/2006/relationships/chart" Target="../charts/chart147.xml"/><Relationship Id="rId27" Type="http://schemas.openxmlformats.org/officeDocument/2006/relationships/chart" Target="../charts/chart152.xml"/><Relationship Id="rId30" Type="http://schemas.openxmlformats.org/officeDocument/2006/relationships/chart" Target="../charts/chart155.xml"/><Relationship Id="rId35" Type="http://schemas.openxmlformats.org/officeDocument/2006/relationships/chart" Target="../charts/chart160.xml"/><Relationship Id="rId43" Type="http://schemas.openxmlformats.org/officeDocument/2006/relationships/chart" Target="../charts/chart168.xml"/><Relationship Id="rId48" Type="http://schemas.openxmlformats.org/officeDocument/2006/relationships/chart" Target="../charts/chart173.xml"/><Relationship Id="rId56" Type="http://schemas.openxmlformats.org/officeDocument/2006/relationships/chart" Target="../charts/chart181.xml"/><Relationship Id="rId8" Type="http://schemas.openxmlformats.org/officeDocument/2006/relationships/chart" Target="../charts/chart133.xml"/><Relationship Id="rId51" Type="http://schemas.openxmlformats.org/officeDocument/2006/relationships/chart" Target="../charts/chart176.xml"/><Relationship Id="rId3" Type="http://schemas.openxmlformats.org/officeDocument/2006/relationships/chart" Target="../charts/chart128.xml"/></Relationships>
</file>

<file path=xl/drawings/_rels/drawing79.xml.rels><?xml version="1.0" encoding="UTF-8" standalone="yes"?>
<Relationships xmlns="http://schemas.openxmlformats.org/package/2006/relationships"><Relationship Id="rId8" Type="http://schemas.openxmlformats.org/officeDocument/2006/relationships/chart" Target="../charts/chart193.xml"/><Relationship Id="rId3" Type="http://schemas.openxmlformats.org/officeDocument/2006/relationships/chart" Target="../charts/chart188.xml"/><Relationship Id="rId7" Type="http://schemas.openxmlformats.org/officeDocument/2006/relationships/chart" Target="../charts/chart192.xml"/><Relationship Id="rId12" Type="http://schemas.openxmlformats.org/officeDocument/2006/relationships/chart" Target="../charts/chart197.xml"/><Relationship Id="rId2" Type="http://schemas.openxmlformats.org/officeDocument/2006/relationships/chart" Target="../charts/chart187.xml"/><Relationship Id="rId1" Type="http://schemas.openxmlformats.org/officeDocument/2006/relationships/chart" Target="../charts/chart186.xml"/><Relationship Id="rId6" Type="http://schemas.openxmlformats.org/officeDocument/2006/relationships/chart" Target="../charts/chart191.xml"/><Relationship Id="rId11" Type="http://schemas.openxmlformats.org/officeDocument/2006/relationships/chart" Target="../charts/chart196.xml"/><Relationship Id="rId5" Type="http://schemas.openxmlformats.org/officeDocument/2006/relationships/chart" Target="../charts/chart190.xml"/><Relationship Id="rId10" Type="http://schemas.openxmlformats.org/officeDocument/2006/relationships/chart" Target="../charts/chart195.xml"/><Relationship Id="rId4" Type="http://schemas.openxmlformats.org/officeDocument/2006/relationships/chart" Target="../charts/chart189.xml"/><Relationship Id="rId9" Type="http://schemas.openxmlformats.org/officeDocument/2006/relationships/chart" Target="../charts/chart194.xml"/></Relationships>
</file>

<file path=xl/drawings/drawing1.xml><?xml version="1.0" encoding="utf-8"?>
<xdr:wsDr xmlns:xdr="http://schemas.openxmlformats.org/drawingml/2006/spreadsheetDrawing" xmlns:a="http://schemas.openxmlformats.org/drawingml/2006/main">
  <xdr:twoCellAnchor>
    <xdr:from>
      <xdr:col>3</xdr:col>
      <xdr:colOff>1190625</xdr:colOff>
      <xdr:row>3</xdr:row>
      <xdr:rowOff>19050</xdr:rowOff>
    </xdr:from>
    <xdr:to>
      <xdr:col>9</xdr:col>
      <xdr:colOff>47625</xdr:colOff>
      <xdr:row>17</xdr:row>
      <xdr:rowOff>142875</xdr:rowOff>
    </xdr:to>
    <xdr:graphicFrame macro="">
      <xdr:nvGraphicFramePr>
        <xdr:cNvPr id="9" name="Chart 8" descr="Graph: Low Inc. and Economically  Disadvantaged">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1190625</xdr:colOff>
      <xdr:row>30</xdr:row>
      <xdr:rowOff>19050</xdr:rowOff>
    </xdr:from>
    <xdr:to>
      <xdr:col>9</xdr:col>
      <xdr:colOff>47625</xdr:colOff>
      <xdr:row>44</xdr:row>
      <xdr:rowOff>152400</xdr:rowOff>
    </xdr:to>
    <xdr:graphicFrame macro="">
      <xdr:nvGraphicFramePr>
        <xdr:cNvPr id="25" name="Chart 24" descr="Graph: English Learners">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361950</xdr:colOff>
      <xdr:row>61</xdr:row>
      <xdr:rowOff>0</xdr:rowOff>
    </xdr:from>
    <xdr:to>
      <xdr:col>16</xdr:col>
      <xdr:colOff>352425</xdr:colOff>
      <xdr:row>78</xdr:row>
      <xdr:rowOff>171450</xdr:rowOff>
    </xdr:to>
    <xdr:graphicFrame macro="">
      <xdr:nvGraphicFramePr>
        <xdr:cNvPr id="7" name="Chart 6" descr="Graph: Pioneer Valley Chinese Immersion Charter School - Hadley - Est. 2007 (Chartered Grade Span: K-12)">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xdr:row>
      <xdr:rowOff>0</xdr:rowOff>
    </xdr:from>
    <xdr:to>
      <xdr:col>16</xdr:col>
      <xdr:colOff>38100</xdr:colOff>
      <xdr:row>17</xdr:row>
      <xdr:rowOff>114300</xdr:rowOff>
    </xdr:to>
    <xdr:graphicFrame macro="">
      <xdr:nvGraphicFramePr>
        <xdr:cNvPr id="221" name="Chart 220" descr="Graph: Students with Disabilities">
          <a:extLst>
            <a:ext uri="{FF2B5EF4-FFF2-40B4-BE49-F238E27FC236}">
              <a16:creationId xmlns:a16="http://schemas.microsoft.com/office/drawing/2014/main" id="{00000000-0008-0000-0100-0000D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323850</xdr:colOff>
      <xdr:row>30</xdr:row>
      <xdr:rowOff>9525</xdr:rowOff>
    </xdr:from>
    <xdr:to>
      <xdr:col>15</xdr:col>
      <xdr:colOff>714375</xdr:colOff>
      <xdr:row>44</xdr:row>
      <xdr:rowOff>133350</xdr:rowOff>
    </xdr:to>
    <xdr:graphicFrame macro="">
      <xdr:nvGraphicFramePr>
        <xdr:cNvPr id="222" name="Chart 221" descr="Graph: First Language Not English">
          <a:extLst>
            <a:ext uri="{FF2B5EF4-FFF2-40B4-BE49-F238E27FC236}">
              <a16:creationId xmlns:a16="http://schemas.microsoft.com/office/drawing/2014/main" id="{00000000-0008-0000-0100-0000D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0.14821</cdr:x>
      <cdr:y>0.03336</cdr:y>
    </cdr:from>
    <cdr:to>
      <cdr:x>1</cdr:x>
      <cdr:y>0.88308</cdr:y>
    </cdr:to>
    <cdr:sp macro="" textlink="">
      <cdr:nvSpPr>
        <cdr:cNvPr id="2" name="TextBox 257"/>
        <cdr:cNvSpPr txBox="1"/>
      </cdr:nvSpPr>
      <cdr:spPr>
        <a:xfrm xmlns:a="http://schemas.openxmlformats.org/drawingml/2006/main">
          <a:off x="582720" y="93133"/>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1.xml><?xml version="1.0" encoding="utf-8"?>
<c:userShapes xmlns:c="http://schemas.openxmlformats.org/drawingml/2006/chart">
  <cdr:relSizeAnchor xmlns:cdr="http://schemas.openxmlformats.org/drawingml/2006/chartDrawing">
    <cdr:from>
      <cdr:x>0.14821</cdr:x>
      <cdr:y>0.02957</cdr:y>
    </cdr:from>
    <cdr:to>
      <cdr:x>1</cdr:x>
      <cdr:y>0.87929</cdr:y>
    </cdr:to>
    <cdr:sp macro="" textlink="">
      <cdr:nvSpPr>
        <cdr:cNvPr id="2" name="TextBox 257"/>
        <cdr:cNvSpPr txBox="1"/>
      </cdr:nvSpPr>
      <cdr:spPr>
        <a:xfrm xmlns:a="http://schemas.openxmlformats.org/drawingml/2006/main">
          <a:off x="582720" y="82550"/>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2.xml><?xml version="1.0" encoding="utf-8"?>
<c:userShapes xmlns:c="http://schemas.openxmlformats.org/drawingml/2006/chart">
  <cdr:relSizeAnchor xmlns:cdr="http://schemas.openxmlformats.org/drawingml/2006/chartDrawing">
    <cdr:from>
      <cdr:x>0.14821</cdr:x>
      <cdr:y>0.02957</cdr:y>
    </cdr:from>
    <cdr:to>
      <cdr:x>1</cdr:x>
      <cdr:y>0.87929</cdr:y>
    </cdr:to>
    <cdr:sp macro="" textlink="">
      <cdr:nvSpPr>
        <cdr:cNvPr id="2" name="TextBox 257"/>
        <cdr:cNvSpPr txBox="1"/>
      </cdr:nvSpPr>
      <cdr:spPr>
        <a:xfrm xmlns:a="http://schemas.openxmlformats.org/drawingml/2006/main">
          <a:off x="582720" y="82550"/>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3.xml><?xml version="1.0" encoding="utf-8"?>
<c:userShapes xmlns:c="http://schemas.openxmlformats.org/drawingml/2006/chart">
  <cdr:relSizeAnchor xmlns:cdr="http://schemas.openxmlformats.org/drawingml/2006/chartDrawing">
    <cdr:from>
      <cdr:x>0.14821</cdr:x>
      <cdr:y>0.02957</cdr:y>
    </cdr:from>
    <cdr:to>
      <cdr:x>1</cdr:x>
      <cdr:y>0.87929</cdr:y>
    </cdr:to>
    <cdr:sp macro="" textlink="">
      <cdr:nvSpPr>
        <cdr:cNvPr id="2" name="TextBox 257"/>
        <cdr:cNvSpPr txBox="1"/>
      </cdr:nvSpPr>
      <cdr:spPr>
        <a:xfrm xmlns:a="http://schemas.openxmlformats.org/drawingml/2006/main">
          <a:off x="582720" y="82550"/>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4.xml><?xml version="1.0" encoding="utf-8"?>
<c:userShapes xmlns:c="http://schemas.openxmlformats.org/drawingml/2006/chart">
  <cdr:relSizeAnchor xmlns:cdr="http://schemas.openxmlformats.org/drawingml/2006/chartDrawing">
    <cdr:from>
      <cdr:x>0.14821</cdr:x>
      <cdr:y>0.02957</cdr:y>
    </cdr:from>
    <cdr:to>
      <cdr:x>1</cdr:x>
      <cdr:y>0.87929</cdr:y>
    </cdr:to>
    <cdr:sp macro="" textlink="">
      <cdr:nvSpPr>
        <cdr:cNvPr id="2" name="TextBox 257"/>
        <cdr:cNvSpPr txBox="1"/>
      </cdr:nvSpPr>
      <cdr:spPr>
        <a:xfrm xmlns:a="http://schemas.openxmlformats.org/drawingml/2006/main">
          <a:off x="582720" y="82549"/>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914400</xdr:colOff>
      <xdr:row>3</xdr:row>
      <xdr:rowOff>19050</xdr:rowOff>
    </xdr:from>
    <xdr:to>
      <xdr:col>8</xdr:col>
      <xdr:colOff>38100</xdr:colOff>
      <xdr:row>17</xdr:row>
      <xdr:rowOff>142875</xdr:rowOff>
    </xdr:to>
    <xdr:graphicFrame macro="">
      <xdr:nvGraphicFramePr>
        <xdr:cNvPr id="4" name="Chart 3" descr="Chart: English Language Arts, Average Scaled Score">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3</xdr:row>
      <xdr:rowOff>19050</xdr:rowOff>
    </xdr:from>
    <xdr:to>
      <xdr:col>15</xdr:col>
      <xdr:colOff>9525</xdr:colOff>
      <xdr:row>17</xdr:row>
      <xdr:rowOff>142875</xdr:rowOff>
    </xdr:to>
    <xdr:graphicFrame macro="">
      <xdr:nvGraphicFramePr>
        <xdr:cNvPr id="5" name="Chart 4" descr="Chart: English Language Arts, Achievement Levels">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57150</xdr:colOff>
      <xdr:row>3</xdr:row>
      <xdr:rowOff>19050</xdr:rowOff>
    </xdr:from>
    <xdr:to>
      <xdr:col>22</xdr:col>
      <xdr:colOff>0</xdr:colOff>
      <xdr:row>17</xdr:row>
      <xdr:rowOff>142875</xdr:rowOff>
    </xdr:to>
    <xdr:graphicFrame macro="">
      <xdr:nvGraphicFramePr>
        <xdr:cNvPr id="6" name="Chart 5" descr="Chart: English Language Arts, SGP">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914400</xdr:colOff>
      <xdr:row>30</xdr:row>
      <xdr:rowOff>19050</xdr:rowOff>
    </xdr:from>
    <xdr:to>
      <xdr:col>8</xdr:col>
      <xdr:colOff>38100</xdr:colOff>
      <xdr:row>44</xdr:row>
      <xdr:rowOff>152400</xdr:rowOff>
    </xdr:to>
    <xdr:graphicFrame macro="">
      <xdr:nvGraphicFramePr>
        <xdr:cNvPr id="14" name="Chart 13" descr="Chart: Mathematics, Average Scaled Score">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76200</xdr:colOff>
      <xdr:row>30</xdr:row>
      <xdr:rowOff>19050</xdr:rowOff>
    </xdr:from>
    <xdr:to>
      <xdr:col>15</xdr:col>
      <xdr:colOff>9525</xdr:colOff>
      <xdr:row>44</xdr:row>
      <xdr:rowOff>142875</xdr:rowOff>
    </xdr:to>
    <xdr:graphicFrame macro="">
      <xdr:nvGraphicFramePr>
        <xdr:cNvPr id="15" name="Chart 14" descr="Chart: Mathematics, Achievement Levels">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57150</xdr:colOff>
      <xdr:row>30</xdr:row>
      <xdr:rowOff>19050</xdr:rowOff>
    </xdr:from>
    <xdr:to>
      <xdr:col>21</xdr:col>
      <xdr:colOff>628650</xdr:colOff>
      <xdr:row>44</xdr:row>
      <xdr:rowOff>142875</xdr:rowOff>
    </xdr:to>
    <xdr:graphicFrame macro="">
      <xdr:nvGraphicFramePr>
        <xdr:cNvPr id="16" name="Chart 15" descr="Chart: Mathematics, SGP">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914400</xdr:colOff>
      <xdr:row>63</xdr:row>
      <xdr:rowOff>19050</xdr:rowOff>
    </xdr:from>
    <xdr:to>
      <xdr:col>8</xdr:col>
      <xdr:colOff>38100</xdr:colOff>
      <xdr:row>77</xdr:row>
      <xdr:rowOff>142875</xdr:rowOff>
    </xdr:to>
    <xdr:graphicFrame macro="">
      <xdr:nvGraphicFramePr>
        <xdr:cNvPr id="26" name="Chart 25" descr="Chart: English Language Arts, Average Scaled Score">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76200</xdr:colOff>
      <xdr:row>63</xdr:row>
      <xdr:rowOff>19050</xdr:rowOff>
    </xdr:from>
    <xdr:to>
      <xdr:col>15</xdr:col>
      <xdr:colOff>9525</xdr:colOff>
      <xdr:row>77</xdr:row>
      <xdr:rowOff>142875</xdr:rowOff>
    </xdr:to>
    <xdr:graphicFrame macro="">
      <xdr:nvGraphicFramePr>
        <xdr:cNvPr id="27" name="Chart 26" descr="Chart: English Language Arts, Achievement Levels">
          <a:extLst>
            <a:ext uri="{FF2B5EF4-FFF2-40B4-BE49-F238E27FC236}">
              <a16:creationId xmlns:a16="http://schemas.microsoft.com/office/drawing/2014/main"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85725</xdr:colOff>
      <xdr:row>63</xdr:row>
      <xdr:rowOff>19050</xdr:rowOff>
    </xdr:from>
    <xdr:to>
      <xdr:col>22</xdr:col>
      <xdr:colOff>9525</xdr:colOff>
      <xdr:row>77</xdr:row>
      <xdr:rowOff>142875</xdr:rowOff>
    </xdr:to>
    <xdr:graphicFrame macro="">
      <xdr:nvGraphicFramePr>
        <xdr:cNvPr id="28" name="Chart 27" descr="Chart: English Language Arts, SGP">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914400</xdr:colOff>
      <xdr:row>90</xdr:row>
      <xdr:rowOff>19050</xdr:rowOff>
    </xdr:from>
    <xdr:to>
      <xdr:col>8</xdr:col>
      <xdr:colOff>38100</xdr:colOff>
      <xdr:row>104</xdr:row>
      <xdr:rowOff>142875</xdr:rowOff>
    </xdr:to>
    <xdr:graphicFrame macro="">
      <xdr:nvGraphicFramePr>
        <xdr:cNvPr id="38" name="Chart 37" descr="Chart: Mathematics, Average Scaled Score">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76200</xdr:colOff>
      <xdr:row>90</xdr:row>
      <xdr:rowOff>19050</xdr:rowOff>
    </xdr:from>
    <xdr:to>
      <xdr:col>15</xdr:col>
      <xdr:colOff>9525</xdr:colOff>
      <xdr:row>104</xdr:row>
      <xdr:rowOff>142875</xdr:rowOff>
    </xdr:to>
    <xdr:graphicFrame macro="">
      <xdr:nvGraphicFramePr>
        <xdr:cNvPr id="39" name="Chart 38" descr="Chart: Mathematics, Achievement Levels">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85725</xdr:colOff>
      <xdr:row>90</xdr:row>
      <xdr:rowOff>19050</xdr:rowOff>
    </xdr:from>
    <xdr:to>
      <xdr:col>22</xdr:col>
      <xdr:colOff>9525</xdr:colOff>
      <xdr:row>104</xdr:row>
      <xdr:rowOff>142875</xdr:rowOff>
    </xdr:to>
    <xdr:graphicFrame macro="">
      <xdr:nvGraphicFramePr>
        <xdr:cNvPr id="40" name="Chart 39" descr="Chart: Mathematics, SGP">
          <a:extLst>
            <a:ext uri="{FF2B5EF4-FFF2-40B4-BE49-F238E27FC236}">
              <a16:creationId xmlns:a16="http://schemas.microsoft.com/office/drawing/2014/main" id="{00000000-0008-0000-04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914400</xdr:colOff>
      <xdr:row>123</xdr:row>
      <xdr:rowOff>19050</xdr:rowOff>
    </xdr:from>
    <xdr:to>
      <xdr:col>8</xdr:col>
      <xdr:colOff>38100</xdr:colOff>
      <xdr:row>137</xdr:row>
      <xdr:rowOff>142875</xdr:rowOff>
    </xdr:to>
    <xdr:graphicFrame macro="">
      <xdr:nvGraphicFramePr>
        <xdr:cNvPr id="53" name="Chart 52" descr="Chart: English Language Arts, Average Scaled Score">
          <a:extLst>
            <a:ext uri="{FF2B5EF4-FFF2-40B4-BE49-F238E27FC236}">
              <a16:creationId xmlns:a16="http://schemas.microsoft.com/office/drawing/2014/main" id="{00000000-0008-0000-04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76200</xdr:colOff>
      <xdr:row>123</xdr:row>
      <xdr:rowOff>19050</xdr:rowOff>
    </xdr:from>
    <xdr:to>
      <xdr:col>15</xdr:col>
      <xdr:colOff>9525</xdr:colOff>
      <xdr:row>137</xdr:row>
      <xdr:rowOff>142875</xdr:rowOff>
    </xdr:to>
    <xdr:graphicFrame macro="">
      <xdr:nvGraphicFramePr>
        <xdr:cNvPr id="54" name="Chart 53" descr="Chart: English Language Arts, Achievement Levels">
          <a:extLst>
            <a:ext uri="{FF2B5EF4-FFF2-40B4-BE49-F238E27FC236}">
              <a16:creationId xmlns:a16="http://schemas.microsoft.com/office/drawing/2014/main" id="{00000000-0008-0000-04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76200</xdr:colOff>
      <xdr:row>123</xdr:row>
      <xdr:rowOff>19050</xdr:rowOff>
    </xdr:from>
    <xdr:to>
      <xdr:col>21</xdr:col>
      <xdr:colOff>657225</xdr:colOff>
      <xdr:row>137</xdr:row>
      <xdr:rowOff>142875</xdr:rowOff>
    </xdr:to>
    <xdr:graphicFrame macro="">
      <xdr:nvGraphicFramePr>
        <xdr:cNvPr id="55" name="Chart 54" descr="Chart: English Language Arts, SGP">
          <a:extLst>
            <a:ext uri="{FF2B5EF4-FFF2-40B4-BE49-F238E27FC236}">
              <a16:creationId xmlns:a16="http://schemas.microsoft.com/office/drawing/2014/main" id="{00000000-0008-0000-04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914400</xdr:colOff>
      <xdr:row>182</xdr:row>
      <xdr:rowOff>57150</xdr:rowOff>
    </xdr:from>
    <xdr:to>
      <xdr:col>8</xdr:col>
      <xdr:colOff>38100</xdr:colOff>
      <xdr:row>197</xdr:row>
      <xdr:rowOff>142875</xdr:rowOff>
    </xdr:to>
    <xdr:graphicFrame macro="">
      <xdr:nvGraphicFramePr>
        <xdr:cNvPr id="56" name="Chart 55" descr="Chart: English Language Arts, Average Scaled Score">
          <a:extLst>
            <a:ext uri="{FF2B5EF4-FFF2-40B4-BE49-F238E27FC236}">
              <a16:creationId xmlns:a16="http://schemas.microsoft.com/office/drawing/2014/main" id="{00000000-0008-0000-04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914400</xdr:colOff>
      <xdr:row>150</xdr:row>
      <xdr:rowOff>19050</xdr:rowOff>
    </xdr:from>
    <xdr:to>
      <xdr:col>8</xdr:col>
      <xdr:colOff>38100</xdr:colOff>
      <xdr:row>164</xdr:row>
      <xdr:rowOff>142875</xdr:rowOff>
    </xdr:to>
    <xdr:graphicFrame macro="">
      <xdr:nvGraphicFramePr>
        <xdr:cNvPr id="66" name="Chart 65" descr="Chart: Mathematics, Average Scaled Score">
          <a:extLst>
            <a:ext uri="{FF2B5EF4-FFF2-40B4-BE49-F238E27FC236}">
              <a16:creationId xmlns:a16="http://schemas.microsoft.com/office/drawing/2014/main" id="{00000000-0008-0000-04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76200</xdr:colOff>
      <xdr:row>150</xdr:row>
      <xdr:rowOff>19050</xdr:rowOff>
    </xdr:from>
    <xdr:to>
      <xdr:col>15</xdr:col>
      <xdr:colOff>9525</xdr:colOff>
      <xdr:row>164</xdr:row>
      <xdr:rowOff>142875</xdr:rowOff>
    </xdr:to>
    <xdr:graphicFrame macro="">
      <xdr:nvGraphicFramePr>
        <xdr:cNvPr id="67" name="Chart 66" descr="Chart: Mathematics, Achievement Levels">
          <a:extLst>
            <a:ext uri="{FF2B5EF4-FFF2-40B4-BE49-F238E27FC236}">
              <a16:creationId xmlns:a16="http://schemas.microsoft.com/office/drawing/2014/main" id="{00000000-0008-0000-04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114300</xdr:colOff>
      <xdr:row>150</xdr:row>
      <xdr:rowOff>19050</xdr:rowOff>
    </xdr:from>
    <xdr:to>
      <xdr:col>22</xdr:col>
      <xdr:colOff>28575</xdr:colOff>
      <xdr:row>164</xdr:row>
      <xdr:rowOff>142875</xdr:rowOff>
    </xdr:to>
    <xdr:graphicFrame macro="">
      <xdr:nvGraphicFramePr>
        <xdr:cNvPr id="68" name="Chart 67" descr="Chart: Mathematics, SGP">
          <a:extLst>
            <a:ext uri="{FF2B5EF4-FFF2-40B4-BE49-F238E27FC236}">
              <a16:creationId xmlns:a16="http://schemas.microsoft.com/office/drawing/2014/main" id="{00000000-0008-0000-04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914400</xdr:colOff>
      <xdr:row>209</xdr:row>
      <xdr:rowOff>228600</xdr:rowOff>
    </xdr:from>
    <xdr:to>
      <xdr:col>8</xdr:col>
      <xdr:colOff>38100</xdr:colOff>
      <xdr:row>224</xdr:row>
      <xdr:rowOff>123825</xdr:rowOff>
    </xdr:to>
    <xdr:graphicFrame macro="">
      <xdr:nvGraphicFramePr>
        <xdr:cNvPr id="69" name="Chart 68" descr="Chart: Mathematics, Average Scaled Score">
          <a:extLst>
            <a:ext uri="{FF2B5EF4-FFF2-40B4-BE49-F238E27FC236}">
              <a16:creationId xmlns:a16="http://schemas.microsoft.com/office/drawing/2014/main" id="{00000000-0008-0000-04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28575</xdr:colOff>
      <xdr:row>182</xdr:row>
      <xdr:rowOff>57150</xdr:rowOff>
    </xdr:from>
    <xdr:to>
      <xdr:col>15</xdr:col>
      <xdr:colOff>47625</xdr:colOff>
      <xdr:row>197</xdr:row>
      <xdr:rowOff>142875</xdr:rowOff>
    </xdr:to>
    <xdr:graphicFrame macro="">
      <xdr:nvGraphicFramePr>
        <xdr:cNvPr id="99" name="Chart 98" descr="Chart: English Language Arts, Achievement Levels">
          <a:extLst>
            <a:ext uri="{FF2B5EF4-FFF2-40B4-BE49-F238E27FC236}">
              <a16:creationId xmlns:a16="http://schemas.microsoft.com/office/drawing/2014/main" id="{00000000-0008-0000-0400-00006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9525</xdr:colOff>
      <xdr:row>182</xdr:row>
      <xdr:rowOff>57150</xdr:rowOff>
    </xdr:from>
    <xdr:to>
      <xdr:col>22</xdr:col>
      <xdr:colOff>66675</xdr:colOff>
      <xdr:row>197</xdr:row>
      <xdr:rowOff>142875</xdr:rowOff>
    </xdr:to>
    <xdr:graphicFrame macro="">
      <xdr:nvGraphicFramePr>
        <xdr:cNvPr id="100" name="Chart 99" descr="Chart: English Language Arts, SGP">
          <a:extLst>
            <a:ext uri="{FF2B5EF4-FFF2-40B4-BE49-F238E27FC236}">
              <a16:creationId xmlns:a16="http://schemas.microsoft.com/office/drawing/2014/main" id="{00000000-0008-0000-0400-00006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28575</xdr:colOff>
      <xdr:row>210</xdr:row>
      <xdr:rowOff>0</xdr:rowOff>
    </xdr:from>
    <xdr:to>
      <xdr:col>15</xdr:col>
      <xdr:colOff>66675</xdr:colOff>
      <xdr:row>224</xdr:row>
      <xdr:rowOff>133350</xdr:rowOff>
    </xdr:to>
    <xdr:graphicFrame macro="">
      <xdr:nvGraphicFramePr>
        <xdr:cNvPr id="101" name="Chart 100" descr="Chart: Mathematics, Achievement Levels">
          <a:extLst>
            <a:ext uri="{FF2B5EF4-FFF2-40B4-BE49-F238E27FC236}">
              <a16:creationId xmlns:a16="http://schemas.microsoft.com/office/drawing/2014/main" id="{00000000-0008-0000-0400-00006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38100</xdr:colOff>
      <xdr:row>210</xdr:row>
      <xdr:rowOff>0</xdr:rowOff>
    </xdr:from>
    <xdr:to>
      <xdr:col>22</xdr:col>
      <xdr:colOff>38100</xdr:colOff>
      <xdr:row>224</xdr:row>
      <xdr:rowOff>133350</xdr:rowOff>
    </xdr:to>
    <xdr:graphicFrame macro="">
      <xdr:nvGraphicFramePr>
        <xdr:cNvPr id="102" name="Chart 101" descr="Chart: Mathematics, SGP">
          <a:extLst>
            <a:ext uri="{FF2B5EF4-FFF2-40B4-BE49-F238E27FC236}">
              <a16:creationId xmlns:a16="http://schemas.microsoft.com/office/drawing/2014/main" id="{00000000-0008-0000-0400-00006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914400</xdr:colOff>
      <xdr:row>242</xdr:row>
      <xdr:rowOff>95250</xdr:rowOff>
    </xdr:from>
    <xdr:to>
      <xdr:col>8</xdr:col>
      <xdr:colOff>38100</xdr:colOff>
      <xdr:row>257</xdr:row>
      <xdr:rowOff>123825</xdr:rowOff>
    </xdr:to>
    <xdr:graphicFrame macro="">
      <xdr:nvGraphicFramePr>
        <xdr:cNvPr id="558" name="Chart 557" descr="Chart: English Language Arts, Average Scaled Score">
          <a:extLst>
            <a:ext uri="{FF2B5EF4-FFF2-40B4-BE49-F238E27FC236}">
              <a16:creationId xmlns:a16="http://schemas.microsoft.com/office/drawing/2014/main" id="{00000000-0008-0000-0400-00002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9525</xdr:colOff>
      <xdr:row>242</xdr:row>
      <xdr:rowOff>104775</xdr:rowOff>
    </xdr:from>
    <xdr:to>
      <xdr:col>15</xdr:col>
      <xdr:colOff>47625</xdr:colOff>
      <xdr:row>257</xdr:row>
      <xdr:rowOff>133350</xdr:rowOff>
    </xdr:to>
    <xdr:graphicFrame macro="">
      <xdr:nvGraphicFramePr>
        <xdr:cNvPr id="559" name="Chart 558" descr="Chart: English Language Arts, Achievement Levels">
          <a:extLst>
            <a:ext uri="{FF2B5EF4-FFF2-40B4-BE49-F238E27FC236}">
              <a16:creationId xmlns:a16="http://schemas.microsoft.com/office/drawing/2014/main" id="{00000000-0008-0000-0400-00002F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19050</xdr:colOff>
      <xdr:row>242</xdr:row>
      <xdr:rowOff>104775</xdr:rowOff>
    </xdr:from>
    <xdr:to>
      <xdr:col>22</xdr:col>
      <xdr:colOff>19050</xdr:colOff>
      <xdr:row>257</xdr:row>
      <xdr:rowOff>133350</xdr:rowOff>
    </xdr:to>
    <xdr:graphicFrame macro="">
      <xdr:nvGraphicFramePr>
        <xdr:cNvPr id="560" name="Chart 559" descr="Chart: English Language Arts, SGP">
          <a:extLst>
            <a:ext uri="{FF2B5EF4-FFF2-40B4-BE49-F238E27FC236}">
              <a16:creationId xmlns:a16="http://schemas.microsoft.com/office/drawing/2014/main" id="{00000000-0008-0000-0400-000030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914400</xdr:colOff>
      <xdr:row>270</xdr:row>
      <xdr:rowOff>0</xdr:rowOff>
    </xdr:from>
    <xdr:to>
      <xdr:col>8</xdr:col>
      <xdr:colOff>38100</xdr:colOff>
      <xdr:row>284</xdr:row>
      <xdr:rowOff>133350</xdr:rowOff>
    </xdr:to>
    <xdr:graphicFrame macro="">
      <xdr:nvGraphicFramePr>
        <xdr:cNvPr id="561" name="Chart 560" descr="Chart: Mathematics, Average Scaled Score">
          <a:extLst>
            <a:ext uri="{FF2B5EF4-FFF2-40B4-BE49-F238E27FC236}">
              <a16:creationId xmlns:a16="http://schemas.microsoft.com/office/drawing/2014/main" id="{00000000-0008-0000-0400-000031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28575</xdr:colOff>
      <xdr:row>270</xdr:row>
      <xdr:rowOff>9525</xdr:rowOff>
    </xdr:from>
    <xdr:to>
      <xdr:col>15</xdr:col>
      <xdr:colOff>66675</xdr:colOff>
      <xdr:row>284</xdr:row>
      <xdr:rowOff>142875</xdr:rowOff>
    </xdr:to>
    <xdr:graphicFrame macro="">
      <xdr:nvGraphicFramePr>
        <xdr:cNvPr id="562" name="Chart 561" descr="Chart: Mathematics, Achievement Levels">
          <a:extLst>
            <a:ext uri="{FF2B5EF4-FFF2-40B4-BE49-F238E27FC236}">
              <a16:creationId xmlns:a16="http://schemas.microsoft.com/office/drawing/2014/main" id="{00000000-0008-0000-0400-00003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270</xdr:row>
      <xdr:rowOff>9525</xdr:rowOff>
    </xdr:from>
    <xdr:to>
      <xdr:col>22</xdr:col>
      <xdr:colOff>38100</xdr:colOff>
      <xdr:row>284</xdr:row>
      <xdr:rowOff>142875</xdr:rowOff>
    </xdr:to>
    <xdr:graphicFrame macro="">
      <xdr:nvGraphicFramePr>
        <xdr:cNvPr id="563" name="Chart 562" descr="Chart: Mathematics, SGP">
          <a:extLst>
            <a:ext uri="{FF2B5EF4-FFF2-40B4-BE49-F238E27FC236}">
              <a16:creationId xmlns:a16="http://schemas.microsoft.com/office/drawing/2014/main" id="{00000000-0008-0000-0400-00003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914400</xdr:colOff>
      <xdr:row>302</xdr:row>
      <xdr:rowOff>85725</xdr:rowOff>
    </xdr:from>
    <xdr:to>
      <xdr:col>8</xdr:col>
      <xdr:colOff>38100</xdr:colOff>
      <xdr:row>317</xdr:row>
      <xdr:rowOff>114300</xdr:rowOff>
    </xdr:to>
    <xdr:graphicFrame macro="">
      <xdr:nvGraphicFramePr>
        <xdr:cNvPr id="565" name="Chart 564" descr="Chart: English Language Arts, Average Scaled Score">
          <a:extLst>
            <a:ext uri="{FF2B5EF4-FFF2-40B4-BE49-F238E27FC236}">
              <a16:creationId xmlns:a16="http://schemas.microsoft.com/office/drawing/2014/main" id="{00000000-0008-0000-0400-00003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28575</xdr:colOff>
      <xdr:row>302</xdr:row>
      <xdr:rowOff>104775</xdr:rowOff>
    </xdr:from>
    <xdr:to>
      <xdr:col>15</xdr:col>
      <xdr:colOff>66675</xdr:colOff>
      <xdr:row>317</xdr:row>
      <xdr:rowOff>133350</xdr:rowOff>
    </xdr:to>
    <xdr:graphicFrame macro="">
      <xdr:nvGraphicFramePr>
        <xdr:cNvPr id="566" name="Chart 565" descr="Chart: English Language Arts, Achievement Levels">
          <a:extLst>
            <a:ext uri="{FF2B5EF4-FFF2-40B4-BE49-F238E27FC236}">
              <a16:creationId xmlns:a16="http://schemas.microsoft.com/office/drawing/2014/main" id="{00000000-0008-0000-0400-00003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38100</xdr:colOff>
      <xdr:row>302</xdr:row>
      <xdr:rowOff>104775</xdr:rowOff>
    </xdr:from>
    <xdr:to>
      <xdr:col>22</xdr:col>
      <xdr:colOff>38100</xdr:colOff>
      <xdr:row>317</xdr:row>
      <xdr:rowOff>133350</xdr:rowOff>
    </xdr:to>
    <xdr:graphicFrame macro="">
      <xdr:nvGraphicFramePr>
        <xdr:cNvPr id="567" name="Chart 566" descr="Chart: English Language Arts, SGP">
          <a:extLst>
            <a:ext uri="{FF2B5EF4-FFF2-40B4-BE49-F238E27FC236}">
              <a16:creationId xmlns:a16="http://schemas.microsoft.com/office/drawing/2014/main" id="{00000000-0008-0000-0400-00003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914400</xdr:colOff>
      <xdr:row>329</xdr:row>
      <xdr:rowOff>228600</xdr:rowOff>
    </xdr:from>
    <xdr:to>
      <xdr:col>8</xdr:col>
      <xdr:colOff>38100</xdr:colOff>
      <xdr:row>344</xdr:row>
      <xdr:rowOff>123825</xdr:rowOff>
    </xdr:to>
    <xdr:graphicFrame macro="">
      <xdr:nvGraphicFramePr>
        <xdr:cNvPr id="568" name="Chart 567" descr="Chart: Mathematics, Average Scaled Score">
          <a:extLst>
            <a:ext uri="{FF2B5EF4-FFF2-40B4-BE49-F238E27FC236}">
              <a16:creationId xmlns:a16="http://schemas.microsoft.com/office/drawing/2014/main" id="{00000000-0008-0000-0400-00003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19050</xdr:colOff>
      <xdr:row>329</xdr:row>
      <xdr:rowOff>238125</xdr:rowOff>
    </xdr:from>
    <xdr:to>
      <xdr:col>15</xdr:col>
      <xdr:colOff>57150</xdr:colOff>
      <xdr:row>344</xdr:row>
      <xdr:rowOff>133350</xdr:rowOff>
    </xdr:to>
    <xdr:graphicFrame macro="">
      <xdr:nvGraphicFramePr>
        <xdr:cNvPr id="569" name="Chart 568" descr="Chart: Mathematics, Achievement Levels">
          <a:extLst>
            <a:ext uri="{FF2B5EF4-FFF2-40B4-BE49-F238E27FC236}">
              <a16:creationId xmlns:a16="http://schemas.microsoft.com/office/drawing/2014/main" id="{00000000-0008-0000-0400-00003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16</xdr:col>
      <xdr:colOff>28575</xdr:colOff>
      <xdr:row>329</xdr:row>
      <xdr:rowOff>238125</xdr:rowOff>
    </xdr:from>
    <xdr:to>
      <xdr:col>22</xdr:col>
      <xdr:colOff>28575</xdr:colOff>
      <xdr:row>344</xdr:row>
      <xdr:rowOff>133350</xdr:rowOff>
    </xdr:to>
    <xdr:graphicFrame macro="">
      <xdr:nvGraphicFramePr>
        <xdr:cNvPr id="570" name="Chart 569" descr="Chart: Mathematics, SGP">
          <a:extLst>
            <a:ext uri="{FF2B5EF4-FFF2-40B4-BE49-F238E27FC236}">
              <a16:creationId xmlns:a16="http://schemas.microsoft.com/office/drawing/2014/main" id="{00000000-0008-0000-0400-00003A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914400</xdr:colOff>
      <xdr:row>362</xdr:row>
      <xdr:rowOff>123825</xdr:rowOff>
    </xdr:from>
    <xdr:to>
      <xdr:col>8</xdr:col>
      <xdr:colOff>38100</xdr:colOff>
      <xdr:row>377</xdr:row>
      <xdr:rowOff>152400</xdr:rowOff>
    </xdr:to>
    <xdr:graphicFrame macro="">
      <xdr:nvGraphicFramePr>
        <xdr:cNvPr id="571" name="Chart 570" descr="Chart: English Language Arts, Average Scaled Score">
          <a:extLst>
            <a:ext uri="{FF2B5EF4-FFF2-40B4-BE49-F238E27FC236}">
              <a16:creationId xmlns:a16="http://schemas.microsoft.com/office/drawing/2014/main" id="{00000000-0008-0000-0400-00003B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19050</xdr:colOff>
      <xdr:row>362</xdr:row>
      <xdr:rowOff>133350</xdr:rowOff>
    </xdr:from>
    <xdr:to>
      <xdr:col>15</xdr:col>
      <xdr:colOff>57150</xdr:colOff>
      <xdr:row>377</xdr:row>
      <xdr:rowOff>161925</xdr:rowOff>
    </xdr:to>
    <xdr:graphicFrame macro="">
      <xdr:nvGraphicFramePr>
        <xdr:cNvPr id="572" name="Chart 571" descr="Chart: English Language Arts, Achievement Levels">
          <a:extLst>
            <a:ext uri="{FF2B5EF4-FFF2-40B4-BE49-F238E27FC236}">
              <a16:creationId xmlns:a16="http://schemas.microsoft.com/office/drawing/2014/main" id="{00000000-0008-0000-0400-00003C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16</xdr:col>
      <xdr:colOff>28575</xdr:colOff>
      <xdr:row>362</xdr:row>
      <xdr:rowOff>133350</xdr:rowOff>
    </xdr:from>
    <xdr:to>
      <xdr:col>22</xdr:col>
      <xdr:colOff>28575</xdr:colOff>
      <xdr:row>377</xdr:row>
      <xdr:rowOff>161925</xdr:rowOff>
    </xdr:to>
    <xdr:graphicFrame macro="">
      <xdr:nvGraphicFramePr>
        <xdr:cNvPr id="573" name="Chart 572" descr="Chart: English Language Arts, SGP">
          <a:extLst>
            <a:ext uri="{FF2B5EF4-FFF2-40B4-BE49-F238E27FC236}">
              <a16:creationId xmlns:a16="http://schemas.microsoft.com/office/drawing/2014/main" id="{00000000-0008-0000-0400-00003D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914400</xdr:colOff>
      <xdr:row>389</xdr:row>
      <xdr:rowOff>47625</xdr:rowOff>
    </xdr:from>
    <xdr:to>
      <xdr:col>8</xdr:col>
      <xdr:colOff>38100</xdr:colOff>
      <xdr:row>403</xdr:row>
      <xdr:rowOff>133350</xdr:rowOff>
    </xdr:to>
    <xdr:graphicFrame macro="">
      <xdr:nvGraphicFramePr>
        <xdr:cNvPr id="574" name="Chart 573" descr="Chart: Mathematics, Average Scaled Score">
          <a:extLst>
            <a:ext uri="{FF2B5EF4-FFF2-40B4-BE49-F238E27FC236}">
              <a16:creationId xmlns:a16="http://schemas.microsoft.com/office/drawing/2014/main" id="{00000000-0008-0000-0400-00003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28575</xdr:colOff>
      <xdr:row>389</xdr:row>
      <xdr:rowOff>57150</xdr:rowOff>
    </xdr:from>
    <xdr:to>
      <xdr:col>15</xdr:col>
      <xdr:colOff>66675</xdr:colOff>
      <xdr:row>403</xdr:row>
      <xdr:rowOff>142875</xdr:rowOff>
    </xdr:to>
    <xdr:graphicFrame macro="">
      <xdr:nvGraphicFramePr>
        <xdr:cNvPr id="575" name="Chart 574" descr="Chart: Mathematics, Achievement Levels">
          <a:extLst>
            <a:ext uri="{FF2B5EF4-FFF2-40B4-BE49-F238E27FC236}">
              <a16:creationId xmlns:a16="http://schemas.microsoft.com/office/drawing/2014/main" id="{00000000-0008-0000-0400-00003F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16</xdr:col>
      <xdr:colOff>38100</xdr:colOff>
      <xdr:row>389</xdr:row>
      <xdr:rowOff>57150</xdr:rowOff>
    </xdr:from>
    <xdr:to>
      <xdr:col>22</xdr:col>
      <xdr:colOff>38100</xdr:colOff>
      <xdr:row>403</xdr:row>
      <xdr:rowOff>142875</xdr:rowOff>
    </xdr:to>
    <xdr:graphicFrame macro="">
      <xdr:nvGraphicFramePr>
        <xdr:cNvPr id="576" name="Chart 575" descr="Chart: Mathematics, SGP">
          <a:extLst>
            <a:ext uri="{FF2B5EF4-FFF2-40B4-BE49-F238E27FC236}">
              <a16:creationId xmlns:a16="http://schemas.microsoft.com/office/drawing/2014/main" id="{00000000-0008-0000-0400-000040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914400</xdr:colOff>
      <xdr:row>422</xdr:row>
      <xdr:rowOff>114300</xdr:rowOff>
    </xdr:from>
    <xdr:to>
      <xdr:col>8</xdr:col>
      <xdr:colOff>38100</xdr:colOff>
      <xdr:row>437</xdr:row>
      <xdr:rowOff>142875</xdr:rowOff>
    </xdr:to>
    <xdr:graphicFrame macro="">
      <xdr:nvGraphicFramePr>
        <xdr:cNvPr id="577" name="Chart 576" descr="Chart: English Language Arts, Average Scaled Score">
          <a:extLst>
            <a:ext uri="{FF2B5EF4-FFF2-40B4-BE49-F238E27FC236}">
              <a16:creationId xmlns:a16="http://schemas.microsoft.com/office/drawing/2014/main" id="{00000000-0008-0000-0400-000041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9</xdr:col>
      <xdr:colOff>28575</xdr:colOff>
      <xdr:row>422</xdr:row>
      <xdr:rowOff>123825</xdr:rowOff>
    </xdr:from>
    <xdr:to>
      <xdr:col>15</xdr:col>
      <xdr:colOff>66675</xdr:colOff>
      <xdr:row>437</xdr:row>
      <xdr:rowOff>152400</xdr:rowOff>
    </xdr:to>
    <xdr:graphicFrame macro="">
      <xdr:nvGraphicFramePr>
        <xdr:cNvPr id="578" name="Chart 577" descr="Chart: English Language Arts, Achievement Levels">
          <a:extLst>
            <a:ext uri="{FF2B5EF4-FFF2-40B4-BE49-F238E27FC236}">
              <a16:creationId xmlns:a16="http://schemas.microsoft.com/office/drawing/2014/main" id="{00000000-0008-0000-0400-00004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16</xdr:col>
      <xdr:colOff>38100</xdr:colOff>
      <xdr:row>422</xdr:row>
      <xdr:rowOff>123825</xdr:rowOff>
    </xdr:from>
    <xdr:to>
      <xdr:col>22</xdr:col>
      <xdr:colOff>38100</xdr:colOff>
      <xdr:row>437</xdr:row>
      <xdr:rowOff>152400</xdr:rowOff>
    </xdr:to>
    <xdr:graphicFrame macro="">
      <xdr:nvGraphicFramePr>
        <xdr:cNvPr id="579" name="Chart 578" descr="Chart: English Language Arts, SGP">
          <a:extLst>
            <a:ext uri="{FF2B5EF4-FFF2-40B4-BE49-F238E27FC236}">
              <a16:creationId xmlns:a16="http://schemas.microsoft.com/office/drawing/2014/main" id="{00000000-0008-0000-0400-00004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914400</xdr:colOff>
      <xdr:row>449</xdr:row>
      <xdr:rowOff>47625</xdr:rowOff>
    </xdr:from>
    <xdr:to>
      <xdr:col>8</xdr:col>
      <xdr:colOff>38100</xdr:colOff>
      <xdr:row>463</xdr:row>
      <xdr:rowOff>133350</xdr:rowOff>
    </xdr:to>
    <xdr:graphicFrame macro="">
      <xdr:nvGraphicFramePr>
        <xdr:cNvPr id="580" name="Chart 579" descr="Chart: Mathematics, Average Scaled Score">
          <a:extLst>
            <a:ext uri="{FF2B5EF4-FFF2-40B4-BE49-F238E27FC236}">
              <a16:creationId xmlns:a16="http://schemas.microsoft.com/office/drawing/2014/main" id="{00000000-0008-0000-0400-00004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9</xdr:col>
      <xdr:colOff>9525</xdr:colOff>
      <xdr:row>449</xdr:row>
      <xdr:rowOff>57150</xdr:rowOff>
    </xdr:from>
    <xdr:to>
      <xdr:col>15</xdr:col>
      <xdr:colOff>47625</xdr:colOff>
      <xdr:row>463</xdr:row>
      <xdr:rowOff>142875</xdr:rowOff>
    </xdr:to>
    <xdr:graphicFrame macro="">
      <xdr:nvGraphicFramePr>
        <xdr:cNvPr id="581" name="Chart 580" descr="Chart: Mathematics, Achievement Levels">
          <a:extLst>
            <a:ext uri="{FF2B5EF4-FFF2-40B4-BE49-F238E27FC236}">
              <a16:creationId xmlns:a16="http://schemas.microsoft.com/office/drawing/2014/main" id="{00000000-0008-0000-0400-00004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16</xdr:col>
      <xdr:colOff>19050</xdr:colOff>
      <xdr:row>449</xdr:row>
      <xdr:rowOff>57150</xdr:rowOff>
    </xdr:from>
    <xdr:to>
      <xdr:col>22</xdr:col>
      <xdr:colOff>19050</xdr:colOff>
      <xdr:row>463</xdr:row>
      <xdr:rowOff>142875</xdr:rowOff>
    </xdr:to>
    <xdr:graphicFrame macro="">
      <xdr:nvGraphicFramePr>
        <xdr:cNvPr id="582" name="Chart 581" descr="Chart: Mathematics, SGP">
          <a:extLst>
            <a:ext uri="{FF2B5EF4-FFF2-40B4-BE49-F238E27FC236}">
              <a16:creationId xmlns:a16="http://schemas.microsoft.com/office/drawing/2014/main" id="{00000000-0008-0000-0400-00004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914400</xdr:colOff>
      <xdr:row>482</xdr:row>
      <xdr:rowOff>104775</xdr:rowOff>
    </xdr:from>
    <xdr:to>
      <xdr:col>8</xdr:col>
      <xdr:colOff>38100</xdr:colOff>
      <xdr:row>497</xdr:row>
      <xdr:rowOff>133350</xdr:rowOff>
    </xdr:to>
    <xdr:graphicFrame macro="">
      <xdr:nvGraphicFramePr>
        <xdr:cNvPr id="583" name="Chart 582" descr="Chart: English Language Arts, Average Scaled Score">
          <a:extLst>
            <a:ext uri="{FF2B5EF4-FFF2-40B4-BE49-F238E27FC236}">
              <a16:creationId xmlns:a16="http://schemas.microsoft.com/office/drawing/2014/main" id="{00000000-0008-0000-0400-00004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9</xdr:col>
      <xdr:colOff>28575</xdr:colOff>
      <xdr:row>482</xdr:row>
      <xdr:rowOff>114300</xdr:rowOff>
    </xdr:from>
    <xdr:to>
      <xdr:col>15</xdr:col>
      <xdr:colOff>66675</xdr:colOff>
      <xdr:row>497</xdr:row>
      <xdr:rowOff>142875</xdr:rowOff>
    </xdr:to>
    <xdr:graphicFrame macro="">
      <xdr:nvGraphicFramePr>
        <xdr:cNvPr id="584" name="Chart 583" descr="Chart: English Language Arts, Achievement Levels">
          <a:extLst>
            <a:ext uri="{FF2B5EF4-FFF2-40B4-BE49-F238E27FC236}">
              <a16:creationId xmlns:a16="http://schemas.microsoft.com/office/drawing/2014/main" id="{00000000-0008-0000-0400-00004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16</xdr:col>
      <xdr:colOff>38100</xdr:colOff>
      <xdr:row>482</xdr:row>
      <xdr:rowOff>114300</xdr:rowOff>
    </xdr:from>
    <xdr:to>
      <xdr:col>22</xdr:col>
      <xdr:colOff>38100</xdr:colOff>
      <xdr:row>497</xdr:row>
      <xdr:rowOff>142875</xdr:rowOff>
    </xdr:to>
    <xdr:graphicFrame macro="">
      <xdr:nvGraphicFramePr>
        <xdr:cNvPr id="585" name="Chart 584" descr="Chart: English Language Arts, SGP">
          <a:extLst>
            <a:ext uri="{FF2B5EF4-FFF2-40B4-BE49-F238E27FC236}">
              <a16:creationId xmlns:a16="http://schemas.microsoft.com/office/drawing/2014/main" id="{00000000-0008-0000-0400-00004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914400</xdr:colOff>
      <xdr:row>509</xdr:row>
      <xdr:rowOff>95250</xdr:rowOff>
    </xdr:from>
    <xdr:to>
      <xdr:col>8</xdr:col>
      <xdr:colOff>38100</xdr:colOff>
      <xdr:row>523</xdr:row>
      <xdr:rowOff>171450</xdr:rowOff>
    </xdr:to>
    <xdr:graphicFrame macro="">
      <xdr:nvGraphicFramePr>
        <xdr:cNvPr id="586" name="Chart 585" descr="Chart: Mathematics, Average Scaled Score">
          <a:extLst>
            <a:ext uri="{FF2B5EF4-FFF2-40B4-BE49-F238E27FC236}">
              <a16:creationId xmlns:a16="http://schemas.microsoft.com/office/drawing/2014/main" id="{00000000-0008-0000-0400-00004A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9</xdr:col>
      <xdr:colOff>19050</xdr:colOff>
      <xdr:row>509</xdr:row>
      <xdr:rowOff>104775</xdr:rowOff>
    </xdr:from>
    <xdr:to>
      <xdr:col>15</xdr:col>
      <xdr:colOff>57150</xdr:colOff>
      <xdr:row>523</xdr:row>
      <xdr:rowOff>180975</xdr:rowOff>
    </xdr:to>
    <xdr:graphicFrame macro="">
      <xdr:nvGraphicFramePr>
        <xdr:cNvPr id="587" name="Chart 586" descr="Chart: Mathematics, Achievement Levels">
          <a:extLst>
            <a:ext uri="{FF2B5EF4-FFF2-40B4-BE49-F238E27FC236}">
              <a16:creationId xmlns:a16="http://schemas.microsoft.com/office/drawing/2014/main" id="{00000000-0008-0000-0400-00004B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16</xdr:col>
      <xdr:colOff>28575</xdr:colOff>
      <xdr:row>509</xdr:row>
      <xdr:rowOff>104775</xdr:rowOff>
    </xdr:from>
    <xdr:to>
      <xdr:col>22</xdr:col>
      <xdr:colOff>28575</xdr:colOff>
      <xdr:row>523</xdr:row>
      <xdr:rowOff>180975</xdr:rowOff>
    </xdr:to>
    <xdr:graphicFrame macro="">
      <xdr:nvGraphicFramePr>
        <xdr:cNvPr id="588" name="Chart 587" descr="Chart: Mathematics, SGP">
          <a:extLst>
            <a:ext uri="{FF2B5EF4-FFF2-40B4-BE49-F238E27FC236}">
              <a16:creationId xmlns:a16="http://schemas.microsoft.com/office/drawing/2014/main" id="{00000000-0008-0000-0400-00004C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923925</xdr:colOff>
      <xdr:row>542</xdr:row>
      <xdr:rowOff>114300</xdr:rowOff>
    </xdr:from>
    <xdr:to>
      <xdr:col>8</xdr:col>
      <xdr:colOff>47625</xdr:colOff>
      <xdr:row>557</xdr:row>
      <xdr:rowOff>142875</xdr:rowOff>
    </xdr:to>
    <xdr:graphicFrame macro="">
      <xdr:nvGraphicFramePr>
        <xdr:cNvPr id="800" name="Chart 799" descr="Chart: English Language Arts, Average Scaled Score">
          <a:extLst>
            <a:ext uri="{FF2B5EF4-FFF2-40B4-BE49-F238E27FC236}">
              <a16:creationId xmlns:a16="http://schemas.microsoft.com/office/drawing/2014/main" id="{00000000-0008-0000-0400-000020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28575</xdr:colOff>
      <xdr:row>542</xdr:row>
      <xdr:rowOff>123825</xdr:rowOff>
    </xdr:from>
    <xdr:to>
      <xdr:col>15</xdr:col>
      <xdr:colOff>66675</xdr:colOff>
      <xdr:row>557</xdr:row>
      <xdr:rowOff>152400</xdr:rowOff>
    </xdr:to>
    <xdr:graphicFrame macro="">
      <xdr:nvGraphicFramePr>
        <xdr:cNvPr id="801" name="Chart 800" descr="Chart: English Language Arts, Achievement Levels">
          <a:extLst>
            <a:ext uri="{FF2B5EF4-FFF2-40B4-BE49-F238E27FC236}">
              <a16:creationId xmlns:a16="http://schemas.microsoft.com/office/drawing/2014/main" id="{00000000-0008-0000-0400-000021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16</xdr:col>
      <xdr:colOff>38100</xdr:colOff>
      <xdr:row>542</xdr:row>
      <xdr:rowOff>123825</xdr:rowOff>
    </xdr:from>
    <xdr:to>
      <xdr:col>22</xdr:col>
      <xdr:colOff>38100</xdr:colOff>
      <xdr:row>557</xdr:row>
      <xdr:rowOff>152400</xdr:rowOff>
    </xdr:to>
    <xdr:graphicFrame macro="">
      <xdr:nvGraphicFramePr>
        <xdr:cNvPr id="802" name="Chart 801" descr="Chart: English Language Arts, SGP">
          <a:extLst>
            <a:ext uri="{FF2B5EF4-FFF2-40B4-BE49-F238E27FC236}">
              <a16:creationId xmlns:a16="http://schemas.microsoft.com/office/drawing/2014/main" id="{00000000-0008-0000-0400-000022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923925</xdr:colOff>
      <xdr:row>573</xdr:row>
      <xdr:rowOff>9525</xdr:rowOff>
    </xdr:from>
    <xdr:to>
      <xdr:col>8</xdr:col>
      <xdr:colOff>47625</xdr:colOff>
      <xdr:row>587</xdr:row>
      <xdr:rowOff>142875</xdr:rowOff>
    </xdr:to>
    <xdr:graphicFrame macro="">
      <xdr:nvGraphicFramePr>
        <xdr:cNvPr id="803" name="Chart 802" descr="Chart: Mathematics, Average Scaled Score">
          <a:extLst>
            <a:ext uri="{FF2B5EF4-FFF2-40B4-BE49-F238E27FC236}">
              <a16:creationId xmlns:a16="http://schemas.microsoft.com/office/drawing/2014/main" id="{00000000-0008-0000-0400-000023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9</xdr:col>
      <xdr:colOff>28575</xdr:colOff>
      <xdr:row>573</xdr:row>
      <xdr:rowOff>19050</xdr:rowOff>
    </xdr:from>
    <xdr:to>
      <xdr:col>15</xdr:col>
      <xdr:colOff>66675</xdr:colOff>
      <xdr:row>587</xdr:row>
      <xdr:rowOff>152400</xdr:rowOff>
    </xdr:to>
    <xdr:graphicFrame macro="">
      <xdr:nvGraphicFramePr>
        <xdr:cNvPr id="804" name="Chart 803" descr="Chart: Mathematics, Achievement Levels">
          <a:extLst>
            <a:ext uri="{FF2B5EF4-FFF2-40B4-BE49-F238E27FC236}">
              <a16:creationId xmlns:a16="http://schemas.microsoft.com/office/drawing/2014/main" id="{00000000-0008-0000-0400-000024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16</xdr:col>
      <xdr:colOff>38100</xdr:colOff>
      <xdr:row>573</xdr:row>
      <xdr:rowOff>19050</xdr:rowOff>
    </xdr:from>
    <xdr:to>
      <xdr:col>22</xdr:col>
      <xdr:colOff>38100</xdr:colOff>
      <xdr:row>587</xdr:row>
      <xdr:rowOff>152400</xdr:rowOff>
    </xdr:to>
    <xdr:graphicFrame macro="">
      <xdr:nvGraphicFramePr>
        <xdr:cNvPr id="805" name="Chart 804" descr="Chart: Mathematics, SGP">
          <a:extLst>
            <a:ext uri="{FF2B5EF4-FFF2-40B4-BE49-F238E27FC236}">
              <a16:creationId xmlns:a16="http://schemas.microsoft.com/office/drawing/2014/main" id="{00000000-0008-0000-0400-000025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0.13795</cdr:x>
      <cdr:y>0.05134</cdr:y>
    </cdr:from>
    <cdr:to>
      <cdr:x>1</cdr:x>
      <cdr:y>0.87352</cdr:y>
    </cdr:to>
    <cdr:sp macro="" textlink="">
      <cdr:nvSpPr>
        <cdr:cNvPr id="2" name="TextBox 257"/>
        <cdr:cNvSpPr txBox="1"/>
      </cdr:nvSpPr>
      <cdr:spPr>
        <a:xfrm xmlns:a="http://schemas.openxmlformats.org/drawingml/2006/main">
          <a:off x="527052" y="146050"/>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7.xml><?xml version="1.0" encoding="utf-8"?>
<c:userShapes xmlns:c="http://schemas.openxmlformats.org/drawingml/2006/chart">
  <cdr:relSizeAnchor xmlns:cdr="http://schemas.openxmlformats.org/drawingml/2006/chartDrawing">
    <cdr:from>
      <cdr:x>0.17278</cdr:x>
      <cdr:y>0.04004</cdr:y>
    </cdr:from>
    <cdr:to>
      <cdr:x>1</cdr:x>
      <cdr:y>0.87431</cdr:y>
    </cdr:to>
    <cdr:sp macro="" textlink="">
      <cdr:nvSpPr>
        <cdr:cNvPr id="2" name="TextBox 257"/>
        <cdr:cNvSpPr txBox="1"/>
      </cdr:nvSpPr>
      <cdr:spPr>
        <a:xfrm xmlns:a="http://schemas.openxmlformats.org/drawingml/2006/main">
          <a:off x="684107" y="114300"/>
          <a:ext cx="3275245" cy="238125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Average Scaled Scores</a:t>
          </a:r>
        </a:p>
        <a:p xmlns:a="http://schemas.openxmlformats.org/drawingml/2006/main">
          <a:pPr algn="ctr"/>
          <a:r>
            <a:rPr lang="en-US" sz="1100" baseline="0">
              <a:latin typeface="Times New Roman" pitchFamily="18" charset="0"/>
              <a:cs typeface="Times New Roman" pitchFamily="18" charset="0"/>
            </a:rPr>
            <a:t>are not 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18.xml><?xml version="1.0" encoding="utf-8"?>
<c:userShapes xmlns:c="http://schemas.openxmlformats.org/drawingml/2006/chart">
  <cdr:relSizeAnchor xmlns:cdr="http://schemas.openxmlformats.org/drawingml/2006/chartDrawing">
    <cdr:from>
      <cdr:x>0.13795</cdr:x>
      <cdr:y>0.04473</cdr:y>
    </cdr:from>
    <cdr:to>
      <cdr:x>1</cdr:x>
      <cdr:y>0.88249</cdr:y>
    </cdr:to>
    <cdr:sp macro="" textlink="">
      <cdr:nvSpPr>
        <cdr:cNvPr id="2" name="TextBox 257"/>
        <cdr:cNvSpPr txBox="1"/>
      </cdr:nvSpPr>
      <cdr:spPr>
        <a:xfrm xmlns:a="http://schemas.openxmlformats.org/drawingml/2006/main">
          <a:off x="527053" y="124883"/>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9.xml><?xml version="1.0" encoding="utf-8"?>
<c:userShapes xmlns:c="http://schemas.openxmlformats.org/drawingml/2006/chart">
  <cdr:relSizeAnchor xmlns:cdr="http://schemas.openxmlformats.org/drawingml/2006/chartDrawing">
    <cdr:from>
      <cdr:x>0.17278</cdr:x>
      <cdr:y>0.01813</cdr:y>
    </cdr:from>
    <cdr:to>
      <cdr:x>1</cdr:x>
      <cdr:y>0.86815</cdr:y>
    </cdr:to>
    <cdr:sp macro="" textlink="">
      <cdr:nvSpPr>
        <cdr:cNvPr id="2" name="TextBox 257"/>
        <cdr:cNvSpPr txBox="1"/>
      </cdr:nvSpPr>
      <cdr:spPr>
        <a:xfrm xmlns:a="http://schemas.openxmlformats.org/drawingml/2006/main">
          <a:off x="684107" y="50800"/>
          <a:ext cx="3275245" cy="238125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Average Scaled Scores</a:t>
          </a:r>
        </a:p>
        <a:p xmlns:a="http://schemas.openxmlformats.org/drawingml/2006/main">
          <a:pPr algn="ctr"/>
          <a:r>
            <a:rPr lang="en-US" sz="1100" baseline="0">
              <a:latin typeface="Times New Roman" pitchFamily="18" charset="0"/>
              <a:cs typeface="Times New Roman" pitchFamily="18" charset="0"/>
            </a:rPr>
            <a:t>are not 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866775</xdr:colOff>
      <xdr:row>3</xdr:row>
      <xdr:rowOff>19050</xdr:rowOff>
    </xdr:from>
    <xdr:to>
      <xdr:col>8</xdr:col>
      <xdr:colOff>9525</xdr:colOff>
      <xdr:row>17</xdr:row>
      <xdr:rowOff>142875</xdr:rowOff>
    </xdr:to>
    <xdr:graphicFrame macro="">
      <xdr:nvGraphicFramePr>
        <xdr:cNvPr id="9" name="Chart 8" descr="Chart: English Language Arts, CPI (2012-14) &amp; trans CPI (2015-16)">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3</xdr:row>
      <xdr:rowOff>19050</xdr:rowOff>
    </xdr:from>
    <xdr:to>
      <xdr:col>15</xdr:col>
      <xdr:colOff>9525</xdr:colOff>
      <xdr:row>17</xdr:row>
      <xdr:rowOff>142875</xdr:rowOff>
    </xdr:to>
    <xdr:graphicFrame macro="">
      <xdr:nvGraphicFramePr>
        <xdr:cNvPr id="10" name="Chart 9" descr="Chart: English Language Arts, Legacy MCAS - % Prof/Adv (2012-2014) &amp; Crosswalked PARCC - % Prof/Adv  (2015-2016)">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57150</xdr:colOff>
      <xdr:row>3</xdr:row>
      <xdr:rowOff>19050</xdr:rowOff>
    </xdr:from>
    <xdr:to>
      <xdr:col>22</xdr:col>
      <xdr:colOff>19050</xdr:colOff>
      <xdr:row>17</xdr:row>
      <xdr:rowOff>142875</xdr:rowOff>
    </xdr:to>
    <xdr:graphicFrame macro="">
      <xdr:nvGraphicFramePr>
        <xdr:cNvPr id="11" name="Chart 10" descr="Chart: English Language Arts, median SGP (2012-14) &amp; trans SGP (2015-16)">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866775</xdr:colOff>
      <xdr:row>30</xdr:row>
      <xdr:rowOff>0</xdr:rowOff>
    </xdr:from>
    <xdr:to>
      <xdr:col>8</xdr:col>
      <xdr:colOff>9525</xdr:colOff>
      <xdr:row>44</xdr:row>
      <xdr:rowOff>133350</xdr:rowOff>
    </xdr:to>
    <xdr:graphicFrame macro="">
      <xdr:nvGraphicFramePr>
        <xdr:cNvPr id="456" name="Chart 455" descr="Chart: Mathematics, CPI (2012-14) &amp; trans CPI (2015-16)">
          <a:extLst>
            <a:ext uri="{FF2B5EF4-FFF2-40B4-BE49-F238E27FC236}">
              <a16:creationId xmlns:a16="http://schemas.microsoft.com/office/drawing/2014/main" id="{00000000-0008-0000-0200-0000C8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76200</xdr:colOff>
      <xdr:row>30</xdr:row>
      <xdr:rowOff>0</xdr:rowOff>
    </xdr:from>
    <xdr:to>
      <xdr:col>15</xdr:col>
      <xdr:colOff>0</xdr:colOff>
      <xdr:row>44</xdr:row>
      <xdr:rowOff>133350</xdr:rowOff>
    </xdr:to>
    <xdr:graphicFrame macro="">
      <xdr:nvGraphicFramePr>
        <xdr:cNvPr id="457" name="Chart 456" descr="Chart: Mathematics, Legacy MCAS - % Prof/Adv (2012-2014) &amp; Crosswalked PARCC - % Prof/Adv (2015-2016)">
          <a:extLst>
            <a:ext uri="{FF2B5EF4-FFF2-40B4-BE49-F238E27FC236}">
              <a16:creationId xmlns:a16="http://schemas.microsoft.com/office/drawing/2014/main" id="{00000000-0008-0000-0200-0000C9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57150</xdr:colOff>
      <xdr:row>30</xdr:row>
      <xdr:rowOff>0</xdr:rowOff>
    </xdr:from>
    <xdr:to>
      <xdr:col>21</xdr:col>
      <xdr:colOff>657225</xdr:colOff>
      <xdr:row>44</xdr:row>
      <xdr:rowOff>133350</xdr:rowOff>
    </xdr:to>
    <xdr:graphicFrame macro="">
      <xdr:nvGraphicFramePr>
        <xdr:cNvPr id="458" name="Chart 457" descr="Chart: Mathematics, median SGP (2012-14) &amp; trans SGP (2015-16)">
          <a:extLst>
            <a:ext uri="{FF2B5EF4-FFF2-40B4-BE49-F238E27FC236}">
              <a16:creationId xmlns:a16="http://schemas.microsoft.com/office/drawing/2014/main" id="{00000000-0008-0000-0200-0000CA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866775</xdr:colOff>
      <xdr:row>62</xdr:row>
      <xdr:rowOff>0</xdr:rowOff>
    </xdr:from>
    <xdr:to>
      <xdr:col>8</xdr:col>
      <xdr:colOff>9525</xdr:colOff>
      <xdr:row>76</xdr:row>
      <xdr:rowOff>123825</xdr:rowOff>
    </xdr:to>
    <xdr:graphicFrame macro="">
      <xdr:nvGraphicFramePr>
        <xdr:cNvPr id="459" name="Chart 458" descr="Chart: English Language Arts,  CPI (2012-14) &amp; trans CPI (2015-16)">
          <a:extLst>
            <a:ext uri="{FF2B5EF4-FFF2-40B4-BE49-F238E27FC236}">
              <a16:creationId xmlns:a16="http://schemas.microsoft.com/office/drawing/2014/main" id="{00000000-0008-0000-0200-0000CB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47625</xdr:colOff>
      <xdr:row>62</xdr:row>
      <xdr:rowOff>0</xdr:rowOff>
    </xdr:from>
    <xdr:to>
      <xdr:col>15</xdr:col>
      <xdr:colOff>19050</xdr:colOff>
      <xdr:row>76</xdr:row>
      <xdr:rowOff>123825</xdr:rowOff>
    </xdr:to>
    <xdr:graphicFrame macro="">
      <xdr:nvGraphicFramePr>
        <xdr:cNvPr id="460" name="Chart 459" descr="Chart: English Language Arts, Legacy MCAS - % Prof/Adv (2012-2014) &amp; Crosswalked PARCC - % Prof/Adv (2015-2016)">
          <a:extLst>
            <a:ext uri="{FF2B5EF4-FFF2-40B4-BE49-F238E27FC236}">
              <a16:creationId xmlns:a16="http://schemas.microsoft.com/office/drawing/2014/main" id="{00000000-0008-0000-0200-0000CC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28575</xdr:colOff>
      <xdr:row>62</xdr:row>
      <xdr:rowOff>0</xdr:rowOff>
    </xdr:from>
    <xdr:to>
      <xdr:col>22</xdr:col>
      <xdr:colOff>19050</xdr:colOff>
      <xdr:row>76</xdr:row>
      <xdr:rowOff>123825</xdr:rowOff>
    </xdr:to>
    <xdr:graphicFrame macro="">
      <xdr:nvGraphicFramePr>
        <xdr:cNvPr id="461" name="Chart 460" descr="Chart: English Language Arts, median SGP (2012-14) &amp; trans SGP (2015-16)">
          <a:extLst>
            <a:ext uri="{FF2B5EF4-FFF2-40B4-BE49-F238E27FC236}">
              <a16:creationId xmlns:a16="http://schemas.microsoft.com/office/drawing/2014/main" id="{00000000-0008-0000-0200-0000CD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866775</xdr:colOff>
      <xdr:row>89</xdr:row>
      <xdr:rowOff>0</xdr:rowOff>
    </xdr:from>
    <xdr:to>
      <xdr:col>8</xdr:col>
      <xdr:colOff>9525</xdr:colOff>
      <xdr:row>103</xdr:row>
      <xdr:rowOff>123825</xdr:rowOff>
    </xdr:to>
    <xdr:graphicFrame macro="">
      <xdr:nvGraphicFramePr>
        <xdr:cNvPr id="462" name="Chart 461" descr="Chart: Mathematics, CPI (2012-14) &amp; trans CPI (2015-16)">
          <a:extLst>
            <a:ext uri="{FF2B5EF4-FFF2-40B4-BE49-F238E27FC236}">
              <a16:creationId xmlns:a16="http://schemas.microsoft.com/office/drawing/2014/main" id="{00000000-0008-0000-0200-0000CE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47625</xdr:colOff>
      <xdr:row>89</xdr:row>
      <xdr:rowOff>0</xdr:rowOff>
    </xdr:from>
    <xdr:to>
      <xdr:col>15</xdr:col>
      <xdr:colOff>28575</xdr:colOff>
      <xdr:row>103</xdr:row>
      <xdr:rowOff>123825</xdr:rowOff>
    </xdr:to>
    <xdr:graphicFrame macro="">
      <xdr:nvGraphicFramePr>
        <xdr:cNvPr id="463" name="Chart 462" descr="Chart: Mathematics, Legacy MCAS - % Prof/Adv (2012-2014) &amp; Crosswalked PARCC - % Prof/Adv (2015-2016)">
          <a:extLst>
            <a:ext uri="{FF2B5EF4-FFF2-40B4-BE49-F238E27FC236}">
              <a16:creationId xmlns:a16="http://schemas.microsoft.com/office/drawing/2014/main" id="{00000000-0008-0000-0200-0000CF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28575</xdr:colOff>
      <xdr:row>89</xdr:row>
      <xdr:rowOff>0</xdr:rowOff>
    </xdr:from>
    <xdr:to>
      <xdr:col>22</xdr:col>
      <xdr:colOff>19050</xdr:colOff>
      <xdr:row>103</xdr:row>
      <xdr:rowOff>123825</xdr:rowOff>
    </xdr:to>
    <xdr:graphicFrame macro="">
      <xdr:nvGraphicFramePr>
        <xdr:cNvPr id="464" name="Chart 463" descr="Chart: Mathematics, median SGP (2012-14) &amp; trans SGP (2015-16)">
          <a:extLst>
            <a:ext uri="{FF2B5EF4-FFF2-40B4-BE49-F238E27FC236}">
              <a16:creationId xmlns:a16="http://schemas.microsoft.com/office/drawing/2014/main" id="{00000000-0008-0000-0200-0000D0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866775</xdr:colOff>
      <xdr:row>121</xdr:row>
      <xdr:rowOff>0</xdr:rowOff>
    </xdr:from>
    <xdr:to>
      <xdr:col>8</xdr:col>
      <xdr:colOff>9525</xdr:colOff>
      <xdr:row>135</xdr:row>
      <xdr:rowOff>66675</xdr:rowOff>
    </xdr:to>
    <xdr:graphicFrame macro="">
      <xdr:nvGraphicFramePr>
        <xdr:cNvPr id="465" name="Chart 464" descr="Chart: English Language Arts, CPI (2012-14) &amp; trans CPI (2015-16)">
          <a:extLst>
            <a:ext uri="{FF2B5EF4-FFF2-40B4-BE49-F238E27FC236}">
              <a16:creationId xmlns:a16="http://schemas.microsoft.com/office/drawing/2014/main" id="{00000000-0008-0000-0200-0000D1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47625</xdr:colOff>
      <xdr:row>121</xdr:row>
      <xdr:rowOff>0</xdr:rowOff>
    </xdr:from>
    <xdr:to>
      <xdr:col>15</xdr:col>
      <xdr:colOff>9525</xdr:colOff>
      <xdr:row>135</xdr:row>
      <xdr:rowOff>66675</xdr:rowOff>
    </xdr:to>
    <xdr:graphicFrame macro="">
      <xdr:nvGraphicFramePr>
        <xdr:cNvPr id="466" name="Chart 465" descr="Chart: English Language Arts, Legacy MCAS - % Prof/Adv (2012-2014) &amp; Crosswalked PARCC - % Prof/Adv (2015-2016)">
          <a:extLst>
            <a:ext uri="{FF2B5EF4-FFF2-40B4-BE49-F238E27FC236}">
              <a16:creationId xmlns:a16="http://schemas.microsoft.com/office/drawing/2014/main" id="{00000000-0008-0000-0200-0000D2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28575</xdr:colOff>
      <xdr:row>121</xdr:row>
      <xdr:rowOff>0</xdr:rowOff>
    </xdr:from>
    <xdr:to>
      <xdr:col>22</xdr:col>
      <xdr:colOff>19050</xdr:colOff>
      <xdr:row>135</xdr:row>
      <xdr:rowOff>66675</xdr:rowOff>
    </xdr:to>
    <xdr:graphicFrame macro="">
      <xdr:nvGraphicFramePr>
        <xdr:cNvPr id="467" name="Chart 466" descr="Chart: English Language Arts, median SGP (2012-14) &amp; trans SGP (2015-16)">
          <a:extLst>
            <a:ext uri="{FF2B5EF4-FFF2-40B4-BE49-F238E27FC236}">
              <a16:creationId xmlns:a16="http://schemas.microsoft.com/office/drawing/2014/main" id="{00000000-0008-0000-0200-0000D3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866775</xdr:colOff>
      <xdr:row>148</xdr:row>
      <xdr:rowOff>0</xdr:rowOff>
    </xdr:from>
    <xdr:to>
      <xdr:col>8</xdr:col>
      <xdr:colOff>9525</xdr:colOff>
      <xdr:row>162</xdr:row>
      <xdr:rowOff>123825</xdr:rowOff>
    </xdr:to>
    <xdr:graphicFrame macro="">
      <xdr:nvGraphicFramePr>
        <xdr:cNvPr id="468" name="Chart 467" descr="Chart: Mathematics, CPI (2012-14) &amp; trans CPI (2015-16)">
          <a:extLst>
            <a:ext uri="{FF2B5EF4-FFF2-40B4-BE49-F238E27FC236}">
              <a16:creationId xmlns:a16="http://schemas.microsoft.com/office/drawing/2014/main" id="{00000000-0008-0000-0200-0000D4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47625</xdr:colOff>
      <xdr:row>148</xdr:row>
      <xdr:rowOff>0</xdr:rowOff>
    </xdr:from>
    <xdr:to>
      <xdr:col>15</xdr:col>
      <xdr:colOff>38100</xdr:colOff>
      <xdr:row>162</xdr:row>
      <xdr:rowOff>123825</xdr:rowOff>
    </xdr:to>
    <xdr:graphicFrame macro="">
      <xdr:nvGraphicFramePr>
        <xdr:cNvPr id="469" name="Chart 468" descr="Chart: Mathematics, Legacy MCAS - % Prof/Adv (2012-2014) &amp; Crosswalked PARCC - % Prof/Adv (2015-2016)">
          <a:extLst>
            <a:ext uri="{FF2B5EF4-FFF2-40B4-BE49-F238E27FC236}">
              <a16:creationId xmlns:a16="http://schemas.microsoft.com/office/drawing/2014/main" id="{00000000-0008-0000-0200-0000D5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28575</xdr:colOff>
      <xdr:row>148</xdr:row>
      <xdr:rowOff>0</xdr:rowOff>
    </xdr:from>
    <xdr:to>
      <xdr:col>22</xdr:col>
      <xdr:colOff>19050</xdr:colOff>
      <xdr:row>162</xdr:row>
      <xdr:rowOff>123825</xdr:rowOff>
    </xdr:to>
    <xdr:graphicFrame macro="">
      <xdr:nvGraphicFramePr>
        <xdr:cNvPr id="470" name="Chart 469" descr="Chart: Mathematics, median SGP (2012-14) &amp; trans SGP (2015-16)">
          <a:extLst>
            <a:ext uri="{FF2B5EF4-FFF2-40B4-BE49-F238E27FC236}">
              <a16:creationId xmlns:a16="http://schemas.microsoft.com/office/drawing/2014/main" id="{00000000-0008-0000-0200-0000D6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866775</xdr:colOff>
      <xdr:row>180</xdr:row>
      <xdr:rowOff>0</xdr:rowOff>
    </xdr:from>
    <xdr:to>
      <xdr:col>8</xdr:col>
      <xdr:colOff>9525</xdr:colOff>
      <xdr:row>195</xdr:row>
      <xdr:rowOff>66675</xdr:rowOff>
    </xdr:to>
    <xdr:graphicFrame macro="">
      <xdr:nvGraphicFramePr>
        <xdr:cNvPr id="471" name="Chart 470" descr="Chart: English Language Arts, CPI (2012-14) &amp; trans CPI (2015-16)">
          <a:extLst>
            <a:ext uri="{FF2B5EF4-FFF2-40B4-BE49-F238E27FC236}">
              <a16:creationId xmlns:a16="http://schemas.microsoft.com/office/drawing/2014/main" id="{00000000-0008-0000-0200-0000D7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28575</xdr:colOff>
      <xdr:row>180</xdr:row>
      <xdr:rowOff>0</xdr:rowOff>
    </xdr:from>
    <xdr:to>
      <xdr:col>15</xdr:col>
      <xdr:colOff>19050</xdr:colOff>
      <xdr:row>195</xdr:row>
      <xdr:rowOff>66675</xdr:rowOff>
    </xdr:to>
    <xdr:graphicFrame macro="">
      <xdr:nvGraphicFramePr>
        <xdr:cNvPr id="472" name="Chart 471" descr="Chart: English Language Arts, Legacy MCAS - % Prof/Adv (2012-2014) &amp; Crosswalked PARCC - % Prof/Adv (2015-2016)">
          <a:extLst>
            <a:ext uri="{FF2B5EF4-FFF2-40B4-BE49-F238E27FC236}">
              <a16:creationId xmlns:a16="http://schemas.microsoft.com/office/drawing/2014/main" id="{00000000-0008-0000-0200-0000D8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9525</xdr:colOff>
      <xdr:row>180</xdr:row>
      <xdr:rowOff>0</xdr:rowOff>
    </xdr:from>
    <xdr:to>
      <xdr:col>22</xdr:col>
      <xdr:colOff>19050</xdr:colOff>
      <xdr:row>195</xdr:row>
      <xdr:rowOff>66675</xdr:rowOff>
    </xdr:to>
    <xdr:graphicFrame macro="">
      <xdr:nvGraphicFramePr>
        <xdr:cNvPr id="473" name="Chart 472" descr="Chart: English Language Arts, median SGP (2012-14) &amp; trans SGP (2015-16)">
          <a:extLst>
            <a:ext uri="{FF2B5EF4-FFF2-40B4-BE49-F238E27FC236}">
              <a16:creationId xmlns:a16="http://schemas.microsoft.com/office/drawing/2014/main" id="{00000000-0008-0000-0200-0000D9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866775</xdr:colOff>
      <xdr:row>207</xdr:row>
      <xdr:rowOff>47625</xdr:rowOff>
    </xdr:from>
    <xdr:to>
      <xdr:col>8</xdr:col>
      <xdr:colOff>9525</xdr:colOff>
      <xdr:row>221</xdr:row>
      <xdr:rowOff>171450</xdr:rowOff>
    </xdr:to>
    <xdr:graphicFrame macro="">
      <xdr:nvGraphicFramePr>
        <xdr:cNvPr id="479" name="Chart 478" descr="Chart: Mathematics, CPI (2012-14) &amp; trans CPI (2015-16)">
          <a:extLst>
            <a:ext uri="{FF2B5EF4-FFF2-40B4-BE49-F238E27FC236}">
              <a16:creationId xmlns:a16="http://schemas.microsoft.com/office/drawing/2014/main" id="{00000000-0008-0000-0200-0000DF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28575</xdr:colOff>
      <xdr:row>207</xdr:row>
      <xdr:rowOff>47625</xdr:rowOff>
    </xdr:from>
    <xdr:to>
      <xdr:col>15</xdr:col>
      <xdr:colOff>9525</xdr:colOff>
      <xdr:row>221</xdr:row>
      <xdr:rowOff>171450</xdr:rowOff>
    </xdr:to>
    <xdr:graphicFrame macro="">
      <xdr:nvGraphicFramePr>
        <xdr:cNvPr id="480" name="Chart 479" descr="Chart: Mathematics, Legacy MCAS - % Prof/Adv (2012-2014) &amp; Crosswalked PARCC - % Prof/Adv (2015-2016)">
          <a:extLst>
            <a:ext uri="{FF2B5EF4-FFF2-40B4-BE49-F238E27FC236}">
              <a16:creationId xmlns:a16="http://schemas.microsoft.com/office/drawing/2014/main" id="{00000000-0008-0000-0200-0000E0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9525</xdr:colOff>
      <xdr:row>207</xdr:row>
      <xdr:rowOff>47625</xdr:rowOff>
    </xdr:from>
    <xdr:to>
      <xdr:col>22</xdr:col>
      <xdr:colOff>38100</xdr:colOff>
      <xdr:row>221</xdr:row>
      <xdr:rowOff>171450</xdr:rowOff>
    </xdr:to>
    <xdr:graphicFrame macro="">
      <xdr:nvGraphicFramePr>
        <xdr:cNvPr id="481" name="Chart 480" descr="Chart: Mathematics, median SGP (2012-14) &amp; trans SGP (2015-16)">
          <a:extLst>
            <a:ext uri="{FF2B5EF4-FFF2-40B4-BE49-F238E27FC236}">
              <a16:creationId xmlns:a16="http://schemas.microsoft.com/office/drawing/2014/main" id="{00000000-0008-0000-0200-0000E1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866775</xdr:colOff>
      <xdr:row>238</xdr:row>
      <xdr:rowOff>104775</xdr:rowOff>
    </xdr:from>
    <xdr:to>
      <xdr:col>8</xdr:col>
      <xdr:colOff>9525</xdr:colOff>
      <xdr:row>253</xdr:row>
      <xdr:rowOff>123825</xdr:rowOff>
    </xdr:to>
    <xdr:graphicFrame macro="">
      <xdr:nvGraphicFramePr>
        <xdr:cNvPr id="969" name="Chart 968" descr="Chart: English Language Arts, CPI (2012-14) &amp; trans CPI (2015-16)">
          <a:extLst>
            <a:ext uri="{FF2B5EF4-FFF2-40B4-BE49-F238E27FC236}">
              <a16:creationId xmlns:a16="http://schemas.microsoft.com/office/drawing/2014/main" id="{00000000-0008-0000-0200-0000C9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19050</xdr:colOff>
      <xdr:row>238</xdr:row>
      <xdr:rowOff>104775</xdr:rowOff>
    </xdr:from>
    <xdr:to>
      <xdr:col>15</xdr:col>
      <xdr:colOff>0</xdr:colOff>
      <xdr:row>253</xdr:row>
      <xdr:rowOff>123825</xdr:rowOff>
    </xdr:to>
    <xdr:graphicFrame macro="">
      <xdr:nvGraphicFramePr>
        <xdr:cNvPr id="970" name="Chart 969" descr="Chart: English Language Arts, Legacy MCAS - % Prof/Adv (2012-2014) &amp; Crosswalked PARCC - % Prof/Adv (2015-2016)">
          <a:extLst>
            <a:ext uri="{FF2B5EF4-FFF2-40B4-BE49-F238E27FC236}">
              <a16:creationId xmlns:a16="http://schemas.microsoft.com/office/drawing/2014/main" id="{00000000-0008-0000-0200-0000CA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238</xdr:row>
      <xdr:rowOff>104775</xdr:rowOff>
    </xdr:from>
    <xdr:to>
      <xdr:col>22</xdr:col>
      <xdr:colOff>28575</xdr:colOff>
      <xdr:row>253</xdr:row>
      <xdr:rowOff>123825</xdr:rowOff>
    </xdr:to>
    <xdr:graphicFrame macro="">
      <xdr:nvGraphicFramePr>
        <xdr:cNvPr id="971" name="Chart 970" descr="Chart: English Language Arts, median SGP (2012-14) &amp; trans SGP (2015-16)">
          <a:extLst>
            <a:ext uri="{FF2B5EF4-FFF2-40B4-BE49-F238E27FC236}">
              <a16:creationId xmlns:a16="http://schemas.microsoft.com/office/drawing/2014/main" id="{00000000-0008-0000-0200-0000CB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838200</xdr:colOff>
      <xdr:row>266</xdr:row>
      <xdr:rowOff>0</xdr:rowOff>
    </xdr:from>
    <xdr:to>
      <xdr:col>7</xdr:col>
      <xdr:colOff>647700</xdr:colOff>
      <xdr:row>280</xdr:row>
      <xdr:rowOff>123825</xdr:rowOff>
    </xdr:to>
    <xdr:graphicFrame macro="">
      <xdr:nvGraphicFramePr>
        <xdr:cNvPr id="972" name="Chart 971" descr="Chart: Mathematics, CPI (2012-14) &amp; trans CPI (2015-16)">
          <a:extLst>
            <a:ext uri="{FF2B5EF4-FFF2-40B4-BE49-F238E27FC236}">
              <a16:creationId xmlns:a16="http://schemas.microsoft.com/office/drawing/2014/main" id="{00000000-0008-0000-0200-0000CC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0</xdr:colOff>
      <xdr:row>266</xdr:row>
      <xdr:rowOff>0</xdr:rowOff>
    </xdr:from>
    <xdr:to>
      <xdr:col>14</xdr:col>
      <xdr:colOff>638175</xdr:colOff>
      <xdr:row>280</xdr:row>
      <xdr:rowOff>123825</xdr:rowOff>
    </xdr:to>
    <xdr:graphicFrame macro="">
      <xdr:nvGraphicFramePr>
        <xdr:cNvPr id="973" name="Chart 972" descr="Chart: Mathematics, Legacy MCAS - % Prof/Adv (2012-2014) &amp; Crosswalked PARCC - % Prof/Adv (2015-2016)">
          <a:extLst>
            <a:ext uri="{FF2B5EF4-FFF2-40B4-BE49-F238E27FC236}">
              <a16:creationId xmlns:a16="http://schemas.microsoft.com/office/drawing/2014/main" id="{00000000-0008-0000-0200-0000CD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171450</xdr:colOff>
      <xdr:row>266</xdr:row>
      <xdr:rowOff>0</xdr:rowOff>
    </xdr:from>
    <xdr:to>
      <xdr:col>22</xdr:col>
      <xdr:colOff>9525</xdr:colOff>
      <xdr:row>280</xdr:row>
      <xdr:rowOff>123825</xdr:rowOff>
    </xdr:to>
    <xdr:graphicFrame macro="">
      <xdr:nvGraphicFramePr>
        <xdr:cNvPr id="974" name="Chart 973" descr="Chart: Mathematics, median SGP (2012-14) &amp; trans SGP (2015-16)">
          <a:extLst>
            <a:ext uri="{FF2B5EF4-FFF2-40B4-BE49-F238E27FC236}">
              <a16:creationId xmlns:a16="http://schemas.microsoft.com/office/drawing/2014/main" id="{00000000-0008-0000-0200-0000CE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866775</xdr:colOff>
      <xdr:row>297</xdr:row>
      <xdr:rowOff>104775</xdr:rowOff>
    </xdr:from>
    <xdr:to>
      <xdr:col>8</xdr:col>
      <xdr:colOff>9525</xdr:colOff>
      <xdr:row>312</xdr:row>
      <xdr:rowOff>123825</xdr:rowOff>
    </xdr:to>
    <xdr:graphicFrame macro="">
      <xdr:nvGraphicFramePr>
        <xdr:cNvPr id="975" name="Chart 974" descr="Chart: English Language Arts, CPI (2012-14) &amp; trans CPI (2015-16)">
          <a:extLst>
            <a:ext uri="{FF2B5EF4-FFF2-40B4-BE49-F238E27FC236}">
              <a16:creationId xmlns:a16="http://schemas.microsoft.com/office/drawing/2014/main" id="{00000000-0008-0000-0200-0000CF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19050</xdr:colOff>
      <xdr:row>297</xdr:row>
      <xdr:rowOff>104775</xdr:rowOff>
    </xdr:from>
    <xdr:to>
      <xdr:col>15</xdr:col>
      <xdr:colOff>0</xdr:colOff>
      <xdr:row>312</xdr:row>
      <xdr:rowOff>123825</xdr:rowOff>
    </xdr:to>
    <xdr:graphicFrame macro="">
      <xdr:nvGraphicFramePr>
        <xdr:cNvPr id="976" name="Chart 975" descr="Chart: English Language Arts, Legacy MCAS - % Prof/Adv (2012-2014) &amp; Crosswalked PARCC - % Prof/Adv (2015-2016)">
          <a:extLst>
            <a:ext uri="{FF2B5EF4-FFF2-40B4-BE49-F238E27FC236}">
              <a16:creationId xmlns:a16="http://schemas.microsoft.com/office/drawing/2014/main" id="{00000000-0008-0000-0200-0000D0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0</xdr:colOff>
      <xdr:row>297</xdr:row>
      <xdr:rowOff>104775</xdr:rowOff>
    </xdr:from>
    <xdr:to>
      <xdr:col>22</xdr:col>
      <xdr:colOff>28575</xdr:colOff>
      <xdr:row>312</xdr:row>
      <xdr:rowOff>123825</xdr:rowOff>
    </xdr:to>
    <xdr:graphicFrame macro="">
      <xdr:nvGraphicFramePr>
        <xdr:cNvPr id="977" name="Chart 976" descr="Chart: English Language Arts, median SGP (2012-14) &amp; trans SGP (2015-16)">
          <a:extLst>
            <a:ext uri="{FF2B5EF4-FFF2-40B4-BE49-F238E27FC236}">
              <a16:creationId xmlns:a16="http://schemas.microsoft.com/office/drawing/2014/main" id="{00000000-0008-0000-0200-0000D1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866775</xdr:colOff>
      <xdr:row>325</xdr:row>
      <xdr:rowOff>9525</xdr:rowOff>
    </xdr:from>
    <xdr:to>
      <xdr:col>8</xdr:col>
      <xdr:colOff>9525</xdr:colOff>
      <xdr:row>339</xdr:row>
      <xdr:rowOff>133350</xdr:rowOff>
    </xdr:to>
    <xdr:graphicFrame macro="">
      <xdr:nvGraphicFramePr>
        <xdr:cNvPr id="978" name="Chart 977" descr="Chart: Mathematics, CPI (2012-14) &amp; trans CPI (2015-16)">
          <a:extLst>
            <a:ext uri="{FF2B5EF4-FFF2-40B4-BE49-F238E27FC236}">
              <a16:creationId xmlns:a16="http://schemas.microsoft.com/office/drawing/2014/main" id="{00000000-0008-0000-0200-0000D2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19050</xdr:colOff>
      <xdr:row>325</xdr:row>
      <xdr:rowOff>9525</xdr:rowOff>
    </xdr:from>
    <xdr:to>
      <xdr:col>15</xdr:col>
      <xdr:colOff>0</xdr:colOff>
      <xdr:row>339</xdr:row>
      <xdr:rowOff>133350</xdr:rowOff>
    </xdr:to>
    <xdr:graphicFrame macro="">
      <xdr:nvGraphicFramePr>
        <xdr:cNvPr id="979" name="Chart 978" descr="Chart: Mathematics, Legacy MCAS - % Prof/Adv (2012-2014) &amp; Crosswalked PARCC - % Prof/Adv (2015-2016)">
          <a:extLst>
            <a:ext uri="{FF2B5EF4-FFF2-40B4-BE49-F238E27FC236}">
              <a16:creationId xmlns:a16="http://schemas.microsoft.com/office/drawing/2014/main" id="{00000000-0008-0000-0200-0000D3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16</xdr:col>
      <xdr:colOff>0</xdr:colOff>
      <xdr:row>325</xdr:row>
      <xdr:rowOff>9525</xdr:rowOff>
    </xdr:from>
    <xdr:to>
      <xdr:col>22</xdr:col>
      <xdr:colOff>28575</xdr:colOff>
      <xdr:row>339</xdr:row>
      <xdr:rowOff>133350</xdr:rowOff>
    </xdr:to>
    <xdr:graphicFrame macro="">
      <xdr:nvGraphicFramePr>
        <xdr:cNvPr id="980" name="Chart 979" descr="Chart: Mathematics, median SGP (2012-14) &amp; trans SGP (2015-16)">
          <a:extLst>
            <a:ext uri="{FF2B5EF4-FFF2-40B4-BE49-F238E27FC236}">
              <a16:creationId xmlns:a16="http://schemas.microsoft.com/office/drawing/2014/main" id="{00000000-0008-0000-0200-0000D40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857250</xdr:colOff>
      <xdr:row>356</xdr:row>
      <xdr:rowOff>123825</xdr:rowOff>
    </xdr:from>
    <xdr:to>
      <xdr:col>8</xdr:col>
      <xdr:colOff>0</xdr:colOff>
      <xdr:row>371</xdr:row>
      <xdr:rowOff>142875</xdr:rowOff>
    </xdr:to>
    <xdr:graphicFrame macro="">
      <xdr:nvGraphicFramePr>
        <xdr:cNvPr id="541" name="Chart 540" descr="Chart: English Language Arts, CPI (2012-14) &amp; trans CPI (2015-16)">
          <a:extLst>
            <a:ext uri="{FF2B5EF4-FFF2-40B4-BE49-F238E27FC236}">
              <a16:creationId xmlns:a16="http://schemas.microsoft.com/office/drawing/2014/main" id="{00000000-0008-0000-0200-00001D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9525</xdr:colOff>
      <xdr:row>356</xdr:row>
      <xdr:rowOff>123825</xdr:rowOff>
    </xdr:from>
    <xdr:to>
      <xdr:col>14</xdr:col>
      <xdr:colOff>647700</xdr:colOff>
      <xdr:row>371</xdr:row>
      <xdr:rowOff>142875</xdr:rowOff>
    </xdr:to>
    <xdr:graphicFrame macro="">
      <xdr:nvGraphicFramePr>
        <xdr:cNvPr id="542" name="Chart 541" descr="Chart: English Language Arts, Legacy MCAS - % Prof/Adv (2012-2014) &amp; Crosswalked PARCC - % Prof/Adv (2015-2016)">
          <a:extLst>
            <a:ext uri="{FF2B5EF4-FFF2-40B4-BE49-F238E27FC236}">
              <a16:creationId xmlns:a16="http://schemas.microsoft.com/office/drawing/2014/main" id="{00000000-0008-0000-0200-00001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15</xdr:col>
      <xdr:colOff>180975</xdr:colOff>
      <xdr:row>356</xdr:row>
      <xdr:rowOff>123825</xdr:rowOff>
    </xdr:from>
    <xdr:to>
      <xdr:col>22</xdr:col>
      <xdr:colOff>19050</xdr:colOff>
      <xdr:row>371</xdr:row>
      <xdr:rowOff>142875</xdr:rowOff>
    </xdr:to>
    <xdr:graphicFrame macro="">
      <xdr:nvGraphicFramePr>
        <xdr:cNvPr id="543" name="Chart 542" descr="Chart: English Language Arts, median SGP (2012-14) &amp; trans SGP (2015-16)">
          <a:extLst>
            <a:ext uri="{FF2B5EF4-FFF2-40B4-BE49-F238E27FC236}">
              <a16:creationId xmlns:a16="http://schemas.microsoft.com/office/drawing/2014/main" id="{00000000-0008-0000-0200-00001F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857250</xdr:colOff>
      <xdr:row>383</xdr:row>
      <xdr:rowOff>228600</xdr:rowOff>
    </xdr:from>
    <xdr:to>
      <xdr:col>8</xdr:col>
      <xdr:colOff>0</xdr:colOff>
      <xdr:row>398</xdr:row>
      <xdr:rowOff>114300</xdr:rowOff>
    </xdr:to>
    <xdr:graphicFrame macro="">
      <xdr:nvGraphicFramePr>
        <xdr:cNvPr id="544" name="Chart 543" descr="Chart: Mathematics, CPI (2012-14) &amp; trans CPI (2015-16)">
          <a:extLst>
            <a:ext uri="{FF2B5EF4-FFF2-40B4-BE49-F238E27FC236}">
              <a16:creationId xmlns:a16="http://schemas.microsoft.com/office/drawing/2014/main" id="{00000000-0008-0000-0200-000020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9525</xdr:colOff>
      <xdr:row>383</xdr:row>
      <xdr:rowOff>228600</xdr:rowOff>
    </xdr:from>
    <xdr:to>
      <xdr:col>14</xdr:col>
      <xdr:colOff>647700</xdr:colOff>
      <xdr:row>398</xdr:row>
      <xdr:rowOff>114300</xdr:rowOff>
    </xdr:to>
    <xdr:graphicFrame macro="">
      <xdr:nvGraphicFramePr>
        <xdr:cNvPr id="545" name="Chart 544" descr="Chart: Mathematics, Legacy MCAS - % Prof/Adv (2012-2014) &amp; Crosswalked PARCC - % Prof/Adv (2015-2016)">
          <a:extLst>
            <a:ext uri="{FF2B5EF4-FFF2-40B4-BE49-F238E27FC236}">
              <a16:creationId xmlns:a16="http://schemas.microsoft.com/office/drawing/2014/main" id="{00000000-0008-0000-0200-000021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15</xdr:col>
      <xdr:colOff>180975</xdr:colOff>
      <xdr:row>383</xdr:row>
      <xdr:rowOff>228600</xdr:rowOff>
    </xdr:from>
    <xdr:to>
      <xdr:col>22</xdr:col>
      <xdr:colOff>19050</xdr:colOff>
      <xdr:row>398</xdr:row>
      <xdr:rowOff>114300</xdr:rowOff>
    </xdr:to>
    <xdr:graphicFrame macro="">
      <xdr:nvGraphicFramePr>
        <xdr:cNvPr id="546" name="Chart 545" descr="Chart: Mathematics, median SGP (2012-14) &amp; trans SGP (2015-16)">
          <a:extLst>
            <a:ext uri="{FF2B5EF4-FFF2-40B4-BE49-F238E27FC236}">
              <a16:creationId xmlns:a16="http://schemas.microsoft.com/office/drawing/2014/main" id="{00000000-0008-0000-0200-00002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866775</xdr:colOff>
      <xdr:row>415</xdr:row>
      <xdr:rowOff>104775</xdr:rowOff>
    </xdr:from>
    <xdr:to>
      <xdr:col>8</xdr:col>
      <xdr:colOff>9525</xdr:colOff>
      <xdr:row>430</xdr:row>
      <xdr:rowOff>123825</xdr:rowOff>
    </xdr:to>
    <xdr:graphicFrame macro="">
      <xdr:nvGraphicFramePr>
        <xdr:cNvPr id="547" name="Chart 546" descr="Chart: English Language Arts, CPI (2012-14) &amp; trans CPI (2015-16)">
          <a:extLst>
            <a:ext uri="{FF2B5EF4-FFF2-40B4-BE49-F238E27FC236}">
              <a16:creationId xmlns:a16="http://schemas.microsoft.com/office/drawing/2014/main" id="{00000000-0008-0000-0200-00002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9</xdr:col>
      <xdr:colOff>19050</xdr:colOff>
      <xdr:row>415</xdr:row>
      <xdr:rowOff>104775</xdr:rowOff>
    </xdr:from>
    <xdr:to>
      <xdr:col>15</xdr:col>
      <xdr:colOff>0</xdr:colOff>
      <xdr:row>430</xdr:row>
      <xdr:rowOff>123825</xdr:rowOff>
    </xdr:to>
    <xdr:graphicFrame macro="">
      <xdr:nvGraphicFramePr>
        <xdr:cNvPr id="548" name="Chart 547" descr="Chart: English Language Arts, Legacy MCAS - % Prof/Adv (2012-2014) &amp; Crosswalked PARCC - % Prof/Adv (2015-2016)">
          <a:extLst>
            <a:ext uri="{FF2B5EF4-FFF2-40B4-BE49-F238E27FC236}">
              <a16:creationId xmlns:a16="http://schemas.microsoft.com/office/drawing/2014/main" id="{00000000-0008-0000-0200-00002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16</xdr:col>
      <xdr:colOff>0</xdr:colOff>
      <xdr:row>415</xdr:row>
      <xdr:rowOff>104775</xdr:rowOff>
    </xdr:from>
    <xdr:to>
      <xdr:col>22</xdr:col>
      <xdr:colOff>28575</xdr:colOff>
      <xdr:row>430</xdr:row>
      <xdr:rowOff>123825</xdr:rowOff>
    </xdr:to>
    <xdr:graphicFrame macro="">
      <xdr:nvGraphicFramePr>
        <xdr:cNvPr id="549" name="Chart 548" descr="Chart: English Language Arts, median SGP (2012-14) &amp; trans SGP (2015-16)">
          <a:extLst>
            <a:ext uri="{FF2B5EF4-FFF2-40B4-BE49-F238E27FC236}">
              <a16:creationId xmlns:a16="http://schemas.microsoft.com/office/drawing/2014/main" id="{00000000-0008-0000-0200-00002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857250</xdr:colOff>
      <xdr:row>443</xdr:row>
      <xdr:rowOff>0</xdr:rowOff>
    </xdr:from>
    <xdr:to>
      <xdr:col>8</xdr:col>
      <xdr:colOff>0</xdr:colOff>
      <xdr:row>457</xdr:row>
      <xdr:rowOff>123825</xdr:rowOff>
    </xdr:to>
    <xdr:graphicFrame macro="">
      <xdr:nvGraphicFramePr>
        <xdr:cNvPr id="566" name="Chart 565" descr="Chart: Mathematics, CPI (2012-14) &amp; trans CPI (2015-16)">
          <a:extLst>
            <a:ext uri="{FF2B5EF4-FFF2-40B4-BE49-F238E27FC236}">
              <a16:creationId xmlns:a16="http://schemas.microsoft.com/office/drawing/2014/main" id="{00000000-0008-0000-0200-00003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9</xdr:col>
      <xdr:colOff>9525</xdr:colOff>
      <xdr:row>443</xdr:row>
      <xdr:rowOff>0</xdr:rowOff>
    </xdr:from>
    <xdr:to>
      <xdr:col>14</xdr:col>
      <xdr:colOff>647700</xdr:colOff>
      <xdr:row>457</xdr:row>
      <xdr:rowOff>123825</xdr:rowOff>
    </xdr:to>
    <xdr:graphicFrame macro="">
      <xdr:nvGraphicFramePr>
        <xdr:cNvPr id="567" name="Chart 566" descr="Chart: Mathematics, Legacy MCAS - % Prof/Adv (2012-2014) &amp; Crosswalked PARCC - % Prof/Adv (2015-2016)">
          <a:extLst>
            <a:ext uri="{FF2B5EF4-FFF2-40B4-BE49-F238E27FC236}">
              <a16:creationId xmlns:a16="http://schemas.microsoft.com/office/drawing/2014/main" id="{00000000-0008-0000-0200-00003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15</xdr:col>
      <xdr:colOff>180975</xdr:colOff>
      <xdr:row>443</xdr:row>
      <xdr:rowOff>0</xdr:rowOff>
    </xdr:from>
    <xdr:to>
      <xdr:col>22</xdr:col>
      <xdr:colOff>19050</xdr:colOff>
      <xdr:row>457</xdr:row>
      <xdr:rowOff>123825</xdr:rowOff>
    </xdr:to>
    <xdr:graphicFrame macro="">
      <xdr:nvGraphicFramePr>
        <xdr:cNvPr id="568" name="Chart 567" descr="Chart: Mathematics, median SGP (2012-14) &amp; trans SGP (2015-16)">
          <a:extLst>
            <a:ext uri="{FF2B5EF4-FFF2-40B4-BE49-F238E27FC236}">
              <a16:creationId xmlns:a16="http://schemas.microsoft.com/office/drawing/2014/main" id="{00000000-0008-0000-0200-00003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866775</xdr:colOff>
      <xdr:row>474</xdr:row>
      <xdr:rowOff>104775</xdr:rowOff>
    </xdr:from>
    <xdr:to>
      <xdr:col>8</xdr:col>
      <xdr:colOff>9525</xdr:colOff>
      <xdr:row>489</xdr:row>
      <xdr:rowOff>123825</xdr:rowOff>
    </xdr:to>
    <xdr:graphicFrame macro="">
      <xdr:nvGraphicFramePr>
        <xdr:cNvPr id="569" name="Chart 568" descr="Chart: English Language Arts, CPI (2012-14) &amp; trans CPI (2015-16)">
          <a:extLst>
            <a:ext uri="{FF2B5EF4-FFF2-40B4-BE49-F238E27FC236}">
              <a16:creationId xmlns:a16="http://schemas.microsoft.com/office/drawing/2014/main" id="{00000000-0008-0000-0200-00003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9</xdr:col>
      <xdr:colOff>19050</xdr:colOff>
      <xdr:row>474</xdr:row>
      <xdr:rowOff>104775</xdr:rowOff>
    </xdr:from>
    <xdr:to>
      <xdr:col>15</xdr:col>
      <xdr:colOff>0</xdr:colOff>
      <xdr:row>489</xdr:row>
      <xdr:rowOff>123825</xdr:rowOff>
    </xdr:to>
    <xdr:graphicFrame macro="">
      <xdr:nvGraphicFramePr>
        <xdr:cNvPr id="570" name="Chart 569" descr="Chart: English Language Arts, Legacy MCAS - % Prof/Adv (2012-2014) &amp; Crosswalked PARCC - % Prof/Adv (2015-2016)">
          <a:extLst>
            <a:ext uri="{FF2B5EF4-FFF2-40B4-BE49-F238E27FC236}">
              <a16:creationId xmlns:a16="http://schemas.microsoft.com/office/drawing/2014/main" id="{00000000-0008-0000-0200-00003A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16</xdr:col>
      <xdr:colOff>0</xdr:colOff>
      <xdr:row>474</xdr:row>
      <xdr:rowOff>104775</xdr:rowOff>
    </xdr:from>
    <xdr:to>
      <xdr:col>22</xdr:col>
      <xdr:colOff>28575</xdr:colOff>
      <xdr:row>489</xdr:row>
      <xdr:rowOff>123825</xdr:rowOff>
    </xdr:to>
    <xdr:graphicFrame macro="">
      <xdr:nvGraphicFramePr>
        <xdr:cNvPr id="571" name="Chart 570" descr="Chart: English Language Arts, median SGP (2012-14) &amp; trans SGP (2015-16)">
          <a:extLst>
            <a:ext uri="{FF2B5EF4-FFF2-40B4-BE49-F238E27FC236}">
              <a16:creationId xmlns:a16="http://schemas.microsoft.com/office/drawing/2014/main" id="{00000000-0008-0000-0200-00003B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838200</xdr:colOff>
      <xdr:row>502</xdr:row>
      <xdr:rowOff>0</xdr:rowOff>
    </xdr:from>
    <xdr:to>
      <xdr:col>7</xdr:col>
      <xdr:colOff>647700</xdr:colOff>
      <xdr:row>516</xdr:row>
      <xdr:rowOff>123825</xdr:rowOff>
    </xdr:to>
    <xdr:graphicFrame macro="">
      <xdr:nvGraphicFramePr>
        <xdr:cNvPr id="572" name="Chart 571" descr="Chart: Mathematics, CPI (2012-14) &amp; trans CPI (2015-16)">
          <a:extLst>
            <a:ext uri="{FF2B5EF4-FFF2-40B4-BE49-F238E27FC236}">
              <a16:creationId xmlns:a16="http://schemas.microsoft.com/office/drawing/2014/main" id="{00000000-0008-0000-0200-00003C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9</xdr:col>
      <xdr:colOff>0</xdr:colOff>
      <xdr:row>502</xdr:row>
      <xdr:rowOff>0</xdr:rowOff>
    </xdr:from>
    <xdr:to>
      <xdr:col>14</xdr:col>
      <xdr:colOff>638175</xdr:colOff>
      <xdr:row>516</xdr:row>
      <xdr:rowOff>123825</xdr:rowOff>
    </xdr:to>
    <xdr:graphicFrame macro="">
      <xdr:nvGraphicFramePr>
        <xdr:cNvPr id="573" name="Chart 572" descr="Chart: Mathematics, Legacy MCAS - % Prof/Adv (2012-2014) &amp; Crosswalked PARCC - % Prof/Adv (2015-2016)">
          <a:extLst>
            <a:ext uri="{FF2B5EF4-FFF2-40B4-BE49-F238E27FC236}">
              <a16:creationId xmlns:a16="http://schemas.microsoft.com/office/drawing/2014/main" id="{00000000-0008-0000-0200-00003D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15</xdr:col>
      <xdr:colOff>171450</xdr:colOff>
      <xdr:row>502</xdr:row>
      <xdr:rowOff>0</xdr:rowOff>
    </xdr:from>
    <xdr:to>
      <xdr:col>22</xdr:col>
      <xdr:colOff>9525</xdr:colOff>
      <xdr:row>516</xdr:row>
      <xdr:rowOff>123825</xdr:rowOff>
    </xdr:to>
    <xdr:graphicFrame macro="">
      <xdr:nvGraphicFramePr>
        <xdr:cNvPr id="574" name="Chart 573" descr="Chart: Mathematics, median SGP (2012-14) &amp; trans SGP (2015-16)">
          <a:extLst>
            <a:ext uri="{FF2B5EF4-FFF2-40B4-BE49-F238E27FC236}">
              <a16:creationId xmlns:a16="http://schemas.microsoft.com/office/drawing/2014/main" id="{00000000-0008-0000-0200-00003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1047750</xdr:colOff>
      <xdr:row>533</xdr:row>
      <xdr:rowOff>114300</xdr:rowOff>
    </xdr:from>
    <xdr:to>
      <xdr:col>8</xdr:col>
      <xdr:colOff>95250</xdr:colOff>
      <xdr:row>548</xdr:row>
      <xdr:rowOff>142875</xdr:rowOff>
    </xdr:to>
    <xdr:graphicFrame macro="">
      <xdr:nvGraphicFramePr>
        <xdr:cNvPr id="594" name="Chart 593" descr="Chart: English Language Arts, CPI (2012-14) &amp; trans CPI (2015-16)">
          <a:extLst>
            <a:ext uri="{FF2B5EF4-FFF2-40B4-BE49-F238E27FC236}">
              <a16:creationId xmlns:a16="http://schemas.microsoft.com/office/drawing/2014/main" id="{00000000-0008-0000-0200-00005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38100</xdr:colOff>
      <xdr:row>533</xdr:row>
      <xdr:rowOff>114300</xdr:rowOff>
    </xdr:from>
    <xdr:to>
      <xdr:col>15</xdr:col>
      <xdr:colOff>76200</xdr:colOff>
      <xdr:row>548</xdr:row>
      <xdr:rowOff>142875</xdr:rowOff>
    </xdr:to>
    <xdr:graphicFrame macro="">
      <xdr:nvGraphicFramePr>
        <xdr:cNvPr id="595" name="Chart 594" descr="Chart: English Language Arts, Legacy MCAS - % Prof/Adv (2012-2014) &amp; Crosswalked PARCC - % Prof/Adv (2015-2016)">
          <a:extLst>
            <a:ext uri="{FF2B5EF4-FFF2-40B4-BE49-F238E27FC236}">
              <a16:creationId xmlns:a16="http://schemas.microsoft.com/office/drawing/2014/main" id="{00000000-0008-0000-0200-00005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16</xdr:col>
      <xdr:colOff>28575</xdr:colOff>
      <xdr:row>533</xdr:row>
      <xdr:rowOff>95250</xdr:rowOff>
    </xdr:from>
    <xdr:to>
      <xdr:col>22</xdr:col>
      <xdr:colOff>66675</xdr:colOff>
      <xdr:row>548</xdr:row>
      <xdr:rowOff>114300</xdr:rowOff>
    </xdr:to>
    <xdr:graphicFrame macro="">
      <xdr:nvGraphicFramePr>
        <xdr:cNvPr id="596" name="Chart 595" descr="Chart: English Language Arts, median SGP (2012-14) &amp; trans SGP (2015-16)">
          <a:extLst>
            <a:ext uri="{FF2B5EF4-FFF2-40B4-BE49-F238E27FC236}">
              <a16:creationId xmlns:a16="http://schemas.microsoft.com/office/drawing/2014/main" id="{00000000-0008-0000-0200-00005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1028700</xdr:colOff>
      <xdr:row>563</xdr:row>
      <xdr:rowOff>238125</xdr:rowOff>
    </xdr:from>
    <xdr:to>
      <xdr:col>8</xdr:col>
      <xdr:colOff>85725</xdr:colOff>
      <xdr:row>578</xdr:row>
      <xdr:rowOff>133350</xdr:rowOff>
    </xdr:to>
    <xdr:graphicFrame macro="">
      <xdr:nvGraphicFramePr>
        <xdr:cNvPr id="597" name="Chart 596" descr="Chart: Mathematics, CPI (2012-14) &amp; trans CPI (2015-16)">
          <a:extLst>
            <a:ext uri="{FF2B5EF4-FFF2-40B4-BE49-F238E27FC236}">
              <a16:creationId xmlns:a16="http://schemas.microsoft.com/office/drawing/2014/main" id="{00000000-0008-0000-0200-00005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9</xdr:col>
      <xdr:colOff>28575</xdr:colOff>
      <xdr:row>563</xdr:row>
      <xdr:rowOff>238125</xdr:rowOff>
    </xdr:from>
    <xdr:to>
      <xdr:col>15</xdr:col>
      <xdr:colOff>66675</xdr:colOff>
      <xdr:row>578</xdr:row>
      <xdr:rowOff>133350</xdr:rowOff>
    </xdr:to>
    <xdr:graphicFrame macro="">
      <xdr:nvGraphicFramePr>
        <xdr:cNvPr id="598" name="Chart 597" descr="Chart: Mathematics, Legacy MCAS - % Prof/Adv (2012-2014) &amp; Crosswalked PARCC - % Prof/Adv (2015-2016)">
          <a:extLst>
            <a:ext uri="{FF2B5EF4-FFF2-40B4-BE49-F238E27FC236}">
              <a16:creationId xmlns:a16="http://schemas.microsoft.com/office/drawing/2014/main" id="{00000000-0008-0000-0200-00005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16</xdr:col>
      <xdr:colOff>19050</xdr:colOff>
      <xdr:row>563</xdr:row>
      <xdr:rowOff>219075</xdr:rowOff>
    </xdr:from>
    <xdr:to>
      <xdr:col>22</xdr:col>
      <xdr:colOff>57150</xdr:colOff>
      <xdr:row>578</xdr:row>
      <xdr:rowOff>104775</xdr:rowOff>
    </xdr:to>
    <xdr:graphicFrame macro="">
      <xdr:nvGraphicFramePr>
        <xdr:cNvPr id="599" name="Chart 598" descr="Chart: Mathematics, median SGP (2012-14) &amp; trans SGP (2015-16)">
          <a:extLst>
            <a:ext uri="{FF2B5EF4-FFF2-40B4-BE49-F238E27FC236}">
              <a16:creationId xmlns:a16="http://schemas.microsoft.com/office/drawing/2014/main" id="{00000000-0008-0000-0200-00005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0.15849</cdr:x>
      <cdr:y>0.04746</cdr:y>
    </cdr:from>
    <cdr:to>
      <cdr:x>1</cdr:x>
      <cdr:y>0.87467</cdr:y>
    </cdr:to>
    <cdr:sp macro="" textlink="">
      <cdr:nvSpPr>
        <cdr:cNvPr id="2" name="TextBox 418"/>
        <cdr:cNvSpPr txBox="1"/>
      </cdr:nvSpPr>
      <cdr:spPr>
        <a:xfrm xmlns:a="http://schemas.openxmlformats.org/drawingml/2006/main">
          <a:off x="622303" y="135467"/>
          <a:ext cx="3304114" cy="236112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21.xml><?xml version="1.0" encoding="utf-8"?>
<c:userShapes xmlns:c="http://schemas.openxmlformats.org/drawingml/2006/chart">
  <cdr:relSizeAnchor xmlns:cdr="http://schemas.openxmlformats.org/drawingml/2006/chartDrawing">
    <cdr:from>
      <cdr:x>0.17013</cdr:x>
      <cdr:y>0.05488</cdr:y>
    </cdr:from>
    <cdr:to>
      <cdr:x>1</cdr:x>
      <cdr:y>0.87431</cdr:y>
    </cdr:to>
    <cdr:sp macro="" textlink="">
      <cdr:nvSpPr>
        <cdr:cNvPr id="2" name="TextBox 257"/>
        <cdr:cNvSpPr txBox="1"/>
      </cdr:nvSpPr>
      <cdr:spPr>
        <a:xfrm xmlns:a="http://schemas.openxmlformats.org/drawingml/2006/main">
          <a:off x="675219" y="156634"/>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2.xml><?xml version="1.0" encoding="utf-8"?>
<c:userShapes xmlns:c="http://schemas.openxmlformats.org/drawingml/2006/chart">
  <cdr:relSizeAnchor xmlns:cdr="http://schemas.openxmlformats.org/drawingml/2006/chartDrawing">
    <cdr:from>
      <cdr:x>0.16264</cdr:x>
      <cdr:y>0.03702</cdr:y>
    </cdr:from>
    <cdr:to>
      <cdr:x>1</cdr:x>
      <cdr:y>0.87986</cdr:y>
    </cdr:to>
    <cdr:sp macro="" textlink="">
      <cdr:nvSpPr>
        <cdr:cNvPr id="2" name="TextBox 418"/>
        <cdr:cNvSpPr txBox="1"/>
      </cdr:nvSpPr>
      <cdr:spPr>
        <a:xfrm xmlns:a="http://schemas.openxmlformats.org/drawingml/2006/main">
          <a:off x="641776" y="103716"/>
          <a:ext cx="3304114" cy="236112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23.xml><?xml version="1.0" encoding="utf-8"?>
<c:userShapes xmlns:c="http://schemas.openxmlformats.org/drawingml/2006/chart">
  <cdr:relSizeAnchor xmlns:cdr="http://schemas.openxmlformats.org/drawingml/2006/chartDrawing">
    <cdr:from>
      <cdr:x>0.15627</cdr:x>
      <cdr:y>0.03702</cdr:y>
    </cdr:from>
    <cdr:to>
      <cdr:x>1</cdr:x>
      <cdr:y>0.87193</cdr:y>
    </cdr:to>
    <cdr:sp macro="" textlink="">
      <cdr:nvSpPr>
        <cdr:cNvPr id="2" name="TextBox 257"/>
        <cdr:cNvSpPr txBox="1"/>
      </cdr:nvSpPr>
      <cdr:spPr>
        <a:xfrm xmlns:a="http://schemas.openxmlformats.org/drawingml/2006/main">
          <a:off x="610025" y="103717"/>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4.xml><?xml version="1.0" encoding="utf-8"?>
<c:userShapes xmlns:c="http://schemas.openxmlformats.org/drawingml/2006/chart">
  <cdr:relSizeAnchor xmlns:cdr="http://schemas.openxmlformats.org/drawingml/2006/chartDrawing">
    <cdr:from>
      <cdr:x>0.15627</cdr:x>
      <cdr:y>0.04458</cdr:y>
    </cdr:from>
    <cdr:to>
      <cdr:x>1</cdr:x>
      <cdr:y>0.87949</cdr:y>
    </cdr:to>
    <cdr:sp macro="" textlink="">
      <cdr:nvSpPr>
        <cdr:cNvPr id="2" name="TextBox 257"/>
        <cdr:cNvSpPr txBox="1"/>
      </cdr:nvSpPr>
      <cdr:spPr>
        <a:xfrm xmlns:a="http://schemas.openxmlformats.org/drawingml/2006/main">
          <a:off x="610025" y="124883"/>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5.xml><?xml version="1.0" encoding="utf-8"?>
<c:userShapes xmlns:c="http://schemas.openxmlformats.org/drawingml/2006/chart">
  <cdr:relSizeAnchor xmlns:cdr="http://schemas.openxmlformats.org/drawingml/2006/chartDrawing">
    <cdr:from>
      <cdr:x>0.15627</cdr:x>
      <cdr:y>0.03702</cdr:y>
    </cdr:from>
    <cdr:to>
      <cdr:x>1</cdr:x>
      <cdr:y>0.87193</cdr:y>
    </cdr:to>
    <cdr:sp macro="" textlink="">
      <cdr:nvSpPr>
        <cdr:cNvPr id="2" name="TextBox 257"/>
        <cdr:cNvSpPr txBox="1"/>
      </cdr:nvSpPr>
      <cdr:spPr>
        <a:xfrm xmlns:a="http://schemas.openxmlformats.org/drawingml/2006/main">
          <a:off x="610025" y="103716"/>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6.xml><?xml version="1.0" encoding="utf-8"?>
<c:userShapes xmlns:c="http://schemas.openxmlformats.org/drawingml/2006/chart">
  <cdr:relSizeAnchor xmlns:cdr="http://schemas.openxmlformats.org/drawingml/2006/chartDrawing">
    <cdr:from>
      <cdr:x>0.15627</cdr:x>
      <cdr:y>0.03702</cdr:y>
    </cdr:from>
    <cdr:to>
      <cdr:x>1</cdr:x>
      <cdr:y>0.87193</cdr:y>
    </cdr:to>
    <cdr:sp macro="" textlink="">
      <cdr:nvSpPr>
        <cdr:cNvPr id="2" name="TextBox 257"/>
        <cdr:cNvSpPr txBox="1"/>
      </cdr:nvSpPr>
      <cdr:spPr>
        <a:xfrm xmlns:a="http://schemas.openxmlformats.org/drawingml/2006/main">
          <a:off x="610025" y="103716"/>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7.xml><?xml version="1.0" encoding="utf-8"?>
<c:userShapes xmlns:c="http://schemas.openxmlformats.org/drawingml/2006/chart">
  <cdr:relSizeAnchor xmlns:cdr="http://schemas.openxmlformats.org/drawingml/2006/chartDrawing">
    <cdr:from>
      <cdr:x>0.15627</cdr:x>
      <cdr:y>0.04458</cdr:y>
    </cdr:from>
    <cdr:to>
      <cdr:x>1</cdr:x>
      <cdr:y>0.87949</cdr:y>
    </cdr:to>
    <cdr:sp macro="" textlink="">
      <cdr:nvSpPr>
        <cdr:cNvPr id="2" name="TextBox 257"/>
        <cdr:cNvSpPr txBox="1"/>
      </cdr:nvSpPr>
      <cdr:spPr>
        <a:xfrm xmlns:a="http://schemas.openxmlformats.org/drawingml/2006/main">
          <a:off x="610025" y="124883"/>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8.xml><?xml version="1.0" encoding="utf-8"?>
<c:userShapes xmlns:c="http://schemas.openxmlformats.org/drawingml/2006/chart">
  <cdr:relSizeAnchor xmlns:cdr="http://schemas.openxmlformats.org/drawingml/2006/chartDrawing">
    <cdr:from>
      <cdr:x>0.15627</cdr:x>
      <cdr:y>0.03325</cdr:y>
    </cdr:from>
    <cdr:to>
      <cdr:x>1</cdr:x>
      <cdr:y>0.86816</cdr:y>
    </cdr:to>
    <cdr:sp macro="" textlink="">
      <cdr:nvSpPr>
        <cdr:cNvPr id="2" name="TextBox 257"/>
        <cdr:cNvSpPr txBox="1"/>
      </cdr:nvSpPr>
      <cdr:spPr>
        <a:xfrm xmlns:a="http://schemas.openxmlformats.org/drawingml/2006/main">
          <a:off x="610025" y="93133"/>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29.xml><?xml version="1.0" encoding="utf-8"?>
<c:userShapes xmlns:c="http://schemas.openxmlformats.org/drawingml/2006/chart">
  <cdr:relSizeAnchor xmlns:cdr="http://schemas.openxmlformats.org/drawingml/2006/chartDrawing">
    <cdr:from>
      <cdr:x>0.15627</cdr:x>
      <cdr:y>0.04458</cdr:y>
    </cdr:from>
    <cdr:to>
      <cdr:x>1</cdr:x>
      <cdr:y>0.87949</cdr:y>
    </cdr:to>
    <cdr:sp macro="" textlink="">
      <cdr:nvSpPr>
        <cdr:cNvPr id="2" name="TextBox 257"/>
        <cdr:cNvSpPr txBox="1"/>
      </cdr:nvSpPr>
      <cdr:spPr>
        <a:xfrm xmlns:a="http://schemas.openxmlformats.org/drawingml/2006/main">
          <a:off x="610025" y="124883"/>
          <a:ext cx="3293531" cy="233892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xml><?xml version="1.0" encoding="utf-8"?>
<c:userShapes xmlns:c="http://schemas.openxmlformats.org/drawingml/2006/chart">
  <cdr:relSizeAnchor xmlns:cdr="http://schemas.openxmlformats.org/drawingml/2006/chartDrawing">
    <cdr:from>
      <cdr:x>0.13894</cdr:x>
      <cdr:y>0.03336</cdr:y>
    </cdr:from>
    <cdr:to>
      <cdr:x>1</cdr:x>
      <cdr:y>0.88308</cdr:y>
    </cdr:to>
    <cdr:sp macro="" textlink="">
      <cdr:nvSpPr>
        <cdr:cNvPr id="2" name="TextBox 257"/>
        <cdr:cNvSpPr txBox="1"/>
      </cdr:nvSpPr>
      <cdr:spPr>
        <a:xfrm xmlns:a="http://schemas.openxmlformats.org/drawingml/2006/main">
          <a:off x="540387" y="93133"/>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0.xml><?xml version="1.0" encoding="utf-8"?>
<xdr:wsDr xmlns:xdr="http://schemas.openxmlformats.org/drawingml/2006/spreadsheetDrawing" xmlns:a="http://schemas.openxmlformats.org/drawingml/2006/main">
  <xdr:twoCellAnchor>
    <xdr:from>
      <xdr:col>2</xdr:col>
      <xdr:colOff>866775</xdr:colOff>
      <xdr:row>3</xdr:row>
      <xdr:rowOff>19050</xdr:rowOff>
    </xdr:from>
    <xdr:to>
      <xdr:col>8</xdr:col>
      <xdr:colOff>9525</xdr:colOff>
      <xdr:row>17</xdr:row>
      <xdr:rowOff>142875</xdr:rowOff>
    </xdr:to>
    <xdr:graphicFrame macro="">
      <xdr:nvGraphicFramePr>
        <xdr:cNvPr id="2" name="Chart 1" descr="Chart: English Language Arts, CPI">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3</xdr:row>
      <xdr:rowOff>19050</xdr:rowOff>
    </xdr:from>
    <xdr:to>
      <xdr:col>15</xdr:col>
      <xdr:colOff>9525</xdr:colOff>
      <xdr:row>17</xdr:row>
      <xdr:rowOff>142875</xdr:rowOff>
    </xdr:to>
    <xdr:graphicFrame macro="">
      <xdr:nvGraphicFramePr>
        <xdr:cNvPr id="3" name="Chart 2" descr="Chart: English Language Arts, Legacy MCAS - % Prof/Adv">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57150</xdr:colOff>
      <xdr:row>3</xdr:row>
      <xdr:rowOff>19050</xdr:rowOff>
    </xdr:from>
    <xdr:to>
      <xdr:col>22</xdr:col>
      <xdr:colOff>19050</xdr:colOff>
      <xdr:row>17</xdr:row>
      <xdr:rowOff>142875</xdr:rowOff>
    </xdr:to>
    <xdr:graphicFrame macro="">
      <xdr:nvGraphicFramePr>
        <xdr:cNvPr id="4" name="Chart 3" descr="Chart: English Language Arts, SGP">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866775</xdr:colOff>
      <xdr:row>30</xdr:row>
      <xdr:rowOff>0</xdr:rowOff>
    </xdr:from>
    <xdr:to>
      <xdr:col>8</xdr:col>
      <xdr:colOff>9525</xdr:colOff>
      <xdr:row>44</xdr:row>
      <xdr:rowOff>133350</xdr:rowOff>
    </xdr:to>
    <xdr:graphicFrame macro="">
      <xdr:nvGraphicFramePr>
        <xdr:cNvPr id="151" name="Chart 150" descr="Chart: Mathematics, CPI">
          <a:extLst>
            <a:ext uri="{FF2B5EF4-FFF2-40B4-BE49-F238E27FC236}">
              <a16:creationId xmlns:a16="http://schemas.microsoft.com/office/drawing/2014/main" id="{00000000-0008-0000-0500-00009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76200</xdr:colOff>
      <xdr:row>30</xdr:row>
      <xdr:rowOff>0</xdr:rowOff>
    </xdr:from>
    <xdr:to>
      <xdr:col>15</xdr:col>
      <xdr:colOff>0</xdr:colOff>
      <xdr:row>44</xdr:row>
      <xdr:rowOff>133350</xdr:rowOff>
    </xdr:to>
    <xdr:graphicFrame macro="">
      <xdr:nvGraphicFramePr>
        <xdr:cNvPr id="152" name="Chart 151" descr="Chart: Mathematics, Legacy MCAS - % Prof/Adv">
          <a:extLst>
            <a:ext uri="{FF2B5EF4-FFF2-40B4-BE49-F238E27FC236}">
              <a16:creationId xmlns:a16="http://schemas.microsoft.com/office/drawing/2014/main" id="{00000000-0008-0000-0500-00009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57150</xdr:colOff>
      <xdr:row>30</xdr:row>
      <xdr:rowOff>0</xdr:rowOff>
    </xdr:from>
    <xdr:to>
      <xdr:col>21</xdr:col>
      <xdr:colOff>657225</xdr:colOff>
      <xdr:row>44</xdr:row>
      <xdr:rowOff>133350</xdr:rowOff>
    </xdr:to>
    <xdr:graphicFrame macro="">
      <xdr:nvGraphicFramePr>
        <xdr:cNvPr id="153" name="Chart 152" descr="Chart: Mathematics, SGP">
          <a:extLst>
            <a:ext uri="{FF2B5EF4-FFF2-40B4-BE49-F238E27FC236}">
              <a16:creationId xmlns:a16="http://schemas.microsoft.com/office/drawing/2014/main" id="{00000000-0008-0000-0500-00009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866775</xdr:colOff>
      <xdr:row>63</xdr:row>
      <xdr:rowOff>0</xdr:rowOff>
    </xdr:from>
    <xdr:to>
      <xdr:col>8</xdr:col>
      <xdr:colOff>9525</xdr:colOff>
      <xdr:row>77</xdr:row>
      <xdr:rowOff>123825</xdr:rowOff>
    </xdr:to>
    <xdr:graphicFrame macro="">
      <xdr:nvGraphicFramePr>
        <xdr:cNvPr id="154" name="Chart 153" descr="Chart: English Language Arts, CPI">
          <a:extLst>
            <a:ext uri="{FF2B5EF4-FFF2-40B4-BE49-F238E27FC236}">
              <a16:creationId xmlns:a16="http://schemas.microsoft.com/office/drawing/2014/main" id="{00000000-0008-0000-0500-00009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47625</xdr:colOff>
      <xdr:row>63</xdr:row>
      <xdr:rowOff>0</xdr:rowOff>
    </xdr:from>
    <xdr:to>
      <xdr:col>15</xdr:col>
      <xdr:colOff>19050</xdr:colOff>
      <xdr:row>77</xdr:row>
      <xdr:rowOff>123825</xdr:rowOff>
    </xdr:to>
    <xdr:graphicFrame macro="">
      <xdr:nvGraphicFramePr>
        <xdr:cNvPr id="155" name="Chart 154" descr="Chart: English Language Arts, Legacy MCAS - % Prof/Adv">
          <a:extLst>
            <a:ext uri="{FF2B5EF4-FFF2-40B4-BE49-F238E27FC236}">
              <a16:creationId xmlns:a16="http://schemas.microsoft.com/office/drawing/2014/main" id="{00000000-0008-0000-0500-00009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28575</xdr:colOff>
      <xdr:row>63</xdr:row>
      <xdr:rowOff>0</xdr:rowOff>
    </xdr:from>
    <xdr:to>
      <xdr:col>22</xdr:col>
      <xdr:colOff>19050</xdr:colOff>
      <xdr:row>77</xdr:row>
      <xdr:rowOff>123825</xdr:rowOff>
    </xdr:to>
    <xdr:graphicFrame macro="">
      <xdr:nvGraphicFramePr>
        <xdr:cNvPr id="156" name="Chart 155" descr="Chart: English Language Arts, SGP">
          <a:extLst>
            <a:ext uri="{FF2B5EF4-FFF2-40B4-BE49-F238E27FC236}">
              <a16:creationId xmlns:a16="http://schemas.microsoft.com/office/drawing/2014/main" id="{00000000-0008-0000-0500-00009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866775</xdr:colOff>
      <xdr:row>90</xdr:row>
      <xdr:rowOff>0</xdr:rowOff>
    </xdr:from>
    <xdr:to>
      <xdr:col>8</xdr:col>
      <xdr:colOff>9525</xdr:colOff>
      <xdr:row>104</xdr:row>
      <xdr:rowOff>123825</xdr:rowOff>
    </xdr:to>
    <xdr:graphicFrame macro="">
      <xdr:nvGraphicFramePr>
        <xdr:cNvPr id="157" name="Chart 156" descr="Chart: Mathematics, CPI">
          <a:extLst>
            <a:ext uri="{FF2B5EF4-FFF2-40B4-BE49-F238E27FC236}">
              <a16:creationId xmlns:a16="http://schemas.microsoft.com/office/drawing/2014/main" id="{00000000-0008-0000-0500-00009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47625</xdr:colOff>
      <xdr:row>90</xdr:row>
      <xdr:rowOff>0</xdr:rowOff>
    </xdr:from>
    <xdr:to>
      <xdr:col>15</xdr:col>
      <xdr:colOff>28575</xdr:colOff>
      <xdr:row>104</xdr:row>
      <xdr:rowOff>123825</xdr:rowOff>
    </xdr:to>
    <xdr:graphicFrame macro="">
      <xdr:nvGraphicFramePr>
        <xdr:cNvPr id="158" name="Chart 157" descr="Chart: Mathematics, Legacy MCAS - % Prof/Adv">
          <a:extLst>
            <a:ext uri="{FF2B5EF4-FFF2-40B4-BE49-F238E27FC236}">
              <a16:creationId xmlns:a16="http://schemas.microsoft.com/office/drawing/2014/main" id="{00000000-0008-0000-0500-00009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28575</xdr:colOff>
      <xdr:row>90</xdr:row>
      <xdr:rowOff>0</xdr:rowOff>
    </xdr:from>
    <xdr:to>
      <xdr:col>22</xdr:col>
      <xdr:colOff>19050</xdr:colOff>
      <xdr:row>104</xdr:row>
      <xdr:rowOff>123825</xdr:rowOff>
    </xdr:to>
    <xdr:graphicFrame macro="">
      <xdr:nvGraphicFramePr>
        <xdr:cNvPr id="159" name="Chart 158" descr="Chart: Mathematics, SGP">
          <a:extLst>
            <a:ext uri="{FF2B5EF4-FFF2-40B4-BE49-F238E27FC236}">
              <a16:creationId xmlns:a16="http://schemas.microsoft.com/office/drawing/2014/main" id="{00000000-0008-0000-0500-00009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866775</xdr:colOff>
      <xdr:row>123</xdr:row>
      <xdr:rowOff>0</xdr:rowOff>
    </xdr:from>
    <xdr:to>
      <xdr:col>8</xdr:col>
      <xdr:colOff>9525</xdr:colOff>
      <xdr:row>137</xdr:row>
      <xdr:rowOff>66675</xdr:rowOff>
    </xdr:to>
    <xdr:graphicFrame macro="">
      <xdr:nvGraphicFramePr>
        <xdr:cNvPr id="160" name="Chart 159" descr="Chart: English Language Arts, CPI">
          <a:extLst>
            <a:ext uri="{FF2B5EF4-FFF2-40B4-BE49-F238E27FC236}">
              <a16:creationId xmlns:a16="http://schemas.microsoft.com/office/drawing/2014/main" id="{00000000-0008-0000-0500-0000A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47625</xdr:colOff>
      <xdr:row>123</xdr:row>
      <xdr:rowOff>0</xdr:rowOff>
    </xdr:from>
    <xdr:to>
      <xdr:col>15</xdr:col>
      <xdr:colOff>9525</xdr:colOff>
      <xdr:row>137</xdr:row>
      <xdr:rowOff>66675</xdr:rowOff>
    </xdr:to>
    <xdr:graphicFrame macro="">
      <xdr:nvGraphicFramePr>
        <xdr:cNvPr id="161" name="Chart 160" descr="Chart: English Language Arts, Legacy MCAS - % Prof/Adv">
          <a:extLst>
            <a:ext uri="{FF2B5EF4-FFF2-40B4-BE49-F238E27FC236}">
              <a16:creationId xmlns:a16="http://schemas.microsoft.com/office/drawing/2014/main" id="{00000000-0008-0000-0500-0000A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28575</xdr:colOff>
      <xdr:row>123</xdr:row>
      <xdr:rowOff>0</xdr:rowOff>
    </xdr:from>
    <xdr:to>
      <xdr:col>22</xdr:col>
      <xdr:colOff>19050</xdr:colOff>
      <xdr:row>137</xdr:row>
      <xdr:rowOff>66675</xdr:rowOff>
    </xdr:to>
    <xdr:graphicFrame macro="">
      <xdr:nvGraphicFramePr>
        <xdr:cNvPr id="162" name="Chart 161" descr="Chart: English Language Arts, SGP">
          <a:extLst>
            <a:ext uri="{FF2B5EF4-FFF2-40B4-BE49-F238E27FC236}">
              <a16:creationId xmlns:a16="http://schemas.microsoft.com/office/drawing/2014/main" id="{00000000-0008-0000-0500-0000A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866775</xdr:colOff>
      <xdr:row>150</xdr:row>
      <xdr:rowOff>0</xdr:rowOff>
    </xdr:from>
    <xdr:to>
      <xdr:col>8</xdr:col>
      <xdr:colOff>9525</xdr:colOff>
      <xdr:row>164</xdr:row>
      <xdr:rowOff>123825</xdr:rowOff>
    </xdr:to>
    <xdr:graphicFrame macro="">
      <xdr:nvGraphicFramePr>
        <xdr:cNvPr id="163" name="Chart 162" descr="Chart: Mathematics, CPI">
          <a:extLst>
            <a:ext uri="{FF2B5EF4-FFF2-40B4-BE49-F238E27FC236}">
              <a16:creationId xmlns:a16="http://schemas.microsoft.com/office/drawing/2014/main" id="{00000000-0008-0000-0500-0000A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47625</xdr:colOff>
      <xdr:row>150</xdr:row>
      <xdr:rowOff>0</xdr:rowOff>
    </xdr:from>
    <xdr:to>
      <xdr:col>15</xdr:col>
      <xdr:colOff>38100</xdr:colOff>
      <xdr:row>164</xdr:row>
      <xdr:rowOff>123825</xdr:rowOff>
    </xdr:to>
    <xdr:graphicFrame macro="">
      <xdr:nvGraphicFramePr>
        <xdr:cNvPr id="164" name="Chart 163" descr="Chart: Mathematics, Legacy MCAS - % Prof/Adv">
          <a:extLst>
            <a:ext uri="{FF2B5EF4-FFF2-40B4-BE49-F238E27FC236}">
              <a16:creationId xmlns:a16="http://schemas.microsoft.com/office/drawing/2014/main" id="{00000000-0008-0000-0500-0000A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28575</xdr:colOff>
      <xdr:row>150</xdr:row>
      <xdr:rowOff>0</xdr:rowOff>
    </xdr:from>
    <xdr:to>
      <xdr:col>22</xdr:col>
      <xdr:colOff>19050</xdr:colOff>
      <xdr:row>164</xdr:row>
      <xdr:rowOff>123825</xdr:rowOff>
    </xdr:to>
    <xdr:graphicFrame macro="">
      <xdr:nvGraphicFramePr>
        <xdr:cNvPr id="165" name="Chart 164" descr="Chart: Mathematics, SGP">
          <a:extLst>
            <a:ext uri="{FF2B5EF4-FFF2-40B4-BE49-F238E27FC236}">
              <a16:creationId xmlns:a16="http://schemas.microsoft.com/office/drawing/2014/main" id="{00000000-0008-0000-0500-0000A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866775</xdr:colOff>
      <xdr:row>183</xdr:row>
      <xdr:rowOff>0</xdr:rowOff>
    </xdr:from>
    <xdr:to>
      <xdr:col>8</xdr:col>
      <xdr:colOff>9525</xdr:colOff>
      <xdr:row>198</xdr:row>
      <xdr:rowOff>66675</xdr:rowOff>
    </xdr:to>
    <xdr:graphicFrame macro="">
      <xdr:nvGraphicFramePr>
        <xdr:cNvPr id="166" name="Chart 165" descr="Chart: English Language Arts, CPI">
          <a:extLst>
            <a:ext uri="{FF2B5EF4-FFF2-40B4-BE49-F238E27FC236}">
              <a16:creationId xmlns:a16="http://schemas.microsoft.com/office/drawing/2014/main" id="{00000000-0008-0000-0500-0000A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28575</xdr:colOff>
      <xdr:row>183</xdr:row>
      <xdr:rowOff>0</xdr:rowOff>
    </xdr:from>
    <xdr:to>
      <xdr:col>15</xdr:col>
      <xdr:colOff>19050</xdr:colOff>
      <xdr:row>198</xdr:row>
      <xdr:rowOff>66675</xdr:rowOff>
    </xdr:to>
    <xdr:graphicFrame macro="">
      <xdr:nvGraphicFramePr>
        <xdr:cNvPr id="167" name="Chart 166" descr="Chart: English Language Arts, Legacy MCAS - % Prof/Adv">
          <a:extLst>
            <a:ext uri="{FF2B5EF4-FFF2-40B4-BE49-F238E27FC236}">
              <a16:creationId xmlns:a16="http://schemas.microsoft.com/office/drawing/2014/main" id="{00000000-0008-0000-0500-0000A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9525</xdr:colOff>
      <xdr:row>183</xdr:row>
      <xdr:rowOff>0</xdr:rowOff>
    </xdr:from>
    <xdr:to>
      <xdr:col>22</xdr:col>
      <xdr:colOff>19050</xdr:colOff>
      <xdr:row>198</xdr:row>
      <xdr:rowOff>66675</xdr:rowOff>
    </xdr:to>
    <xdr:graphicFrame macro="">
      <xdr:nvGraphicFramePr>
        <xdr:cNvPr id="168" name="Chart 167" descr="Chart: English Language Arts, SGP">
          <a:extLst>
            <a:ext uri="{FF2B5EF4-FFF2-40B4-BE49-F238E27FC236}">
              <a16:creationId xmlns:a16="http://schemas.microsoft.com/office/drawing/2014/main" id="{00000000-0008-0000-0500-0000A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866775</xdr:colOff>
      <xdr:row>210</xdr:row>
      <xdr:rowOff>47625</xdr:rowOff>
    </xdr:from>
    <xdr:to>
      <xdr:col>8</xdr:col>
      <xdr:colOff>9525</xdr:colOff>
      <xdr:row>224</xdr:row>
      <xdr:rowOff>171450</xdr:rowOff>
    </xdr:to>
    <xdr:graphicFrame macro="">
      <xdr:nvGraphicFramePr>
        <xdr:cNvPr id="169" name="Chart 168" descr="Chart: Mathematics, CPI">
          <a:extLst>
            <a:ext uri="{FF2B5EF4-FFF2-40B4-BE49-F238E27FC236}">
              <a16:creationId xmlns:a16="http://schemas.microsoft.com/office/drawing/2014/main" id="{00000000-0008-0000-0500-0000A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28575</xdr:colOff>
      <xdr:row>210</xdr:row>
      <xdr:rowOff>47625</xdr:rowOff>
    </xdr:from>
    <xdr:to>
      <xdr:col>15</xdr:col>
      <xdr:colOff>9525</xdr:colOff>
      <xdr:row>224</xdr:row>
      <xdr:rowOff>171450</xdr:rowOff>
    </xdr:to>
    <xdr:graphicFrame macro="">
      <xdr:nvGraphicFramePr>
        <xdr:cNvPr id="170" name="Chart 169" descr="Chart: Mathematics, Legacy MCAS - % Prof/Adv">
          <a:extLst>
            <a:ext uri="{FF2B5EF4-FFF2-40B4-BE49-F238E27FC236}">
              <a16:creationId xmlns:a16="http://schemas.microsoft.com/office/drawing/2014/main" id="{00000000-0008-0000-0500-0000A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9525</xdr:colOff>
      <xdr:row>210</xdr:row>
      <xdr:rowOff>47625</xdr:rowOff>
    </xdr:from>
    <xdr:to>
      <xdr:col>22</xdr:col>
      <xdr:colOff>38100</xdr:colOff>
      <xdr:row>224</xdr:row>
      <xdr:rowOff>171450</xdr:rowOff>
    </xdr:to>
    <xdr:graphicFrame macro="">
      <xdr:nvGraphicFramePr>
        <xdr:cNvPr id="171" name="Chart 170" descr="Chart: Mathematics, SGP">
          <a:extLst>
            <a:ext uri="{FF2B5EF4-FFF2-40B4-BE49-F238E27FC236}">
              <a16:creationId xmlns:a16="http://schemas.microsoft.com/office/drawing/2014/main" id="{00000000-0008-0000-05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866775</xdr:colOff>
      <xdr:row>242</xdr:row>
      <xdr:rowOff>104775</xdr:rowOff>
    </xdr:from>
    <xdr:to>
      <xdr:col>8</xdr:col>
      <xdr:colOff>9525</xdr:colOff>
      <xdr:row>257</xdr:row>
      <xdr:rowOff>123825</xdr:rowOff>
    </xdr:to>
    <xdr:graphicFrame macro="">
      <xdr:nvGraphicFramePr>
        <xdr:cNvPr id="515" name="Chart 514" descr="Chart: English Language Arts, CPI">
          <a:extLst>
            <a:ext uri="{FF2B5EF4-FFF2-40B4-BE49-F238E27FC236}">
              <a16:creationId xmlns:a16="http://schemas.microsoft.com/office/drawing/2014/main" id="{00000000-0008-0000-0500-00000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19050</xdr:colOff>
      <xdr:row>242</xdr:row>
      <xdr:rowOff>104775</xdr:rowOff>
    </xdr:from>
    <xdr:to>
      <xdr:col>15</xdr:col>
      <xdr:colOff>0</xdr:colOff>
      <xdr:row>257</xdr:row>
      <xdr:rowOff>123825</xdr:rowOff>
    </xdr:to>
    <xdr:graphicFrame macro="">
      <xdr:nvGraphicFramePr>
        <xdr:cNvPr id="516" name="Chart 515" descr="Chart: English Language Arts, Legacy MCAS - % Prof/Adv">
          <a:extLst>
            <a:ext uri="{FF2B5EF4-FFF2-40B4-BE49-F238E27FC236}">
              <a16:creationId xmlns:a16="http://schemas.microsoft.com/office/drawing/2014/main" id="{00000000-0008-0000-0500-00000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242</xdr:row>
      <xdr:rowOff>104775</xdr:rowOff>
    </xdr:from>
    <xdr:to>
      <xdr:col>22</xdr:col>
      <xdr:colOff>28575</xdr:colOff>
      <xdr:row>257</xdr:row>
      <xdr:rowOff>123825</xdr:rowOff>
    </xdr:to>
    <xdr:graphicFrame macro="">
      <xdr:nvGraphicFramePr>
        <xdr:cNvPr id="517" name="Chart 516" descr="Chart: English Language Arts, SGP">
          <a:extLst>
            <a:ext uri="{FF2B5EF4-FFF2-40B4-BE49-F238E27FC236}">
              <a16:creationId xmlns:a16="http://schemas.microsoft.com/office/drawing/2014/main" id="{00000000-0008-0000-0500-00000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838200</xdr:colOff>
      <xdr:row>270</xdr:row>
      <xdr:rowOff>0</xdr:rowOff>
    </xdr:from>
    <xdr:to>
      <xdr:col>7</xdr:col>
      <xdr:colOff>647700</xdr:colOff>
      <xdr:row>284</xdr:row>
      <xdr:rowOff>123825</xdr:rowOff>
    </xdr:to>
    <xdr:graphicFrame macro="">
      <xdr:nvGraphicFramePr>
        <xdr:cNvPr id="518" name="Chart 517" descr="Chart: Mathematics, CPI">
          <a:extLst>
            <a:ext uri="{FF2B5EF4-FFF2-40B4-BE49-F238E27FC236}">
              <a16:creationId xmlns:a16="http://schemas.microsoft.com/office/drawing/2014/main" id="{00000000-0008-0000-0500-00000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0</xdr:colOff>
      <xdr:row>270</xdr:row>
      <xdr:rowOff>0</xdr:rowOff>
    </xdr:from>
    <xdr:to>
      <xdr:col>14</xdr:col>
      <xdr:colOff>638175</xdr:colOff>
      <xdr:row>284</xdr:row>
      <xdr:rowOff>123825</xdr:rowOff>
    </xdr:to>
    <xdr:graphicFrame macro="">
      <xdr:nvGraphicFramePr>
        <xdr:cNvPr id="519" name="Chart 518" descr="Chart: Mathematics, Legacy MCAS - % Prof/Adv">
          <a:extLst>
            <a:ext uri="{FF2B5EF4-FFF2-40B4-BE49-F238E27FC236}">
              <a16:creationId xmlns:a16="http://schemas.microsoft.com/office/drawing/2014/main" id="{00000000-0008-0000-0500-00000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171450</xdr:colOff>
      <xdr:row>270</xdr:row>
      <xdr:rowOff>0</xdr:rowOff>
    </xdr:from>
    <xdr:to>
      <xdr:col>22</xdr:col>
      <xdr:colOff>9525</xdr:colOff>
      <xdr:row>284</xdr:row>
      <xdr:rowOff>123825</xdr:rowOff>
    </xdr:to>
    <xdr:graphicFrame macro="">
      <xdr:nvGraphicFramePr>
        <xdr:cNvPr id="520" name="Chart 519" descr="Chart: Mathematics, SGP">
          <a:extLst>
            <a:ext uri="{FF2B5EF4-FFF2-40B4-BE49-F238E27FC236}">
              <a16:creationId xmlns:a16="http://schemas.microsoft.com/office/drawing/2014/main" id="{00000000-0008-0000-0500-00000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866775</xdr:colOff>
      <xdr:row>302</xdr:row>
      <xdr:rowOff>104775</xdr:rowOff>
    </xdr:from>
    <xdr:to>
      <xdr:col>8</xdr:col>
      <xdr:colOff>9525</xdr:colOff>
      <xdr:row>317</xdr:row>
      <xdr:rowOff>123825</xdr:rowOff>
    </xdr:to>
    <xdr:graphicFrame macro="">
      <xdr:nvGraphicFramePr>
        <xdr:cNvPr id="521" name="Chart 520" descr="Chart: English Language Arts, CPI">
          <a:extLst>
            <a:ext uri="{FF2B5EF4-FFF2-40B4-BE49-F238E27FC236}">
              <a16:creationId xmlns:a16="http://schemas.microsoft.com/office/drawing/2014/main" id="{00000000-0008-0000-0500-00000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19050</xdr:colOff>
      <xdr:row>302</xdr:row>
      <xdr:rowOff>104775</xdr:rowOff>
    </xdr:from>
    <xdr:to>
      <xdr:col>15</xdr:col>
      <xdr:colOff>0</xdr:colOff>
      <xdr:row>317</xdr:row>
      <xdr:rowOff>123825</xdr:rowOff>
    </xdr:to>
    <xdr:graphicFrame macro="">
      <xdr:nvGraphicFramePr>
        <xdr:cNvPr id="522" name="Chart 521" descr="Chart: English Language Arts, Legacy MCAS - % Prof/Adv">
          <a:extLst>
            <a:ext uri="{FF2B5EF4-FFF2-40B4-BE49-F238E27FC236}">
              <a16:creationId xmlns:a16="http://schemas.microsoft.com/office/drawing/2014/main" id="{00000000-0008-0000-0500-00000A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0</xdr:colOff>
      <xdr:row>302</xdr:row>
      <xdr:rowOff>104775</xdr:rowOff>
    </xdr:from>
    <xdr:to>
      <xdr:col>22</xdr:col>
      <xdr:colOff>28575</xdr:colOff>
      <xdr:row>317</xdr:row>
      <xdr:rowOff>123825</xdr:rowOff>
    </xdr:to>
    <xdr:graphicFrame macro="">
      <xdr:nvGraphicFramePr>
        <xdr:cNvPr id="523" name="Chart 522" descr="Chart: English Language Arts, SGP">
          <a:extLst>
            <a:ext uri="{FF2B5EF4-FFF2-40B4-BE49-F238E27FC236}">
              <a16:creationId xmlns:a16="http://schemas.microsoft.com/office/drawing/2014/main" id="{00000000-0008-0000-0500-00000B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866775</xdr:colOff>
      <xdr:row>330</xdr:row>
      <xdr:rowOff>9525</xdr:rowOff>
    </xdr:from>
    <xdr:to>
      <xdr:col>8</xdr:col>
      <xdr:colOff>9525</xdr:colOff>
      <xdr:row>344</xdr:row>
      <xdr:rowOff>133350</xdr:rowOff>
    </xdr:to>
    <xdr:graphicFrame macro="">
      <xdr:nvGraphicFramePr>
        <xdr:cNvPr id="524" name="Chart 523" descr="Chart: Mathematics, CPI">
          <a:extLst>
            <a:ext uri="{FF2B5EF4-FFF2-40B4-BE49-F238E27FC236}">
              <a16:creationId xmlns:a16="http://schemas.microsoft.com/office/drawing/2014/main" id="{00000000-0008-0000-0500-00000C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19050</xdr:colOff>
      <xdr:row>330</xdr:row>
      <xdr:rowOff>9525</xdr:rowOff>
    </xdr:from>
    <xdr:to>
      <xdr:col>15</xdr:col>
      <xdr:colOff>0</xdr:colOff>
      <xdr:row>344</xdr:row>
      <xdr:rowOff>133350</xdr:rowOff>
    </xdr:to>
    <xdr:graphicFrame macro="">
      <xdr:nvGraphicFramePr>
        <xdr:cNvPr id="525" name="Chart 524" descr="Chart: Mathematics, Legacy MCAS - % Prof/Adv">
          <a:extLst>
            <a:ext uri="{FF2B5EF4-FFF2-40B4-BE49-F238E27FC236}">
              <a16:creationId xmlns:a16="http://schemas.microsoft.com/office/drawing/2014/main" id="{00000000-0008-0000-0500-00000D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16</xdr:col>
      <xdr:colOff>0</xdr:colOff>
      <xdr:row>330</xdr:row>
      <xdr:rowOff>9525</xdr:rowOff>
    </xdr:from>
    <xdr:to>
      <xdr:col>22</xdr:col>
      <xdr:colOff>28575</xdr:colOff>
      <xdr:row>344</xdr:row>
      <xdr:rowOff>133350</xdr:rowOff>
    </xdr:to>
    <xdr:graphicFrame macro="">
      <xdr:nvGraphicFramePr>
        <xdr:cNvPr id="526" name="Chart 525" descr="Chart: Mathematics, SGP">
          <a:extLst>
            <a:ext uri="{FF2B5EF4-FFF2-40B4-BE49-F238E27FC236}">
              <a16:creationId xmlns:a16="http://schemas.microsoft.com/office/drawing/2014/main" id="{00000000-0008-0000-0500-00000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857250</xdr:colOff>
      <xdr:row>362</xdr:row>
      <xdr:rowOff>123825</xdr:rowOff>
    </xdr:from>
    <xdr:to>
      <xdr:col>8</xdr:col>
      <xdr:colOff>0</xdr:colOff>
      <xdr:row>377</xdr:row>
      <xdr:rowOff>142875</xdr:rowOff>
    </xdr:to>
    <xdr:graphicFrame macro="">
      <xdr:nvGraphicFramePr>
        <xdr:cNvPr id="530" name="Chart 529" descr="Chart: English Language Arts, CPI">
          <a:extLst>
            <a:ext uri="{FF2B5EF4-FFF2-40B4-BE49-F238E27FC236}">
              <a16:creationId xmlns:a16="http://schemas.microsoft.com/office/drawing/2014/main" id="{00000000-0008-0000-0500-00001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9525</xdr:colOff>
      <xdr:row>362</xdr:row>
      <xdr:rowOff>123825</xdr:rowOff>
    </xdr:from>
    <xdr:to>
      <xdr:col>14</xdr:col>
      <xdr:colOff>647700</xdr:colOff>
      <xdr:row>377</xdr:row>
      <xdr:rowOff>142875</xdr:rowOff>
    </xdr:to>
    <xdr:graphicFrame macro="">
      <xdr:nvGraphicFramePr>
        <xdr:cNvPr id="531" name="Chart 530" descr="Chart: English Language Arts, Legacy MCAS - % Prof/Adv">
          <a:extLst>
            <a:ext uri="{FF2B5EF4-FFF2-40B4-BE49-F238E27FC236}">
              <a16:creationId xmlns:a16="http://schemas.microsoft.com/office/drawing/2014/main" id="{00000000-0008-0000-0500-00001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15</xdr:col>
      <xdr:colOff>180975</xdr:colOff>
      <xdr:row>362</xdr:row>
      <xdr:rowOff>123825</xdr:rowOff>
    </xdr:from>
    <xdr:to>
      <xdr:col>22</xdr:col>
      <xdr:colOff>19050</xdr:colOff>
      <xdr:row>377</xdr:row>
      <xdr:rowOff>142875</xdr:rowOff>
    </xdr:to>
    <xdr:graphicFrame macro="">
      <xdr:nvGraphicFramePr>
        <xdr:cNvPr id="532" name="Chart 531" descr="Chart: English Language Arts, SGP">
          <a:extLst>
            <a:ext uri="{FF2B5EF4-FFF2-40B4-BE49-F238E27FC236}">
              <a16:creationId xmlns:a16="http://schemas.microsoft.com/office/drawing/2014/main" id="{00000000-0008-0000-0500-00001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857250</xdr:colOff>
      <xdr:row>389</xdr:row>
      <xdr:rowOff>228600</xdr:rowOff>
    </xdr:from>
    <xdr:to>
      <xdr:col>8</xdr:col>
      <xdr:colOff>0</xdr:colOff>
      <xdr:row>404</xdr:row>
      <xdr:rowOff>114300</xdr:rowOff>
    </xdr:to>
    <xdr:graphicFrame macro="">
      <xdr:nvGraphicFramePr>
        <xdr:cNvPr id="533" name="Chart 532" descr="Chart: Mathematics, CPI">
          <a:extLst>
            <a:ext uri="{FF2B5EF4-FFF2-40B4-BE49-F238E27FC236}">
              <a16:creationId xmlns:a16="http://schemas.microsoft.com/office/drawing/2014/main" id="{00000000-0008-0000-0500-00001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9525</xdr:colOff>
      <xdr:row>389</xdr:row>
      <xdr:rowOff>228600</xdr:rowOff>
    </xdr:from>
    <xdr:to>
      <xdr:col>14</xdr:col>
      <xdr:colOff>647700</xdr:colOff>
      <xdr:row>404</xdr:row>
      <xdr:rowOff>114300</xdr:rowOff>
    </xdr:to>
    <xdr:graphicFrame macro="">
      <xdr:nvGraphicFramePr>
        <xdr:cNvPr id="534" name="Chart 533" descr="Chart: Mathematics, Legacy MCAS - % Prof/Adv">
          <a:extLst>
            <a:ext uri="{FF2B5EF4-FFF2-40B4-BE49-F238E27FC236}">
              <a16:creationId xmlns:a16="http://schemas.microsoft.com/office/drawing/2014/main" id="{00000000-0008-0000-0500-00001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15</xdr:col>
      <xdr:colOff>180975</xdr:colOff>
      <xdr:row>389</xdr:row>
      <xdr:rowOff>228600</xdr:rowOff>
    </xdr:from>
    <xdr:to>
      <xdr:col>22</xdr:col>
      <xdr:colOff>19050</xdr:colOff>
      <xdr:row>404</xdr:row>
      <xdr:rowOff>114300</xdr:rowOff>
    </xdr:to>
    <xdr:graphicFrame macro="">
      <xdr:nvGraphicFramePr>
        <xdr:cNvPr id="535" name="Chart 534" descr="Chart: Mathematics, SGP">
          <a:extLst>
            <a:ext uri="{FF2B5EF4-FFF2-40B4-BE49-F238E27FC236}">
              <a16:creationId xmlns:a16="http://schemas.microsoft.com/office/drawing/2014/main" id="{00000000-0008-0000-0500-00001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866775</xdr:colOff>
      <xdr:row>422</xdr:row>
      <xdr:rowOff>104775</xdr:rowOff>
    </xdr:from>
    <xdr:to>
      <xdr:col>8</xdr:col>
      <xdr:colOff>9525</xdr:colOff>
      <xdr:row>437</xdr:row>
      <xdr:rowOff>123825</xdr:rowOff>
    </xdr:to>
    <xdr:graphicFrame macro="">
      <xdr:nvGraphicFramePr>
        <xdr:cNvPr id="536" name="Chart 535" descr="Chart: English Language Arts, CPI">
          <a:extLst>
            <a:ext uri="{FF2B5EF4-FFF2-40B4-BE49-F238E27FC236}">
              <a16:creationId xmlns:a16="http://schemas.microsoft.com/office/drawing/2014/main" id="{00000000-0008-0000-0500-00001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9</xdr:col>
      <xdr:colOff>19050</xdr:colOff>
      <xdr:row>422</xdr:row>
      <xdr:rowOff>104775</xdr:rowOff>
    </xdr:from>
    <xdr:to>
      <xdr:col>15</xdr:col>
      <xdr:colOff>0</xdr:colOff>
      <xdr:row>437</xdr:row>
      <xdr:rowOff>123825</xdr:rowOff>
    </xdr:to>
    <xdr:graphicFrame macro="">
      <xdr:nvGraphicFramePr>
        <xdr:cNvPr id="537" name="Chart 536" descr="Chart: English Language Arts, Legacy MCAS - % Prof/Adv">
          <a:extLst>
            <a:ext uri="{FF2B5EF4-FFF2-40B4-BE49-F238E27FC236}">
              <a16:creationId xmlns:a16="http://schemas.microsoft.com/office/drawing/2014/main" id="{00000000-0008-0000-0500-00001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16</xdr:col>
      <xdr:colOff>0</xdr:colOff>
      <xdr:row>422</xdr:row>
      <xdr:rowOff>104775</xdr:rowOff>
    </xdr:from>
    <xdr:to>
      <xdr:col>22</xdr:col>
      <xdr:colOff>28575</xdr:colOff>
      <xdr:row>437</xdr:row>
      <xdr:rowOff>123825</xdr:rowOff>
    </xdr:to>
    <xdr:graphicFrame macro="">
      <xdr:nvGraphicFramePr>
        <xdr:cNvPr id="538" name="Chart 537" descr="Chart: English Language Arts, SGP">
          <a:extLst>
            <a:ext uri="{FF2B5EF4-FFF2-40B4-BE49-F238E27FC236}">
              <a16:creationId xmlns:a16="http://schemas.microsoft.com/office/drawing/2014/main" id="{00000000-0008-0000-0500-00001A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857250</xdr:colOff>
      <xdr:row>450</xdr:row>
      <xdr:rowOff>0</xdr:rowOff>
    </xdr:from>
    <xdr:to>
      <xdr:col>8</xdr:col>
      <xdr:colOff>0</xdr:colOff>
      <xdr:row>464</xdr:row>
      <xdr:rowOff>123825</xdr:rowOff>
    </xdr:to>
    <xdr:graphicFrame macro="">
      <xdr:nvGraphicFramePr>
        <xdr:cNvPr id="539" name="Chart 538" descr="Chart: Mathematics, CPI">
          <a:extLst>
            <a:ext uri="{FF2B5EF4-FFF2-40B4-BE49-F238E27FC236}">
              <a16:creationId xmlns:a16="http://schemas.microsoft.com/office/drawing/2014/main" id="{00000000-0008-0000-0500-00001B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9</xdr:col>
      <xdr:colOff>9525</xdr:colOff>
      <xdr:row>450</xdr:row>
      <xdr:rowOff>0</xdr:rowOff>
    </xdr:from>
    <xdr:to>
      <xdr:col>14</xdr:col>
      <xdr:colOff>647700</xdr:colOff>
      <xdr:row>464</xdr:row>
      <xdr:rowOff>123825</xdr:rowOff>
    </xdr:to>
    <xdr:graphicFrame macro="">
      <xdr:nvGraphicFramePr>
        <xdr:cNvPr id="540" name="Chart 539" descr="Chart: Mathematics, Legacy MCAS - % Prof/Adv">
          <a:extLst>
            <a:ext uri="{FF2B5EF4-FFF2-40B4-BE49-F238E27FC236}">
              <a16:creationId xmlns:a16="http://schemas.microsoft.com/office/drawing/2014/main" id="{00000000-0008-0000-0500-00001C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15</xdr:col>
      <xdr:colOff>180975</xdr:colOff>
      <xdr:row>450</xdr:row>
      <xdr:rowOff>0</xdr:rowOff>
    </xdr:from>
    <xdr:to>
      <xdr:col>22</xdr:col>
      <xdr:colOff>19050</xdr:colOff>
      <xdr:row>464</xdr:row>
      <xdr:rowOff>123825</xdr:rowOff>
    </xdr:to>
    <xdr:graphicFrame macro="">
      <xdr:nvGraphicFramePr>
        <xdr:cNvPr id="541" name="Chart 540" descr="Chart: Mathematics, SGP">
          <a:extLst>
            <a:ext uri="{FF2B5EF4-FFF2-40B4-BE49-F238E27FC236}">
              <a16:creationId xmlns:a16="http://schemas.microsoft.com/office/drawing/2014/main" id="{00000000-0008-0000-0500-00001D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866775</xdr:colOff>
      <xdr:row>482</xdr:row>
      <xdr:rowOff>104775</xdr:rowOff>
    </xdr:from>
    <xdr:to>
      <xdr:col>8</xdr:col>
      <xdr:colOff>9525</xdr:colOff>
      <xdr:row>497</xdr:row>
      <xdr:rowOff>123825</xdr:rowOff>
    </xdr:to>
    <xdr:graphicFrame macro="">
      <xdr:nvGraphicFramePr>
        <xdr:cNvPr id="542" name="Chart 541" descr="Chart: English Language Arts, CPI">
          <a:extLst>
            <a:ext uri="{FF2B5EF4-FFF2-40B4-BE49-F238E27FC236}">
              <a16:creationId xmlns:a16="http://schemas.microsoft.com/office/drawing/2014/main" id="{00000000-0008-0000-0500-00001E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9</xdr:col>
      <xdr:colOff>19050</xdr:colOff>
      <xdr:row>482</xdr:row>
      <xdr:rowOff>104775</xdr:rowOff>
    </xdr:from>
    <xdr:to>
      <xdr:col>15</xdr:col>
      <xdr:colOff>0</xdr:colOff>
      <xdr:row>497</xdr:row>
      <xdr:rowOff>123825</xdr:rowOff>
    </xdr:to>
    <xdr:graphicFrame macro="">
      <xdr:nvGraphicFramePr>
        <xdr:cNvPr id="543" name="Chart 542" descr="Chart: English Language Arts, Legacy MCAS - % Prof/Adv">
          <a:extLst>
            <a:ext uri="{FF2B5EF4-FFF2-40B4-BE49-F238E27FC236}">
              <a16:creationId xmlns:a16="http://schemas.microsoft.com/office/drawing/2014/main" id="{00000000-0008-0000-0500-00001F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16</xdr:col>
      <xdr:colOff>0</xdr:colOff>
      <xdr:row>482</xdr:row>
      <xdr:rowOff>104775</xdr:rowOff>
    </xdr:from>
    <xdr:to>
      <xdr:col>22</xdr:col>
      <xdr:colOff>28575</xdr:colOff>
      <xdr:row>497</xdr:row>
      <xdr:rowOff>123825</xdr:rowOff>
    </xdr:to>
    <xdr:graphicFrame macro="">
      <xdr:nvGraphicFramePr>
        <xdr:cNvPr id="544" name="Chart 543" descr="Chart: English Language Arts, SGP">
          <a:extLst>
            <a:ext uri="{FF2B5EF4-FFF2-40B4-BE49-F238E27FC236}">
              <a16:creationId xmlns:a16="http://schemas.microsoft.com/office/drawing/2014/main" id="{00000000-0008-0000-0500-000020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838200</xdr:colOff>
      <xdr:row>510</xdr:row>
      <xdr:rowOff>0</xdr:rowOff>
    </xdr:from>
    <xdr:to>
      <xdr:col>7</xdr:col>
      <xdr:colOff>647700</xdr:colOff>
      <xdr:row>524</xdr:row>
      <xdr:rowOff>123825</xdr:rowOff>
    </xdr:to>
    <xdr:graphicFrame macro="">
      <xdr:nvGraphicFramePr>
        <xdr:cNvPr id="545" name="Chart 544" descr="Chart: Mathematics, CPI">
          <a:extLst>
            <a:ext uri="{FF2B5EF4-FFF2-40B4-BE49-F238E27FC236}">
              <a16:creationId xmlns:a16="http://schemas.microsoft.com/office/drawing/2014/main" id="{00000000-0008-0000-0500-000021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9</xdr:col>
      <xdr:colOff>0</xdr:colOff>
      <xdr:row>510</xdr:row>
      <xdr:rowOff>0</xdr:rowOff>
    </xdr:from>
    <xdr:to>
      <xdr:col>14</xdr:col>
      <xdr:colOff>638175</xdr:colOff>
      <xdr:row>524</xdr:row>
      <xdr:rowOff>123825</xdr:rowOff>
    </xdr:to>
    <xdr:graphicFrame macro="">
      <xdr:nvGraphicFramePr>
        <xdr:cNvPr id="546" name="Chart 545" descr="Chart: Mathematics, Legacy MCAS - % Prof/Adv">
          <a:extLst>
            <a:ext uri="{FF2B5EF4-FFF2-40B4-BE49-F238E27FC236}">
              <a16:creationId xmlns:a16="http://schemas.microsoft.com/office/drawing/2014/main" id="{00000000-0008-0000-0500-000022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15</xdr:col>
      <xdr:colOff>171450</xdr:colOff>
      <xdr:row>510</xdr:row>
      <xdr:rowOff>0</xdr:rowOff>
    </xdr:from>
    <xdr:to>
      <xdr:col>22</xdr:col>
      <xdr:colOff>9525</xdr:colOff>
      <xdr:row>524</xdr:row>
      <xdr:rowOff>123825</xdr:rowOff>
    </xdr:to>
    <xdr:graphicFrame macro="">
      <xdr:nvGraphicFramePr>
        <xdr:cNvPr id="547" name="Chart 546" descr="Chart: Mathematics, SGP">
          <a:extLst>
            <a:ext uri="{FF2B5EF4-FFF2-40B4-BE49-F238E27FC236}">
              <a16:creationId xmlns:a16="http://schemas.microsoft.com/office/drawing/2014/main" id="{00000000-0008-0000-0500-000023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1047750</xdr:colOff>
      <xdr:row>542</xdr:row>
      <xdr:rowOff>114300</xdr:rowOff>
    </xdr:from>
    <xdr:to>
      <xdr:col>8</xdr:col>
      <xdr:colOff>95250</xdr:colOff>
      <xdr:row>557</xdr:row>
      <xdr:rowOff>142875</xdr:rowOff>
    </xdr:to>
    <xdr:graphicFrame macro="">
      <xdr:nvGraphicFramePr>
        <xdr:cNvPr id="548" name="Chart 547" descr="Chart: English Language Arts, CPI">
          <a:extLst>
            <a:ext uri="{FF2B5EF4-FFF2-40B4-BE49-F238E27FC236}">
              <a16:creationId xmlns:a16="http://schemas.microsoft.com/office/drawing/2014/main" id="{00000000-0008-0000-0500-000024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38100</xdr:colOff>
      <xdr:row>542</xdr:row>
      <xdr:rowOff>114300</xdr:rowOff>
    </xdr:from>
    <xdr:to>
      <xdr:col>15</xdr:col>
      <xdr:colOff>76200</xdr:colOff>
      <xdr:row>557</xdr:row>
      <xdr:rowOff>142875</xdr:rowOff>
    </xdr:to>
    <xdr:graphicFrame macro="">
      <xdr:nvGraphicFramePr>
        <xdr:cNvPr id="549" name="Chart 548" descr="Chart: English Language Arts, Legacy MCAS - % Prof/Adv">
          <a:extLst>
            <a:ext uri="{FF2B5EF4-FFF2-40B4-BE49-F238E27FC236}">
              <a16:creationId xmlns:a16="http://schemas.microsoft.com/office/drawing/2014/main" id="{00000000-0008-0000-0500-000025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16</xdr:col>
      <xdr:colOff>28575</xdr:colOff>
      <xdr:row>542</xdr:row>
      <xdr:rowOff>95250</xdr:rowOff>
    </xdr:from>
    <xdr:to>
      <xdr:col>22</xdr:col>
      <xdr:colOff>66675</xdr:colOff>
      <xdr:row>557</xdr:row>
      <xdr:rowOff>114300</xdr:rowOff>
    </xdr:to>
    <xdr:graphicFrame macro="">
      <xdr:nvGraphicFramePr>
        <xdr:cNvPr id="550" name="Chart 549" descr="Chart: English Language Arts, SGP">
          <a:extLst>
            <a:ext uri="{FF2B5EF4-FFF2-40B4-BE49-F238E27FC236}">
              <a16:creationId xmlns:a16="http://schemas.microsoft.com/office/drawing/2014/main" id="{00000000-0008-0000-0500-000026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1028700</xdr:colOff>
      <xdr:row>572</xdr:row>
      <xdr:rowOff>238125</xdr:rowOff>
    </xdr:from>
    <xdr:to>
      <xdr:col>8</xdr:col>
      <xdr:colOff>85725</xdr:colOff>
      <xdr:row>587</xdr:row>
      <xdr:rowOff>133350</xdr:rowOff>
    </xdr:to>
    <xdr:graphicFrame macro="">
      <xdr:nvGraphicFramePr>
        <xdr:cNvPr id="551" name="Chart 550" descr="Chart: Mathematics, CPI">
          <a:extLst>
            <a:ext uri="{FF2B5EF4-FFF2-40B4-BE49-F238E27FC236}">
              <a16:creationId xmlns:a16="http://schemas.microsoft.com/office/drawing/2014/main" id="{00000000-0008-0000-0500-000027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9</xdr:col>
      <xdr:colOff>28575</xdr:colOff>
      <xdr:row>572</xdr:row>
      <xdr:rowOff>238125</xdr:rowOff>
    </xdr:from>
    <xdr:to>
      <xdr:col>15</xdr:col>
      <xdr:colOff>66675</xdr:colOff>
      <xdr:row>587</xdr:row>
      <xdr:rowOff>133350</xdr:rowOff>
    </xdr:to>
    <xdr:graphicFrame macro="">
      <xdr:nvGraphicFramePr>
        <xdr:cNvPr id="552" name="Chart 551" descr="Chart: Mathematics, Legacy MCAS - % Prof/Adv">
          <a:extLst>
            <a:ext uri="{FF2B5EF4-FFF2-40B4-BE49-F238E27FC236}">
              <a16:creationId xmlns:a16="http://schemas.microsoft.com/office/drawing/2014/main" id="{00000000-0008-0000-0500-000028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16</xdr:col>
      <xdr:colOff>19050</xdr:colOff>
      <xdr:row>572</xdr:row>
      <xdr:rowOff>219075</xdr:rowOff>
    </xdr:from>
    <xdr:to>
      <xdr:col>22</xdr:col>
      <xdr:colOff>57150</xdr:colOff>
      <xdr:row>587</xdr:row>
      <xdr:rowOff>104775</xdr:rowOff>
    </xdr:to>
    <xdr:graphicFrame macro="">
      <xdr:nvGraphicFramePr>
        <xdr:cNvPr id="553" name="Chart 552" descr="Chart: Mathematics, SGP">
          <a:extLst>
            <a:ext uri="{FF2B5EF4-FFF2-40B4-BE49-F238E27FC236}">
              <a16:creationId xmlns:a16="http://schemas.microsoft.com/office/drawing/2014/main" id="{00000000-0008-0000-0500-0000290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0.14663</cdr:x>
      <cdr:y>0.03336</cdr:y>
    </cdr:from>
    <cdr:to>
      <cdr:x>1</cdr:x>
      <cdr:y>0.87631</cdr:y>
    </cdr:to>
    <cdr:sp macro="" textlink="">
      <cdr:nvSpPr>
        <cdr:cNvPr id="2" name="TextBox 257"/>
        <cdr:cNvSpPr txBox="1"/>
      </cdr:nvSpPr>
      <cdr:spPr>
        <a:xfrm xmlns:a="http://schemas.openxmlformats.org/drawingml/2006/main">
          <a:off x="566090" y="93134"/>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2.xml><?xml version="1.0" encoding="utf-8"?>
<c:userShapes xmlns:c="http://schemas.openxmlformats.org/drawingml/2006/chart">
  <cdr:relSizeAnchor xmlns:cdr="http://schemas.openxmlformats.org/drawingml/2006/chartDrawing">
    <cdr:from>
      <cdr:x>0.14192</cdr:x>
      <cdr:y>0.02957</cdr:y>
    </cdr:from>
    <cdr:to>
      <cdr:x>1</cdr:x>
      <cdr:y>0.87252</cdr:y>
    </cdr:to>
    <cdr:sp macro="" textlink="">
      <cdr:nvSpPr>
        <cdr:cNvPr id="2" name="TextBox 257"/>
        <cdr:cNvSpPr txBox="1"/>
      </cdr:nvSpPr>
      <cdr:spPr>
        <a:xfrm xmlns:a="http://schemas.openxmlformats.org/drawingml/2006/main">
          <a:off x="544923" y="82550"/>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3.xml><?xml version="1.0" encoding="utf-8"?>
<c:userShapes xmlns:c="http://schemas.openxmlformats.org/drawingml/2006/chart">
  <cdr:relSizeAnchor xmlns:cdr="http://schemas.openxmlformats.org/drawingml/2006/chartDrawing">
    <cdr:from>
      <cdr:x>0.17393</cdr:x>
      <cdr:y>0.02578</cdr:y>
    </cdr:from>
    <cdr:to>
      <cdr:x>1</cdr:x>
      <cdr:y>0.88398</cdr:y>
    </cdr:to>
    <cdr:sp macro="" textlink="">
      <cdr:nvSpPr>
        <cdr:cNvPr id="2" name="TextBox 257"/>
        <cdr:cNvSpPr txBox="1"/>
      </cdr:nvSpPr>
      <cdr:spPr>
        <a:xfrm xmlns:a="http://schemas.openxmlformats.org/drawingml/2006/main">
          <a:off x="701375" y="71966"/>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34.xml><?xml version="1.0" encoding="utf-8"?>
<c:userShapes xmlns:c="http://schemas.openxmlformats.org/drawingml/2006/chart">
  <cdr:relSizeAnchor xmlns:cdr="http://schemas.openxmlformats.org/drawingml/2006/chartDrawing">
    <cdr:from>
      <cdr:x>0.13953</cdr:x>
      <cdr:y>0.0144</cdr:y>
    </cdr:from>
    <cdr:to>
      <cdr:x>1</cdr:x>
      <cdr:y>0.86536</cdr:y>
    </cdr:to>
    <cdr:sp macro="" textlink="">
      <cdr:nvSpPr>
        <cdr:cNvPr id="2" name="TextBox 418"/>
        <cdr:cNvSpPr txBox="1"/>
      </cdr:nvSpPr>
      <cdr:spPr>
        <a:xfrm xmlns:a="http://schemas.openxmlformats.org/drawingml/2006/main">
          <a:off x="540043" y="40216"/>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35.xml><?xml version="1.0" encoding="utf-8"?>
<c:userShapes xmlns:c="http://schemas.openxmlformats.org/drawingml/2006/chart">
  <cdr:relSizeAnchor xmlns:cdr="http://schemas.openxmlformats.org/drawingml/2006/chartDrawing">
    <cdr:from>
      <cdr:x>0.1529</cdr:x>
      <cdr:y>0.03715</cdr:y>
    </cdr:from>
    <cdr:to>
      <cdr:x>1</cdr:x>
      <cdr:y>0.8801</cdr:y>
    </cdr:to>
    <cdr:sp macro="" textlink="">
      <cdr:nvSpPr>
        <cdr:cNvPr id="2" name="TextBox 257"/>
        <cdr:cNvSpPr txBox="1"/>
      </cdr:nvSpPr>
      <cdr:spPr>
        <a:xfrm xmlns:a="http://schemas.openxmlformats.org/drawingml/2006/main">
          <a:off x="594672" y="10371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6.xml><?xml version="1.0" encoding="utf-8"?>
<c:userShapes xmlns:c="http://schemas.openxmlformats.org/drawingml/2006/chart">
  <cdr:relSizeAnchor xmlns:cdr="http://schemas.openxmlformats.org/drawingml/2006/chartDrawing">
    <cdr:from>
      <cdr:x>0.17393</cdr:x>
      <cdr:y>0.0144</cdr:y>
    </cdr:from>
    <cdr:to>
      <cdr:x>1</cdr:x>
      <cdr:y>0.87261</cdr:y>
    </cdr:to>
    <cdr:sp macro="" textlink="">
      <cdr:nvSpPr>
        <cdr:cNvPr id="2" name="TextBox 257"/>
        <cdr:cNvSpPr txBox="1"/>
      </cdr:nvSpPr>
      <cdr:spPr>
        <a:xfrm xmlns:a="http://schemas.openxmlformats.org/drawingml/2006/main">
          <a:off x="701375" y="40217"/>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37.xml><?xml version="1.0" encoding="utf-8"?>
<c:userShapes xmlns:c="http://schemas.openxmlformats.org/drawingml/2006/chart">
  <cdr:relSizeAnchor xmlns:cdr="http://schemas.openxmlformats.org/drawingml/2006/chartDrawing">
    <cdr:from>
      <cdr:x>0.14188</cdr:x>
      <cdr:y>0.02957</cdr:y>
    </cdr:from>
    <cdr:to>
      <cdr:x>1</cdr:x>
      <cdr:y>0.88052</cdr:y>
    </cdr:to>
    <cdr:sp macro="" textlink="">
      <cdr:nvSpPr>
        <cdr:cNvPr id="2" name="TextBox 418"/>
        <cdr:cNvSpPr txBox="1"/>
      </cdr:nvSpPr>
      <cdr:spPr>
        <a:xfrm xmlns:a="http://schemas.openxmlformats.org/drawingml/2006/main">
          <a:off x="550626" y="825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38.xml><?xml version="1.0" encoding="utf-8"?>
<c:userShapes xmlns:c="http://schemas.openxmlformats.org/drawingml/2006/chart">
  <cdr:relSizeAnchor xmlns:cdr="http://schemas.openxmlformats.org/drawingml/2006/chartDrawing">
    <cdr:from>
      <cdr:x>0.1529</cdr:x>
      <cdr:y>0.0144</cdr:y>
    </cdr:from>
    <cdr:to>
      <cdr:x>1</cdr:x>
      <cdr:y>0.85736</cdr:y>
    </cdr:to>
    <cdr:sp macro="" textlink="">
      <cdr:nvSpPr>
        <cdr:cNvPr id="2" name="TextBox 257"/>
        <cdr:cNvSpPr txBox="1"/>
      </cdr:nvSpPr>
      <cdr:spPr>
        <a:xfrm xmlns:a="http://schemas.openxmlformats.org/drawingml/2006/main">
          <a:off x="594672" y="4021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39.xml><?xml version="1.0" encoding="utf-8"?>
<c:userShapes xmlns:c="http://schemas.openxmlformats.org/drawingml/2006/chart">
  <cdr:relSizeAnchor xmlns:cdr="http://schemas.openxmlformats.org/drawingml/2006/chartDrawing">
    <cdr:from>
      <cdr:x>0.17393</cdr:x>
      <cdr:y>0.0144</cdr:y>
    </cdr:from>
    <cdr:to>
      <cdr:x>1</cdr:x>
      <cdr:y>0.87261</cdr:y>
    </cdr:to>
    <cdr:sp macro="" textlink="">
      <cdr:nvSpPr>
        <cdr:cNvPr id="2" name="TextBox 257"/>
        <cdr:cNvSpPr txBox="1"/>
      </cdr:nvSpPr>
      <cdr:spPr>
        <a:xfrm xmlns:a="http://schemas.openxmlformats.org/drawingml/2006/main">
          <a:off x="701375" y="40216"/>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4.xml><?xml version="1.0" encoding="utf-8"?>
<c:userShapes xmlns:c="http://schemas.openxmlformats.org/drawingml/2006/chart">
  <cdr:relSizeAnchor xmlns:cdr="http://schemas.openxmlformats.org/drawingml/2006/chartDrawing">
    <cdr:from>
      <cdr:x>0.13894</cdr:x>
      <cdr:y>0.02957</cdr:y>
    </cdr:from>
    <cdr:to>
      <cdr:x>1</cdr:x>
      <cdr:y>0.87929</cdr:y>
    </cdr:to>
    <cdr:sp macro="" textlink="">
      <cdr:nvSpPr>
        <cdr:cNvPr id="2" name="TextBox 257"/>
        <cdr:cNvSpPr txBox="1"/>
      </cdr:nvSpPr>
      <cdr:spPr>
        <a:xfrm xmlns:a="http://schemas.openxmlformats.org/drawingml/2006/main">
          <a:off x="540387" y="82551"/>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0.xml><?xml version="1.0" encoding="utf-8"?>
<c:userShapes xmlns:c="http://schemas.openxmlformats.org/drawingml/2006/chart">
  <cdr:relSizeAnchor xmlns:cdr="http://schemas.openxmlformats.org/drawingml/2006/chartDrawing">
    <cdr:from>
      <cdr:x>0.13717</cdr:x>
      <cdr:y>0.02957</cdr:y>
    </cdr:from>
    <cdr:to>
      <cdr:x>1</cdr:x>
      <cdr:y>0.88052</cdr:y>
    </cdr:to>
    <cdr:sp macro="" textlink="">
      <cdr:nvSpPr>
        <cdr:cNvPr id="2" name="TextBox 418"/>
        <cdr:cNvSpPr txBox="1"/>
      </cdr:nvSpPr>
      <cdr:spPr>
        <a:xfrm xmlns:a="http://schemas.openxmlformats.org/drawingml/2006/main">
          <a:off x="529460" y="825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41.xml><?xml version="1.0" encoding="utf-8"?>
<c:userShapes xmlns:c="http://schemas.openxmlformats.org/drawingml/2006/chart">
  <cdr:relSizeAnchor xmlns:cdr="http://schemas.openxmlformats.org/drawingml/2006/chartDrawing">
    <cdr:from>
      <cdr:x>0.1529</cdr:x>
      <cdr:y>0.02578</cdr:y>
    </cdr:from>
    <cdr:to>
      <cdr:x>1</cdr:x>
      <cdr:y>0.86873</cdr:y>
    </cdr:to>
    <cdr:sp macro="" textlink="">
      <cdr:nvSpPr>
        <cdr:cNvPr id="2" name="TextBox 257"/>
        <cdr:cNvSpPr txBox="1"/>
      </cdr:nvSpPr>
      <cdr:spPr>
        <a:xfrm xmlns:a="http://schemas.openxmlformats.org/drawingml/2006/main">
          <a:off x="594672" y="71966"/>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2.xml><?xml version="1.0" encoding="utf-8"?>
<c:userShapes xmlns:c="http://schemas.openxmlformats.org/drawingml/2006/chart">
  <cdr:relSizeAnchor xmlns:cdr="http://schemas.openxmlformats.org/drawingml/2006/chartDrawing">
    <cdr:from>
      <cdr:x>0.17393</cdr:x>
      <cdr:y>0.0182</cdr:y>
    </cdr:from>
    <cdr:to>
      <cdr:x>1</cdr:x>
      <cdr:y>0.8764</cdr:y>
    </cdr:to>
    <cdr:sp macro="" textlink="">
      <cdr:nvSpPr>
        <cdr:cNvPr id="2" name="TextBox 257"/>
        <cdr:cNvSpPr txBox="1"/>
      </cdr:nvSpPr>
      <cdr:spPr>
        <a:xfrm xmlns:a="http://schemas.openxmlformats.org/drawingml/2006/main">
          <a:off x="701375" y="50800"/>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43.xml><?xml version="1.0" encoding="utf-8"?>
<c:userShapes xmlns:c="http://schemas.openxmlformats.org/drawingml/2006/chart">
  <cdr:relSizeAnchor xmlns:cdr="http://schemas.openxmlformats.org/drawingml/2006/chartDrawing">
    <cdr:from>
      <cdr:x>0.14421</cdr:x>
      <cdr:y>0.02957</cdr:y>
    </cdr:from>
    <cdr:to>
      <cdr:x>1</cdr:x>
      <cdr:y>0.88052</cdr:y>
    </cdr:to>
    <cdr:sp macro="" textlink="">
      <cdr:nvSpPr>
        <cdr:cNvPr id="2" name="TextBox 418"/>
        <cdr:cNvSpPr txBox="1"/>
      </cdr:nvSpPr>
      <cdr:spPr>
        <a:xfrm xmlns:a="http://schemas.openxmlformats.org/drawingml/2006/main">
          <a:off x="561210" y="825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44.xml><?xml version="1.0" encoding="utf-8"?>
<c:userShapes xmlns:c="http://schemas.openxmlformats.org/drawingml/2006/chart">
  <cdr:relSizeAnchor xmlns:cdr="http://schemas.openxmlformats.org/drawingml/2006/chartDrawing">
    <cdr:from>
      <cdr:x>0.1529</cdr:x>
      <cdr:y>0.01061</cdr:y>
    </cdr:from>
    <cdr:to>
      <cdr:x>1</cdr:x>
      <cdr:y>0.85357</cdr:y>
    </cdr:to>
    <cdr:sp macro="" textlink="">
      <cdr:nvSpPr>
        <cdr:cNvPr id="2" name="TextBox 257"/>
        <cdr:cNvSpPr txBox="1"/>
      </cdr:nvSpPr>
      <cdr:spPr>
        <a:xfrm xmlns:a="http://schemas.openxmlformats.org/drawingml/2006/main">
          <a:off x="594672" y="29633"/>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5.xml><?xml version="1.0" encoding="utf-8"?>
<c:userShapes xmlns:c="http://schemas.openxmlformats.org/drawingml/2006/chart">
  <cdr:relSizeAnchor xmlns:cdr="http://schemas.openxmlformats.org/drawingml/2006/chartDrawing">
    <cdr:from>
      <cdr:x>0.17393</cdr:x>
      <cdr:y>0.00303</cdr:y>
    </cdr:from>
    <cdr:to>
      <cdr:x>1</cdr:x>
      <cdr:y>0.86124</cdr:y>
    </cdr:to>
    <cdr:sp macro="" textlink="">
      <cdr:nvSpPr>
        <cdr:cNvPr id="2" name="TextBox 257"/>
        <cdr:cNvSpPr txBox="1"/>
      </cdr:nvSpPr>
      <cdr:spPr>
        <a:xfrm xmlns:a="http://schemas.openxmlformats.org/drawingml/2006/main">
          <a:off x="701375" y="8467"/>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46.xml><?xml version="1.0" encoding="utf-8"?>
<c:userShapes xmlns:c="http://schemas.openxmlformats.org/drawingml/2006/chart">
  <cdr:relSizeAnchor xmlns:cdr="http://schemas.openxmlformats.org/drawingml/2006/chartDrawing">
    <cdr:from>
      <cdr:x>0.14421</cdr:x>
      <cdr:y>0.00682</cdr:y>
    </cdr:from>
    <cdr:to>
      <cdr:x>1</cdr:x>
      <cdr:y>0.85778</cdr:y>
    </cdr:to>
    <cdr:sp macro="" textlink="">
      <cdr:nvSpPr>
        <cdr:cNvPr id="2" name="TextBox 418"/>
        <cdr:cNvSpPr txBox="1"/>
      </cdr:nvSpPr>
      <cdr:spPr>
        <a:xfrm xmlns:a="http://schemas.openxmlformats.org/drawingml/2006/main">
          <a:off x="561209" y="190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47.xml><?xml version="1.0" encoding="utf-8"?>
<c:userShapes xmlns:c="http://schemas.openxmlformats.org/drawingml/2006/chart">
  <cdr:relSizeAnchor xmlns:cdr="http://schemas.openxmlformats.org/drawingml/2006/chartDrawing">
    <cdr:from>
      <cdr:x>0.15101</cdr:x>
      <cdr:y>0.02578</cdr:y>
    </cdr:from>
    <cdr:to>
      <cdr:x>0.99353</cdr:x>
      <cdr:y>0.86873</cdr:y>
    </cdr:to>
    <cdr:sp macro="" textlink="">
      <cdr:nvSpPr>
        <cdr:cNvPr id="2" name="TextBox 257"/>
        <cdr:cNvSpPr txBox="1"/>
      </cdr:nvSpPr>
      <cdr:spPr>
        <a:xfrm xmlns:a="http://schemas.openxmlformats.org/drawingml/2006/main">
          <a:off x="590550" y="71966"/>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8.xml><?xml version="1.0" encoding="utf-8"?>
<c:userShapes xmlns:c="http://schemas.openxmlformats.org/drawingml/2006/chart">
  <cdr:relSizeAnchor xmlns:cdr="http://schemas.openxmlformats.org/drawingml/2006/chartDrawing">
    <cdr:from>
      <cdr:x>0.17393</cdr:x>
      <cdr:y>0.02578</cdr:y>
    </cdr:from>
    <cdr:to>
      <cdr:x>1</cdr:x>
      <cdr:y>0.88398</cdr:y>
    </cdr:to>
    <cdr:sp macro="" textlink="">
      <cdr:nvSpPr>
        <cdr:cNvPr id="2" name="TextBox 257"/>
        <cdr:cNvSpPr txBox="1"/>
      </cdr:nvSpPr>
      <cdr:spPr>
        <a:xfrm xmlns:a="http://schemas.openxmlformats.org/drawingml/2006/main">
          <a:off x="701375" y="71967"/>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49.xml><?xml version="1.0" encoding="utf-8"?>
<c:userShapes xmlns:c="http://schemas.openxmlformats.org/drawingml/2006/chart">
  <cdr:relSizeAnchor xmlns:cdr="http://schemas.openxmlformats.org/drawingml/2006/chartDrawing">
    <cdr:from>
      <cdr:x>0.14188</cdr:x>
      <cdr:y>0.0182</cdr:y>
    </cdr:from>
    <cdr:to>
      <cdr:x>1</cdr:x>
      <cdr:y>0.86915</cdr:y>
    </cdr:to>
    <cdr:sp macro="" textlink="">
      <cdr:nvSpPr>
        <cdr:cNvPr id="2" name="TextBox 418"/>
        <cdr:cNvSpPr txBox="1"/>
      </cdr:nvSpPr>
      <cdr:spPr>
        <a:xfrm xmlns:a="http://schemas.openxmlformats.org/drawingml/2006/main">
          <a:off x="550626" y="5080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5.xml><?xml version="1.0" encoding="utf-8"?>
<c:userShapes xmlns:c="http://schemas.openxmlformats.org/drawingml/2006/chart">
  <cdr:relSizeAnchor xmlns:cdr="http://schemas.openxmlformats.org/drawingml/2006/chartDrawing">
    <cdr:from>
      <cdr:x>0.17393</cdr:x>
      <cdr:y>0.0182</cdr:y>
    </cdr:from>
    <cdr:to>
      <cdr:x>1</cdr:x>
      <cdr:y>0.8833</cdr:y>
    </cdr:to>
    <cdr:sp macro="" textlink="">
      <cdr:nvSpPr>
        <cdr:cNvPr id="2" name="TextBox 257"/>
        <cdr:cNvSpPr txBox="1"/>
      </cdr:nvSpPr>
      <cdr:spPr>
        <a:xfrm xmlns:a="http://schemas.openxmlformats.org/drawingml/2006/main">
          <a:off x="701374" y="50800"/>
          <a:ext cx="3331130" cy="241526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50.xml><?xml version="1.0" encoding="utf-8"?>
<c:userShapes xmlns:c="http://schemas.openxmlformats.org/drawingml/2006/chart">
  <cdr:relSizeAnchor xmlns:cdr="http://schemas.openxmlformats.org/drawingml/2006/chartDrawing">
    <cdr:from>
      <cdr:x>0.16202</cdr:x>
      <cdr:y>0.0144</cdr:y>
    </cdr:from>
    <cdr:to>
      <cdr:x>1</cdr:x>
      <cdr:y>0.85736</cdr:y>
    </cdr:to>
    <cdr:sp macro="" textlink="">
      <cdr:nvSpPr>
        <cdr:cNvPr id="2" name="TextBox 257"/>
        <cdr:cNvSpPr txBox="1"/>
      </cdr:nvSpPr>
      <cdr:spPr>
        <a:xfrm xmlns:a="http://schemas.openxmlformats.org/drawingml/2006/main">
          <a:off x="637005" y="4021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51.xml><?xml version="1.0" encoding="utf-8"?>
<c:userShapes xmlns:c="http://schemas.openxmlformats.org/drawingml/2006/chart">
  <cdr:relSizeAnchor xmlns:cdr="http://schemas.openxmlformats.org/drawingml/2006/chartDrawing">
    <cdr:from>
      <cdr:x>0.17388</cdr:x>
      <cdr:y>0.0144</cdr:y>
    </cdr:from>
    <cdr:to>
      <cdr:x>1</cdr:x>
      <cdr:y>0.87261</cdr:y>
    </cdr:to>
    <cdr:sp macro="" textlink="">
      <cdr:nvSpPr>
        <cdr:cNvPr id="2" name="TextBox 257"/>
        <cdr:cNvSpPr txBox="1"/>
      </cdr:nvSpPr>
      <cdr:spPr>
        <a:xfrm xmlns:a="http://schemas.openxmlformats.org/drawingml/2006/main">
          <a:off x="701128" y="40217"/>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52.xml><?xml version="1.0" encoding="utf-8"?>
<c:userShapes xmlns:c="http://schemas.openxmlformats.org/drawingml/2006/chart">
  <cdr:relSizeAnchor xmlns:cdr="http://schemas.openxmlformats.org/drawingml/2006/chartDrawing">
    <cdr:from>
      <cdr:x>0.14188</cdr:x>
      <cdr:y>0.0144</cdr:y>
    </cdr:from>
    <cdr:to>
      <cdr:x>1</cdr:x>
      <cdr:y>0.86536</cdr:y>
    </cdr:to>
    <cdr:sp macro="" textlink="">
      <cdr:nvSpPr>
        <cdr:cNvPr id="2" name="TextBox 418"/>
        <cdr:cNvSpPr txBox="1"/>
      </cdr:nvSpPr>
      <cdr:spPr>
        <a:xfrm xmlns:a="http://schemas.openxmlformats.org/drawingml/2006/main">
          <a:off x="550626" y="40216"/>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53.xml><?xml version="1.0" encoding="utf-8"?>
<c:userShapes xmlns:c="http://schemas.openxmlformats.org/drawingml/2006/chart">
  <cdr:relSizeAnchor xmlns:cdr="http://schemas.openxmlformats.org/drawingml/2006/chartDrawing">
    <cdr:from>
      <cdr:x>0.16202</cdr:x>
      <cdr:y>0.02578</cdr:y>
    </cdr:from>
    <cdr:to>
      <cdr:x>1</cdr:x>
      <cdr:y>0.86873</cdr:y>
    </cdr:to>
    <cdr:sp macro="" textlink="">
      <cdr:nvSpPr>
        <cdr:cNvPr id="2" name="TextBox 257"/>
        <cdr:cNvSpPr txBox="1"/>
      </cdr:nvSpPr>
      <cdr:spPr>
        <a:xfrm xmlns:a="http://schemas.openxmlformats.org/drawingml/2006/main">
          <a:off x="637005" y="71966"/>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54.xml><?xml version="1.0" encoding="utf-8"?>
<c:userShapes xmlns:c="http://schemas.openxmlformats.org/drawingml/2006/chart">
  <cdr:relSizeAnchor xmlns:cdr="http://schemas.openxmlformats.org/drawingml/2006/chartDrawing">
    <cdr:from>
      <cdr:x>0.17388</cdr:x>
      <cdr:y>0.01061</cdr:y>
    </cdr:from>
    <cdr:to>
      <cdr:x>1</cdr:x>
      <cdr:y>0.86882</cdr:y>
    </cdr:to>
    <cdr:sp macro="" textlink="">
      <cdr:nvSpPr>
        <cdr:cNvPr id="2" name="TextBox 257"/>
        <cdr:cNvSpPr txBox="1"/>
      </cdr:nvSpPr>
      <cdr:spPr>
        <a:xfrm xmlns:a="http://schemas.openxmlformats.org/drawingml/2006/main">
          <a:off x="701128" y="29633"/>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55.xml><?xml version="1.0" encoding="utf-8"?>
<c:userShapes xmlns:c="http://schemas.openxmlformats.org/drawingml/2006/chart">
  <cdr:relSizeAnchor xmlns:cdr="http://schemas.openxmlformats.org/drawingml/2006/chartDrawing">
    <cdr:from>
      <cdr:x>0.14188</cdr:x>
      <cdr:y>0.02957</cdr:y>
    </cdr:from>
    <cdr:to>
      <cdr:x>1</cdr:x>
      <cdr:y>0.88052</cdr:y>
    </cdr:to>
    <cdr:sp macro="" textlink="">
      <cdr:nvSpPr>
        <cdr:cNvPr id="2" name="TextBox 418"/>
        <cdr:cNvSpPr txBox="1"/>
      </cdr:nvSpPr>
      <cdr:spPr>
        <a:xfrm xmlns:a="http://schemas.openxmlformats.org/drawingml/2006/main">
          <a:off x="550626" y="825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56.xml><?xml version="1.0" encoding="utf-8"?>
<c:userShapes xmlns:c="http://schemas.openxmlformats.org/drawingml/2006/chart">
  <cdr:relSizeAnchor xmlns:cdr="http://schemas.openxmlformats.org/drawingml/2006/chartDrawing">
    <cdr:from>
      <cdr:x>0.16202</cdr:x>
      <cdr:y>0.03715</cdr:y>
    </cdr:from>
    <cdr:to>
      <cdr:x>1</cdr:x>
      <cdr:y>0.8801</cdr:y>
    </cdr:to>
    <cdr:sp macro="" textlink="">
      <cdr:nvSpPr>
        <cdr:cNvPr id="2" name="TextBox 257"/>
        <cdr:cNvSpPr txBox="1"/>
      </cdr:nvSpPr>
      <cdr:spPr>
        <a:xfrm xmlns:a="http://schemas.openxmlformats.org/drawingml/2006/main">
          <a:off x="637005" y="103716"/>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57.xml><?xml version="1.0" encoding="utf-8"?>
<c:userShapes xmlns:c="http://schemas.openxmlformats.org/drawingml/2006/chart">
  <cdr:relSizeAnchor xmlns:cdr="http://schemas.openxmlformats.org/drawingml/2006/chartDrawing">
    <cdr:from>
      <cdr:x>0.17388</cdr:x>
      <cdr:y>0.0182</cdr:y>
    </cdr:from>
    <cdr:to>
      <cdr:x>1</cdr:x>
      <cdr:y>0.8764</cdr:y>
    </cdr:to>
    <cdr:sp macro="" textlink="">
      <cdr:nvSpPr>
        <cdr:cNvPr id="2" name="TextBox 257"/>
        <cdr:cNvSpPr txBox="1"/>
      </cdr:nvSpPr>
      <cdr:spPr>
        <a:xfrm xmlns:a="http://schemas.openxmlformats.org/drawingml/2006/main">
          <a:off x="701128" y="50800"/>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58.xml><?xml version="1.0" encoding="utf-8"?>
<c:userShapes xmlns:c="http://schemas.openxmlformats.org/drawingml/2006/chart">
  <cdr:relSizeAnchor xmlns:cdr="http://schemas.openxmlformats.org/drawingml/2006/chartDrawing">
    <cdr:from>
      <cdr:x>0.14188</cdr:x>
      <cdr:y>0.02199</cdr:y>
    </cdr:from>
    <cdr:to>
      <cdr:x>1</cdr:x>
      <cdr:y>0.87294</cdr:y>
    </cdr:to>
    <cdr:sp macro="" textlink="">
      <cdr:nvSpPr>
        <cdr:cNvPr id="2" name="TextBox 418"/>
        <cdr:cNvSpPr txBox="1"/>
      </cdr:nvSpPr>
      <cdr:spPr>
        <a:xfrm xmlns:a="http://schemas.openxmlformats.org/drawingml/2006/main">
          <a:off x="550626" y="61384"/>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59.xml><?xml version="1.0" encoding="utf-8"?>
<c:userShapes xmlns:c="http://schemas.openxmlformats.org/drawingml/2006/chart">
  <cdr:relSizeAnchor xmlns:cdr="http://schemas.openxmlformats.org/drawingml/2006/chartDrawing">
    <cdr:from>
      <cdr:x>0.16202</cdr:x>
      <cdr:y>0.0182</cdr:y>
    </cdr:from>
    <cdr:to>
      <cdr:x>1</cdr:x>
      <cdr:y>0.86115</cdr:y>
    </cdr:to>
    <cdr:sp macro="" textlink="">
      <cdr:nvSpPr>
        <cdr:cNvPr id="2" name="TextBox 257"/>
        <cdr:cNvSpPr txBox="1"/>
      </cdr:nvSpPr>
      <cdr:spPr>
        <a:xfrm xmlns:a="http://schemas.openxmlformats.org/drawingml/2006/main">
          <a:off x="637005" y="50800"/>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xml><?xml version="1.0" encoding="utf-8"?>
<c:userShapes xmlns:c="http://schemas.openxmlformats.org/drawingml/2006/chart">
  <cdr:relSizeAnchor xmlns:cdr="http://schemas.openxmlformats.org/drawingml/2006/chartDrawing">
    <cdr:from>
      <cdr:x>0.14421</cdr:x>
      <cdr:y>0.02578</cdr:y>
    </cdr:from>
    <cdr:to>
      <cdr:x>1</cdr:x>
      <cdr:y>0.88356</cdr:y>
    </cdr:to>
    <cdr:sp macro="" textlink="">
      <cdr:nvSpPr>
        <cdr:cNvPr id="2" name="TextBox 418"/>
        <cdr:cNvSpPr txBox="1"/>
      </cdr:nvSpPr>
      <cdr:spPr>
        <a:xfrm xmlns:a="http://schemas.openxmlformats.org/drawingml/2006/main">
          <a:off x="561209" y="71966"/>
          <a:ext cx="3330289" cy="239484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60.xml><?xml version="1.0" encoding="utf-8"?>
<c:userShapes xmlns:c="http://schemas.openxmlformats.org/drawingml/2006/chart">
  <cdr:relSizeAnchor xmlns:cdr="http://schemas.openxmlformats.org/drawingml/2006/chartDrawing">
    <cdr:from>
      <cdr:x>0.17388</cdr:x>
      <cdr:y>0.02199</cdr:y>
    </cdr:from>
    <cdr:to>
      <cdr:x>1</cdr:x>
      <cdr:y>0.88019</cdr:y>
    </cdr:to>
    <cdr:sp macro="" textlink="">
      <cdr:nvSpPr>
        <cdr:cNvPr id="2" name="TextBox 257"/>
        <cdr:cNvSpPr txBox="1"/>
      </cdr:nvSpPr>
      <cdr:spPr>
        <a:xfrm xmlns:a="http://schemas.openxmlformats.org/drawingml/2006/main">
          <a:off x="701128" y="61383"/>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61.xml><?xml version="1.0" encoding="utf-8"?>
<c:userShapes xmlns:c="http://schemas.openxmlformats.org/drawingml/2006/chart">
  <cdr:relSizeAnchor xmlns:cdr="http://schemas.openxmlformats.org/drawingml/2006/chartDrawing">
    <cdr:from>
      <cdr:x>0.14188</cdr:x>
      <cdr:y>0.03336</cdr:y>
    </cdr:from>
    <cdr:to>
      <cdr:x>1</cdr:x>
      <cdr:y>0.88431</cdr:y>
    </cdr:to>
    <cdr:sp macro="" textlink="">
      <cdr:nvSpPr>
        <cdr:cNvPr id="2" name="TextBox 418"/>
        <cdr:cNvSpPr txBox="1"/>
      </cdr:nvSpPr>
      <cdr:spPr>
        <a:xfrm xmlns:a="http://schemas.openxmlformats.org/drawingml/2006/main">
          <a:off x="550626" y="93134"/>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62.xml><?xml version="1.0" encoding="utf-8"?>
<c:userShapes xmlns:c="http://schemas.openxmlformats.org/drawingml/2006/chart">
  <cdr:relSizeAnchor xmlns:cdr="http://schemas.openxmlformats.org/drawingml/2006/chartDrawing">
    <cdr:from>
      <cdr:x>0.16202</cdr:x>
      <cdr:y>0.02957</cdr:y>
    </cdr:from>
    <cdr:to>
      <cdr:x>1</cdr:x>
      <cdr:y>0.87252</cdr:y>
    </cdr:to>
    <cdr:sp macro="" textlink="">
      <cdr:nvSpPr>
        <cdr:cNvPr id="2" name="TextBox 257"/>
        <cdr:cNvSpPr txBox="1"/>
      </cdr:nvSpPr>
      <cdr:spPr>
        <a:xfrm xmlns:a="http://schemas.openxmlformats.org/drawingml/2006/main">
          <a:off x="637005" y="82550"/>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3.xml><?xml version="1.0" encoding="utf-8"?>
<c:userShapes xmlns:c="http://schemas.openxmlformats.org/drawingml/2006/chart">
  <cdr:relSizeAnchor xmlns:cdr="http://schemas.openxmlformats.org/drawingml/2006/chartDrawing">
    <cdr:from>
      <cdr:x>0.17388</cdr:x>
      <cdr:y>0.02578</cdr:y>
    </cdr:from>
    <cdr:to>
      <cdr:x>1</cdr:x>
      <cdr:y>0.88398</cdr:y>
    </cdr:to>
    <cdr:sp macro="" textlink="">
      <cdr:nvSpPr>
        <cdr:cNvPr id="2" name="TextBox 257"/>
        <cdr:cNvSpPr txBox="1"/>
      </cdr:nvSpPr>
      <cdr:spPr>
        <a:xfrm xmlns:a="http://schemas.openxmlformats.org/drawingml/2006/main">
          <a:off x="701128" y="71966"/>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64.xml><?xml version="1.0" encoding="utf-8"?>
<c:userShapes xmlns:c="http://schemas.openxmlformats.org/drawingml/2006/chart">
  <cdr:relSizeAnchor xmlns:cdr="http://schemas.openxmlformats.org/drawingml/2006/chartDrawing">
    <cdr:from>
      <cdr:x>0.14188</cdr:x>
      <cdr:y>0.02957</cdr:y>
    </cdr:from>
    <cdr:to>
      <cdr:x>1</cdr:x>
      <cdr:y>0.88052</cdr:y>
    </cdr:to>
    <cdr:sp macro="" textlink="">
      <cdr:nvSpPr>
        <cdr:cNvPr id="2" name="TextBox 418"/>
        <cdr:cNvSpPr txBox="1"/>
      </cdr:nvSpPr>
      <cdr:spPr>
        <a:xfrm xmlns:a="http://schemas.openxmlformats.org/drawingml/2006/main">
          <a:off x="550626" y="825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65.xml><?xml version="1.0" encoding="utf-8"?>
<c:userShapes xmlns:c="http://schemas.openxmlformats.org/drawingml/2006/chart">
  <cdr:relSizeAnchor xmlns:cdr="http://schemas.openxmlformats.org/drawingml/2006/chartDrawing">
    <cdr:from>
      <cdr:x>0.16202</cdr:x>
      <cdr:y>0.02578</cdr:y>
    </cdr:from>
    <cdr:to>
      <cdr:x>1</cdr:x>
      <cdr:y>0.86873</cdr:y>
    </cdr:to>
    <cdr:sp macro="" textlink="">
      <cdr:nvSpPr>
        <cdr:cNvPr id="2" name="TextBox 257"/>
        <cdr:cNvSpPr txBox="1"/>
      </cdr:nvSpPr>
      <cdr:spPr>
        <a:xfrm xmlns:a="http://schemas.openxmlformats.org/drawingml/2006/main">
          <a:off x="637005" y="7196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6.xml><?xml version="1.0" encoding="utf-8"?>
<c:userShapes xmlns:c="http://schemas.openxmlformats.org/drawingml/2006/chart">
  <cdr:relSizeAnchor xmlns:cdr="http://schemas.openxmlformats.org/drawingml/2006/chartDrawing">
    <cdr:from>
      <cdr:x>0.17388</cdr:x>
      <cdr:y>0.01061</cdr:y>
    </cdr:from>
    <cdr:to>
      <cdr:x>1</cdr:x>
      <cdr:y>0.86882</cdr:y>
    </cdr:to>
    <cdr:sp macro="" textlink="">
      <cdr:nvSpPr>
        <cdr:cNvPr id="2" name="TextBox 257"/>
        <cdr:cNvSpPr txBox="1"/>
      </cdr:nvSpPr>
      <cdr:spPr>
        <a:xfrm xmlns:a="http://schemas.openxmlformats.org/drawingml/2006/main">
          <a:off x="701128" y="29634"/>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67.xml><?xml version="1.0" encoding="utf-8"?>
<c:userShapes xmlns:c="http://schemas.openxmlformats.org/drawingml/2006/chart">
  <cdr:relSizeAnchor xmlns:cdr="http://schemas.openxmlformats.org/drawingml/2006/chartDrawing">
    <cdr:from>
      <cdr:x>0.14188</cdr:x>
      <cdr:y>0.02199</cdr:y>
    </cdr:from>
    <cdr:to>
      <cdr:x>1</cdr:x>
      <cdr:y>0.87294</cdr:y>
    </cdr:to>
    <cdr:sp macro="" textlink="">
      <cdr:nvSpPr>
        <cdr:cNvPr id="2" name="TextBox 418"/>
        <cdr:cNvSpPr txBox="1"/>
      </cdr:nvSpPr>
      <cdr:spPr>
        <a:xfrm xmlns:a="http://schemas.openxmlformats.org/drawingml/2006/main">
          <a:off x="550626" y="61383"/>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68.xml><?xml version="1.0" encoding="utf-8"?>
<c:userShapes xmlns:c="http://schemas.openxmlformats.org/drawingml/2006/chart">
  <cdr:relSizeAnchor xmlns:cdr="http://schemas.openxmlformats.org/drawingml/2006/chartDrawing">
    <cdr:from>
      <cdr:x>0.16202</cdr:x>
      <cdr:y>0.01061</cdr:y>
    </cdr:from>
    <cdr:to>
      <cdr:x>1</cdr:x>
      <cdr:y>0.85357</cdr:y>
    </cdr:to>
    <cdr:sp macro="" textlink="">
      <cdr:nvSpPr>
        <cdr:cNvPr id="2" name="TextBox 257"/>
        <cdr:cNvSpPr txBox="1"/>
      </cdr:nvSpPr>
      <cdr:spPr>
        <a:xfrm xmlns:a="http://schemas.openxmlformats.org/drawingml/2006/main">
          <a:off x="637005" y="29634"/>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9.xml><?xml version="1.0" encoding="utf-8"?>
<c:userShapes xmlns:c="http://schemas.openxmlformats.org/drawingml/2006/chart">
  <cdr:relSizeAnchor xmlns:cdr="http://schemas.openxmlformats.org/drawingml/2006/chartDrawing">
    <cdr:from>
      <cdr:x>0.17388</cdr:x>
      <cdr:y>0.0182</cdr:y>
    </cdr:from>
    <cdr:to>
      <cdr:x>1</cdr:x>
      <cdr:y>0.8764</cdr:y>
    </cdr:to>
    <cdr:sp macro="" textlink="">
      <cdr:nvSpPr>
        <cdr:cNvPr id="2" name="TextBox 257"/>
        <cdr:cNvSpPr txBox="1"/>
      </cdr:nvSpPr>
      <cdr:spPr>
        <a:xfrm xmlns:a="http://schemas.openxmlformats.org/drawingml/2006/main">
          <a:off x="701128" y="50800"/>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7.xml><?xml version="1.0" encoding="utf-8"?>
<c:userShapes xmlns:c="http://schemas.openxmlformats.org/drawingml/2006/chart">
  <cdr:relSizeAnchor xmlns:cdr="http://schemas.openxmlformats.org/drawingml/2006/chartDrawing">
    <cdr:from>
      <cdr:x>0.1436</cdr:x>
      <cdr:y>0.03336</cdr:y>
    </cdr:from>
    <cdr:to>
      <cdr:x>1</cdr:x>
      <cdr:y>0.88308</cdr:y>
    </cdr:to>
    <cdr:sp macro="" textlink="">
      <cdr:nvSpPr>
        <cdr:cNvPr id="2" name="TextBox 257"/>
        <cdr:cNvSpPr txBox="1"/>
      </cdr:nvSpPr>
      <cdr:spPr>
        <a:xfrm xmlns:a="http://schemas.openxmlformats.org/drawingml/2006/main">
          <a:off x="561553" y="93133"/>
          <a:ext cx="3348996" cy="237233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0.xml><?xml version="1.0" encoding="utf-8"?>
<c:userShapes xmlns:c="http://schemas.openxmlformats.org/drawingml/2006/chart">
  <cdr:relSizeAnchor xmlns:cdr="http://schemas.openxmlformats.org/drawingml/2006/chartDrawing">
    <cdr:from>
      <cdr:x>0.14188</cdr:x>
      <cdr:y>0.00682</cdr:y>
    </cdr:from>
    <cdr:to>
      <cdr:x>1</cdr:x>
      <cdr:y>0.85778</cdr:y>
    </cdr:to>
    <cdr:sp macro="" textlink="">
      <cdr:nvSpPr>
        <cdr:cNvPr id="2" name="TextBox 418"/>
        <cdr:cNvSpPr txBox="1"/>
      </cdr:nvSpPr>
      <cdr:spPr>
        <a:xfrm xmlns:a="http://schemas.openxmlformats.org/drawingml/2006/main">
          <a:off x="550626" y="19050"/>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71.xml><?xml version="1.0" encoding="utf-8"?>
<c:userShapes xmlns:c="http://schemas.openxmlformats.org/drawingml/2006/chart">
  <cdr:relSizeAnchor xmlns:cdr="http://schemas.openxmlformats.org/drawingml/2006/chartDrawing">
    <cdr:from>
      <cdr:x>0.16202</cdr:x>
      <cdr:y>0.03336</cdr:y>
    </cdr:from>
    <cdr:to>
      <cdr:x>1</cdr:x>
      <cdr:y>0.87631</cdr:y>
    </cdr:to>
    <cdr:sp macro="" textlink="">
      <cdr:nvSpPr>
        <cdr:cNvPr id="2" name="TextBox 257"/>
        <cdr:cNvSpPr txBox="1"/>
      </cdr:nvSpPr>
      <cdr:spPr>
        <a:xfrm xmlns:a="http://schemas.openxmlformats.org/drawingml/2006/main">
          <a:off x="637005" y="93133"/>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2.xml><?xml version="1.0" encoding="utf-8"?>
<c:userShapes xmlns:c="http://schemas.openxmlformats.org/drawingml/2006/chart">
  <cdr:relSizeAnchor xmlns:cdr="http://schemas.openxmlformats.org/drawingml/2006/chartDrawing">
    <cdr:from>
      <cdr:x>0.17388</cdr:x>
      <cdr:y>0.00303</cdr:y>
    </cdr:from>
    <cdr:to>
      <cdr:x>1</cdr:x>
      <cdr:y>0.86124</cdr:y>
    </cdr:to>
    <cdr:sp macro="" textlink="">
      <cdr:nvSpPr>
        <cdr:cNvPr id="2" name="TextBox 257"/>
        <cdr:cNvSpPr txBox="1"/>
      </cdr:nvSpPr>
      <cdr:spPr>
        <a:xfrm xmlns:a="http://schemas.openxmlformats.org/drawingml/2006/main">
          <a:off x="701128" y="8467"/>
          <a:ext cx="3331129" cy="239601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73.xml><?xml version="1.0" encoding="utf-8"?>
<c:userShapes xmlns:c="http://schemas.openxmlformats.org/drawingml/2006/chart">
  <cdr:relSizeAnchor xmlns:cdr="http://schemas.openxmlformats.org/drawingml/2006/chartDrawing">
    <cdr:from>
      <cdr:x>0.14188</cdr:x>
      <cdr:y>0.02199</cdr:y>
    </cdr:from>
    <cdr:to>
      <cdr:x>1</cdr:x>
      <cdr:y>0.87294</cdr:y>
    </cdr:to>
    <cdr:sp macro="" textlink="">
      <cdr:nvSpPr>
        <cdr:cNvPr id="2" name="TextBox 418"/>
        <cdr:cNvSpPr txBox="1"/>
      </cdr:nvSpPr>
      <cdr:spPr>
        <a:xfrm xmlns:a="http://schemas.openxmlformats.org/drawingml/2006/main">
          <a:off x="550626" y="61383"/>
          <a:ext cx="3330289" cy="237575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74.xml><?xml version="1.0" encoding="utf-8"?>
<c:userShapes xmlns:c="http://schemas.openxmlformats.org/drawingml/2006/chart">
  <cdr:relSizeAnchor xmlns:cdr="http://schemas.openxmlformats.org/drawingml/2006/chartDrawing">
    <cdr:from>
      <cdr:x>0.16202</cdr:x>
      <cdr:y>0.02199</cdr:y>
    </cdr:from>
    <cdr:to>
      <cdr:x>1</cdr:x>
      <cdr:y>0.86494</cdr:y>
    </cdr:to>
    <cdr:sp macro="" textlink="">
      <cdr:nvSpPr>
        <cdr:cNvPr id="2" name="TextBox 257"/>
        <cdr:cNvSpPr txBox="1"/>
      </cdr:nvSpPr>
      <cdr:spPr>
        <a:xfrm xmlns:a="http://schemas.openxmlformats.org/drawingml/2006/main">
          <a:off x="637005" y="61384"/>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5.xml><?xml version="1.0" encoding="utf-8"?>
<c:userShapes xmlns:c="http://schemas.openxmlformats.org/drawingml/2006/chart">
  <cdr:relSizeAnchor xmlns:cdr="http://schemas.openxmlformats.org/drawingml/2006/chartDrawing">
    <cdr:from>
      <cdr:x>0.16202</cdr:x>
      <cdr:y>0.03715</cdr:y>
    </cdr:from>
    <cdr:to>
      <cdr:x>1</cdr:x>
      <cdr:y>0.8801</cdr:y>
    </cdr:to>
    <cdr:sp macro="" textlink="">
      <cdr:nvSpPr>
        <cdr:cNvPr id="2" name="TextBox 257"/>
        <cdr:cNvSpPr txBox="1"/>
      </cdr:nvSpPr>
      <cdr:spPr>
        <a:xfrm xmlns:a="http://schemas.openxmlformats.org/drawingml/2006/main">
          <a:off x="637005" y="10371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6.xml><?xml version="1.0" encoding="utf-8"?>
<c:userShapes xmlns:c="http://schemas.openxmlformats.org/drawingml/2006/chart">
  <cdr:relSizeAnchor xmlns:cdr="http://schemas.openxmlformats.org/drawingml/2006/chartDrawing">
    <cdr:from>
      <cdr:x>0.16202</cdr:x>
      <cdr:y>0.02199</cdr:y>
    </cdr:from>
    <cdr:to>
      <cdr:x>1</cdr:x>
      <cdr:y>0.86494</cdr:y>
    </cdr:to>
    <cdr:sp macro="" textlink="">
      <cdr:nvSpPr>
        <cdr:cNvPr id="2" name="TextBox 257"/>
        <cdr:cNvSpPr txBox="1"/>
      </cdr:nvSpPr>
      <cdr:spPr>
        <a:xfrm xmlns:a="http://schemas.openxmlformats.org/drawingml/2006/main">
          <a:off x="637005" y="61383"/>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7.xml><?xml version="1.0" encoding="utf-8"?>
<c:userShapes xmlns:c="http://schemas.openxmlformats.org/drawingml/2006/chart">
  <cdr:relSizeAnchor xmlns:cdr="http://schemas.openxmlformats.org/drawingml/2006/chartDrawing">
    <cdr:from>
      <cdr:x>0.16503</cdr:x>
      <cdr:y>0.01436</cdr:y>
    </cdr:from>
    <cdr:to>
      <cdr:x>1</cdr:x>
      <cdr:y>0.85444</cdr:y>
    </cdr:to>
    <cdr:sp macro="" textlink="">
      <cdr:nvSpPr>
        <cdr:cNvPr id="2" name="TextBox 257"/>
        <cdr:cNvSpPr txBox="1"/>
      </cdr:nvSpPr>
      <cdr:spPr>
        <a:xfrm xmlns:a="http://schemas.openxmlformats.org/drawingml/2006/main">
          <a:off x="651179" y="40217"/>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8.xml><?xml version="1.0" encoding="utf-8"?>
<c:userShapes xmlns:c="http://schemas.openxmlformats.org/drawingml/2006/chart">
  <cdr:relSizeAnchor xmlns:cdr="http://schemas.openxmlformats.org/drawingml/2006/chartDrawing">
    <cdr:from>
      <cdr:x>0.16503</cdr:x>
      <cdr:y>0.03325</cdr:y>
    </cdr:from>
    <cdr:to>
      <cdr:x>1</cdr:x>
      <cdr:y>0.87333</cdr:y>
    </cdr:to>
    <cdr:sp macro="" textlink="">
      <cdr:nvSpPr>
        <cdr:cNvPr id="2" name="TextBox 257"/>
        <cdr:cNvSpPr txBox="1"/>
      </cdr:nvSpPr>
      <cdr:spPr>
        <a:xfrm xmlns:a="http://schemas.openxmlformats.org/drawingml/2006/main">
          <a:off x="651179" y="93133"/>
          <a:ext cx="3294711" cy="2353425"/>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9.xml><?xml version="1.0" encoding="utf-8"?>
<xdr:wsDr xmlns:xdr="http://schemas.openxmlformats.org/drawingml/2006/spreadsheetDrawing" xmlns:a="http://schemas.openxmlformats.org/drawingml/2006/main">
  <xdr:twoCellAnchor>
    <xdr:from>
      <xdr:col>4</xdr:col>
      <xdr:colOff>219075</xdr:colOff>
      <xdr:row>3</xdr:row>
      <xdr:rowOff>19050</xdr:rowOff>
    </xdr:from>
    <xdr:to>
      <xdr:col>9</xdr:col>
      <xdr:colOff>609600</xdr:colOff>
      <xdr:row>17</xdr:row>
      <xdr:rowOff>142875</xdr:rowOff>
    </xdr:to>
    <xdr:graphicFrame macro="">
      <xdr:nvGraphicFramePr>
        <xdr:cNvPr id="5" name="Chart 4" descr="Chart: Attrition - All Students Student Indicator Rates">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57150</xdr:colOff>
      <xdr:row>3</xdr:row>
      <xdr:rowOff>19050</xdr:rowOff>
    </xdr:from>
    <xdr:to>
      <xdr:col>24</xdr:col>
      <xdr:colOff>0</xdr:colOff>
      <xdr:row>17</xdr:row>
      <xdr:rowOff>142875</xdr:rowOff>
    </xdr:to>
    <xdr:graphicFrame macro="">
      <xdr:nvGraphicFramePr>
        <xdr:cNvPr id="6" name="Chart 5" descr="Chart: Attendance Student Indicator Rates">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76200</xdr:colOff>
      <xdr:row>3</xdr:row>
      <xdr:rowOff>0</xdr:rowOff>
    </xdr:from>
    <xdr:to>
      <xdr:col>17</xdr:col>
      <xdr:colOff>66675</xdr:colOff>
      <xdr:row>17</xdr:row>
      <xdr:rowOff>123825</xdr:rowOff>
    </xdr:to>
    <xdr:graphicFrame macro="">
      <xdr:nvGraphicFramePr>
        <xdr:cNvPr id="89" name="Chart 88" descr="Chart: In-School Suspensions Student Indicator Rates">
          <a:extLst>
            <a:ext uri="{FF2B5EF4-FFF2-40B4-BE49-F238E27FC236}">
              <a16:creationId xmlns:a16="http://schemas.microsoft.com/office/drawing/2014/main" id="{00000000-0008-0000-07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30</xdr:row>
      <xdr:rowOff>0</xdr:rowOff>
    </xdr:from>
    <xdr:to>
      <xdr:col>9</xdr:col>
      <xdr:colOff>609600</xdr:colOff>
      <xdr:row>44</xdr:row>
      <xdr:rowOff>133350</xdr:rowOff>
    </xdr:to>
    <xdr:graphicFrame macro="">
      <xdr:nvGraphicFramePr>
        <xdr:cNvPr id="90" name="Chart 89" descr="Chart: Attrition - High Needs Students Student Indicator Rates">
          <a:extLst>
            <a:ext uri="{FF2B5EF4-FFF2-40B4-BE49-F238E27FC236}">
              <a16:creationId xmlns:a16="http://schemas.microsoft.com/office/drawing/2014/main" id="{00000000-0008-0000-07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30</xdr:row>
      <xdr:rowOff>0</xdr:rowOff>
    </xdr:from>
    <xdr:to>
      <xdr:col>17</xdr:col>
      <xdr:colOff>123825</xdr:colOff>
      <xdr:row>44</xdr:row>
      <xdr:rowOff>133350</xdr:rowOff>
    </xdr:to>
    <xdr:graphicFrame macro="">
      <xdr:nvGraphicFramePr>
        <xdr:cNvPr id="91" name="Chart 90" descr="Chart: Out-of-School Suspensions Student Indicator Rates">
          <a:extLst>
            <a:ext uri="{FF2B5EF4-FFF2-40B4-BE49-F238E27FC236}">
              <a16:creationId xmlns:a16="http://schemas.microsoft.com/office/drawing/2014/main" id="{00000000-0008-0000-07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57150</xdr:colOff>
      <xdr:row>30</xdr:row>
      <xdr:rowOff>0</xdr:rowOff>
    </xdr:from>
    <xdr:to>
      <xdr:col>24</xdr:col>
      <xdr:colOff>0</xdr:colOff>
      <xdr:row>44</xdr:row>
      <xdr:rowOff>133350</xdr:rowOff>
    </xdr:to>
    <xdr:graphicFrame macro="">
      <xdr:nvGraphicFramePr>
        <xdr:cNvPr id="92" name="Chart 91" descr="Chart: Retention Student Indicator Rates">
          <a:extLst>
            <a:ext uri="{FF2B5EF4-FFF2-40B4-BE49-F238E27FC236}">
              <a16:creationId xmlns:a16="http://schemas.microsoft.com/office/drawing/2014/main" id="{00000000-0008-0000-0700-00005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219075</xdr:colOff>
      <xdr:row>62</xdr:row>
      <xdr:rowOff>0</xdr:rowOff>
    </xdr:from>
    <xdr:to>
      <xdr:col>9</xdr:col>
      <xdr:colOff>609600</xdr:colOff>
      <xdr:row>77</xdr:row>
      <xdr:rowOff>0</xdr:rowOff>
    </xdr:to>
    <xdr:graphicFrame macro="">
      <xdr:nvGraphicFramePr>
        <xdr:cNvPr id="164" name="Chart 163" descr="Chart: 4-Year Graduation Rate - All Students Student Indicator Rates">
          <a:extLst>
            <a:ext uri="{FF2B5EF4-FFF2-40B4-BE49-F238E27FC236}">
              <a16:creationId xmlns:a16="http://schemas.microsoft.com/office/drawing/2014/main" id="{00000000-0008-0000-0700-0000A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76200</xdr:colOff>
      <xdr:row>62</xdr:row>
      <xdr:rowOff>0</xdr:rowOff>
    </xdr:from>
    <xdr:to>
      <xdr:col>17</xdr:col>
      <xdr:colOff>123825</xdr:colOff>
      <xdr:row>77</xdr:row>
      <xdr:rowOff>0</xdr:rowOff>
    </xdr:to>
    <xdr:graphicFrame macro="">
      <xdr:nvGraphicFramePr>
        <xdr:cNvPr id="165" name="Chart 164" descr="Chart: 5-Year Graduation Rate - All Students Student Indicator Rates">
          <a:extLst>
            <a:ext uri="{FF2B5EF4-FFF2-40B4-BE49-F238E27FC236}">
              <a16:creationId xmlns:a16="http://schemas.microsoft.com/office/drawing/2014/main" id="{00000000-0008-0000-0700-0000A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57150</xdr:colOff>
      <xdr:row>62</xdr:row>
      <xdr:rowOff>0</xdr:rowOff>
    </xdr:from>
    <xdr:to>
      <xdr:col>24</xdr:col>
      <xdr:colOff>0</xdr:colOff>
      <xdr:row>77</xdr:row>
      <xdr:rowOff>0</xdr:rowOff>
    </xdr:to>
    <xdr:graphicFrame macro="">
      <xdr:nvGraphicFramePr>
        <xdr:cNvPr id="166" name="Chart 165" descr="Chart: Annual Dropout Rate Student Indicator Rates">
          <a:extLst>
            <a:ext uri="{FF2B5EF4-FFF2-40B4-BE49-F238E27FC236}">
              <a16:creationId xmlns:a16="http://schemas.microsoft.com/office/drawing/2014/main" id="{00000000-0008-0000-0700-0000A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219075</xdr:colOff>
      <xdr:row>89</xdr:row>
      <xdr:rowOff>0</xdr:rowOff>
    </xdr:from>
    <xdr:to>
      <xdr:col>9</xdr:col>
      <xdr:colOff>609600</xdr:colOff>
      <xdr:row>104</xdr:row>
      <xdr:rowOff>0</xdr:rowOff>
    </xdr:to>
    <xdr:graphicFrame macro="">
      <xdr:nvGraphicFramePr>
        <xdr:cNvPr id="167" name="Chart 166" descr="Chart: 4- &amp; 5-Year Grad Rate - Low Income Student Indicator Rates">
          <a:extLst>
            <a:ext uri="{FF2B5EF4-FFF2-40B4-BE49-F238E27FC236}">
              <a16:creationId xmlns:a16="http://schemas.microsoft.com/office/drawing/2014/main" id="{00000000-0008-0000-0700-0000A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76200</xdr:colOff>
      <xdr:row>89</xdr:row>
      <xdr:rowOff>0</xdr:rowOff>
    </xdr:from>
    <xdr:to>
      <xdr:col>17</xdr:col>
      <xdr:colOff>123825</xdr:colOff>
      <xdr:row>104</xdr:row>
      <xdr:rowOff>0</xdr:rowOff>
    </xdr:to>
    <xdr:graphicFrame macro="">
      <xdr:nvGraphicFramePr>
        <xdr:cNvPr id="168" name="Chart 167" descr="Chart: 4- &amp; 5-Year Grad Rate - SWD Student Indicator Rates">
          <a:extLst>
            <a:ext uri="{FF2B5EF4-FFF2-40B4-BE49-F238E27FC236}">
              <a16:creationId xmlns:a16="http://schemas.microsoft.com/office/drawing/2014/main" id="{00000000-0008-0000-0700-0000A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57150</xdr:colOff>
      <xdr:row>89</xdr:row>
      <xdr:rowOff>0</xdr:rowOff>
    </xdr:from>
    <xdr:to>
      <xdr:col>24</xdr:col>
      <xdr:colOff>0</xdr:colOff>
      <xdr:row>104</xdr:row>
      <xdr:rowOff>0</xdr:rowOff>
    </xdr:to>
    <xdr:graphicFrame macro="">
      <xdr:nvGraphicFramePr>
        <xdr:cNvPr id="169" name="Chart 168" descr="Chart: 4- &amp; 5-Year Grad Rate - ELLs Student Indicator Rates">
          <a:extLst>
            <a:ext uri="{FF2B5EF4-FFF2-40B4-BE49-F238E27FC236}">
              <a16:creationId xmlns:a16="http://schemas.microsoft.com/office/drawing/2014/main" id="{00000000-0008-0000-0700-0000A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0.17393</cdr:x>
      <cdr:y>0.0182</cdr:y>
    </cdr:from>
    <cdr:to>
      <cdr:x>1</cdr:x>
      <cdr:y>0.8833</cdr:y>
    </cdr:to>
    <cdr:sp macro="" textlink="">
      <cdr:nvSpPr>
        <cdr:cNvPr id="2" name="TextBox 257"/>
        <cdr:cNvSpPr txBox="1"/>
      </cdr:nvSpPr>
      <cdr:spPr>
        <a:xfrm xmlns:a="http://schemas.openxmlformats.org/drawingml/2006/main">
          <a:off x="701374" y="50800"/>
          <a:ext cx="3331130" cy="241526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a:t>
          </a:r>
          <a:r>
            <a:rPr lang="en-US" sz="1100" baseline="0">
              <a:latin typeface="Times New Roman" pitchFamily="18" charset="0"/>
              <a:cs typeface="Times New Roman" pitchFamily="18" charset="0"/>
            </a:rPr>
            <a:t>cores 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80.xml><?xml version="1.0" encoding="utf-8"?>
<c:userShapes xmlns:c="http://schemas.openxmlformats.org/drawingml/2006/chart">
  <cdr:relSizeAnchor xmlns:cdr="http://schemas.openxmlformats.org/drawingml/2006/chartDrawing">
    <cdr:from>
      <cdr:x>0.17988</cdr:x>
      <cdr:y>0.04549</cdr:y>
    </cdr:from>
    <cdr:to>
      <cdr:x>0.95732</cdr:x>
      <cdr:y>0.8605</cdr:y>
    </cdr:to>
    <cdr:sp macro="" textlink="">
      <cdr:nvSpPr>
        <cdr:cNvPr id="2" name="TextBox 140"/>
        <cdr:cNvSpPr txBox="1"/>
      </cdr:nvSpPr>
      <cdr:spPr>
        <a:xfrm xmlns:a="http://schemas.openxmlformats.org/drawingml/2006/main">
          <a:off x="624417" y="127000"/>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PVCICS's</a:t>
          </a:r>
          <a:r>
            <a:rPr lang="en-US" sz="1100" baseline="0">
              <a:solidFill>
                <a:sysClr val="windowText" lastClr="000000"/>
              </a:solidFill>
              <a:latin typeface="Times New Roman" pitchFamily="18" charset="0"/>
              <a:ea typeface="+mn-ea"/>
              <a:cs typeface="+mn-cs"/>
            </a:rPr>
            <a:t> first 12th grade class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graduated at the end of the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2016-2017 school year</a:t>
          </a:r>
          <a:r>
            <a:rPr lang="en-US" sz="1100">
              <a:solidFill>
                <a:sysClr val="windowText" lastClr="000000"/>
              </a:solidFill>
              <a:latin typeface="Times New Roman" pitchFamily="18" charset="0"/>
              <a:ea typeface="+mn-ea"/>
              <a:cs typeface="+mn-cs"/>
            </a:rPr>
            <a:t>. </a:t>
          </a:r>
        </a:p>
        <a:p xmlns:a="http://schemas.openxmlformats.org/drawingml/2006/main">
          <a:pPr algn="ctr"/>
          <a:endParaRPr lang="en-US" sz="1100">
            <a:solidFill>
              <a:sysClr val="windowText" lastClr="000000"/>
            </a:solidFill>
            <a:latin typeface="Times New Roman" pitchFamily="18" charset="0"/>
            <a:ea typeface="+mn-ea"/>
            <a:cs typeface="Times New Roman" pitchFamily="18" charset="0"/>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0.18791</cdr:x>
      <cdr:y>0.04928</cdr:y>
    </cdr:from>
    <cdr:to>
      <cdr:x>0.94369</cdr:x>
      <cdr:y>0.86429</cdr:y>
    </cdr:to>
    <cdr:sp macro="" textlink="">
      <cdr:nvSpPr>
        <cdr:cNvPr id="2" name="TextBox 140"/>
        <cdr:cNvSpPr txBox="1"/>
      </cdr:nvSpPr>
      <cdr:spPr>
        <a:xfrm xmlns:a="http://schemas.openxmlformats.org/drawingml/2006/main">
          <a:off x="670982" y="137595"/>
          <a:ext cx="2698750" cy="2275412"/>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sz="1100">
            <a:solidFill>
              <a:sysClr val="windowText" lastClr="000000"/>
            </a:solidFill>
            <a:latin typeface="Calibri"/>
            <a:ea typeface="+mn-ea"/>
            <a:cs typeface="+mn-cs"/>
          </a:endParaRPr>
        </a:p>
        <a:p xmlns:a="http://schemas.openxmlformats.org/drawingml/2006/main">
          <a:endParaRPr lang="en-US" sz="1100">
            <a:solidFill>
              <a:sysClr val="windowText" lastClr="000000"/>
            </a:solidFill>
            <a:latin typeface="Calibri"/>
            <a:ea typeface="+mn-ea"/>
            <a:cs typeface="+mn-cs"/>
          </a:endParaRPr>
        </a:p>
        <a:p xmlns:a="http://schemas.openxmlformats.org/drawingml/2006/main">
          <a:pPr algn="ctr"/>
          <a:r>
            <a:rPr lang="en-US" sz="1100">
              <a:solidFill>
                <a:sysClr val="windowText" lastClr="000000"/>
              </a:solidFill>
              <a:latin typeface="Times New Roman" pitchFamily="18" charset="0"/>
              <a:ea typeface="+mn-ea"/>
              <a:cs typeface="+mn-cs"/>
            </a:rPr>
            <a:t>Subgroup size does not meet</a:t>
          </a:r>
        </a:p>
        <a:p xmlns:a="http://schemas.openxmlformats.org/drawingml/2006/main">
          <a:pPr algn="ctr"/>
          <a:r>
            <a:rPr lang="en-US" sz="1100">
              <a:solidFill>
                <a:sysClr val="windowText" lastClr="000000"/>
              </a:solidFill>
              <a:latin typeface="Times New Roman" pitchFamily="18" charset="0"/>
              <a:ea typeface="+mn-ea"/>
              <a:cs typeface="+mn-cs"/>
            </a:rPr>
            <a:t>reporting threshold. </a:t>
          </a: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cdr:txBody>
    </cdr:sp>
  </cdr:relSizeAnchor>
</c:userShapes>
</file>

<file path=xl/drawings/drawing82.xml><?xml version="1.0" encoding="utf-8"?>
<c:userShapes xmlns:c="http://schemas.openxmlformats.org/drawingml/2006/chart">
  <cdr:relSizeAnchor xmlns:cdr="http://schemas.openxmlformats.org/drawingml/2006/chartDrawing">
    <cdr:from>
      <cdr:x>0.16752</cdr:x>
      <cdr:y>0.04928</cdr:y>
    </cdr:from>
    <cdr:to>
      <cdr:x>0.9442</cdr:x>
      <cdr:y>0.86429</cdr:y>
    </cdr:to>
    <cdr:sp macro="" textlink="">
      <cdr:nvSpPr>
        <cdr:cNvPr id="2" name="TextBox 140"/>
        <cdr:cNvSpPr txBox="1"/>
      </cdr:nvSpPr>
      <cdr:spPr>
        <a:xfrm xmlns:a="http://schemas.openxmlformats.org/drawingml/2006/main">
          <a:off x="582083" y="137584"/>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Subgroup</a:t>
          </a:r>
          <a:r>
            <a:rPr lang="en-US" sz="1100" baseline="0">
              <a:solidFill>
                <a:sysClr val="windowText" lastClr="000000"/>
              </a:solidFill>
              <a:latin typeface="Times New Roman" pitchFamily="18" charset="0"/>
              <a:ea typeface="+mn-ea"/>
              <a:cs typeface="+mn-cs"/>
            </a:rPr>
            <a:t> size does not meet</a:t>
          </a:r>
        </a:p>
        <a:p xmlns:a="http://schemas.openxmlformats.org/drawingml/2006/main">
          <a:pPr algn="ctr"/>
          <a:r>
            <a:rPr lang="en-US" sz="1100" baseline="0">
              <a:solidFill>
                <a:sysClr val="windowText" lastClr="000000"/>
              </a:solidFill>
              <a:latin typeface="Times New Roman" pitchFamily="18" charset="0"/>
              <a:ea typeface="+mn-ea"/>
              <a:cs typeface="+mn-cs"/>
            </a:rPr>
            <a:t>reporting threshold</a:t>
          </a:r>
          <a:r>
            <a:rPr lang="en-US" sz="1100">
              <a:solidFill>
                <a:sysClr val="windowText" lastClr="000000"/>
              </a:solidFill>
              <a:latin typeface="Times New Roman" pitchFamily="18" charset="0"/>
              <a:ea typeface="+mn-ea"/>
              <a:cs typeface="+mn-cs"/>
            </a:rPr>
            <a:t>. </a:t>
          </a:r>
        </a:p>
      </cdr:txBody>
    </cdr:sp>
  </cdr:relSizeAnchor>
</c:userShapes>
</file>

<file path=xl/drawings/drawing83.xml><?xml version="1.0" encoding="utf-8"?>
<c:userShapes xmlns:c="http://schemas.openxmlformats.org/drawingml/2006/chart">
  <cdr:relSizeAnchor xmlns:cdr="http://schemas.openxmlformats.org/drawingml/2006/chartDrawing">
    <cdr:from>
      <cdr:x>0.15726</cdr:x>
      <cdr:y>0.04549</cdr:y>
    </cdr:from>
    <cdr:to>
      <cdr:x>0.95926</cdr:x>
      <cdr:y>0.8605</cdr:y>
    </cdr:to>
    <cdr:sp macro="" textlink="">
      <cdr:nvSpPr>
        <cdr:cNvPr id="2" name="TextBox 140"/>
        <cdr:cNvSpPr txBox="1"/>
      </cdr:nvSpPr>
      <cdr:spPr>
        <a:xfrm xmlns:a="http://schemas.openxmlformats.org/drawingml/2006/main">
          <a:off x="529167" y="127000"/>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Subgroup size</a:t>
          </a:r>
          <a:r>
            <a:rPr lang="en-US" sz="1100" baseline="0">
              <a:solidFill>
                <a:sysClr val="windowText" lastClr="000000"/>
              </a:solidFill>
              <a:latin typeface="Times New Roman" pitchFamily="18" charset="0"/>
              <a:ea typeface="+mn-ea"/>
              <a:cs typeface="+mn-cs"/>
            </a:rPr>
            <a:t> does not meet </a:t>
          </a:r>
        </a:p>
        <a:p xmlns:a="http://schemas.openxmlformats.org/drawingml/2006/main">
          <a:pPr algn="ctr"/>
          <a:r>
            <a:rPr lang="en-US" sz="1100" baseline="0">
              <a:solidFill>
                <a:sysClr val="windowText" lastClr="000000"/>
              </a:solidFill>
              <a:latin typeface="Times New Roman" pitchFamily="18" charset="0"/>
              <a:ea typeface="+mn-ea"/>
              <a:cs typeface="+mn-cs"/>
            </a:rPr>
            <a:t>reporting threshold.</a:t>
          </a:r>
          <a:endParaRPr lang="en-US" sz="1100">
            <a:solidFill>
              <a:sysClr val="windowText" lastClr="000000"/>
            </a:solidFill>
            <a:latin typeface="Times New Roman" pitchFamily="18" charset="0"/>
            <a:ea typeface="+mn-ea"/>
            <a:cs typeface="+mn-cs"/>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0.14188</cdr:x>
      <cdr:y>0.02578</cdr:y>
    </cdr:from>
    <cdr:to>
      <cdr:x>1</cdr:x>
      <cdr:y>0.88356</cdr:y>
    </cdr:to>
    <cdr:sp macro="" textlink="">
      <cdr:nvSpPr>
        <cdr:cNvPr id="2" name="TextBox 418"/>
        <cdr:cNvSpPr txBox="1"/>
      </cdr:nvSpPr>
      <cdr:spPr>
        <a:xfrm xmlns:a="http://schemas.openxmlformats.org/drawingml/2006/main">
          <a:off x="550626" y="71966"/>
          <a:ext cx="3330289" cy="239484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B1:O58"/>
  <sheetViews>
    <sheetView showGridLines="0" showRowColHeaders="0" zoomScale="90" zoomScaleNormal="90" zoomScalePageLayoutView="60" workbookViewId="0">
      <selection activeCell="B2" sqref="B2:O2"/>
    </sheetView>
  </sheetViews>
  <sheetFormatPr defaultColWidth="9.140625" defaultRowHeight="15"/>
  <cols>
    <col min="1" max="1" width="2.42578125" style="123" customWidth="1"/>
    <col min="2" max="2" width="1.42578125" style="123" customWidth="1"/>
    <col min="3" max="14" width="13" style="123" customWidth="1"/>
    <col min="15" max="15" width="1.42578125" style="123" customWidth="1"/>
    <col min="16" max="16" width="2.7109375" style="123" customWidth="1"/>
    <col min="17" max="16384" width="9.140625" style="123"/>
  </cols>
  <sheetData>
    <row r="1" spans="2:15" ht="15" customHeight="1"/>
    <row r="2" spans="2:15" ht="37.5" customHeight="1">
      <c r="B2" s="350" t="s">
        <v>0</v>
      </c>
      <c r="C2" s="351"/>
      <c r="D2" s="351"/>
      <c r="E2" s="351"/>
      <c r="F2" s="351"/>
      <c r="G2" s="351"/>
      <c r="H2" s="351"/>
      <c r="I2" s="351"/>
      <c r="J2" s="351"/>
      <c r="K2" s="351"/>
      <c r="L2" s="351"/>
      <c r="M2" s="351"/>
      <c r="N2" s="351"/>
      <c r="O2" s="352"/>
    </row>
    <row r="3" spans="2:15" ht="15" hidden="1" customHeight="1">
      <c r="C3" s="124"/>
      <c r="D3" s="124"/>
      <c r="E3" s="124"/>
      <c r="F3" s="124"/>
      <c r="G3" s="124"/>
      <c r="H3" s="124"/>
      <c r="I3" s="124"/>
      <c r="J3" s="124"/>
      <c r="K3" s="124"/>
      <c r="L3" s="124"/>
      <c r="M3" s="124"/>
      <c r="N3" s="124"/>
      <c r="O3" s="124"/>
    </row>
    <row r="4" spans="2:15" ht="7.5" hidden="1" customHeight="1">
      <c r="B4" s="346"/>
      <c r="C4" s="125"/>
      <c r="D4" s="125"/>
      <c r="E4" s="125"/>
      <c r="F4" s="125"/>
      <c r="G4" s="125"/>
      <c r="H4" s="125"/>
      <c r="I4" s="125"/>
      <c r="J4" s="125"/>
      <c r="K4" s="125"/>
      <c r="L4" s="125"/>
      <c r="M4" s="125"/>
      <c r="N4" s="125"/>
      <c r="O4" s="126"/>
    </row>
    <row r="5" spans="2:15" ht="44.25" hidden="1" customHeight="1">
      <c r="B5" s="127"/>
      <c r="C5" s="353"/>
      <c r="D5" s="353"/>
      <c r="E5" s="353"/>
      <c r="F5" s="353"/>
      <c r="G5" s="353"/>
      <c r="H5" s="353"/>
      <c r="I5" s="353"/>
      <c r="J5" s="353"/>
      <c r="K5" s="353"/>
      <c r="L5" s="353"/>
      <c r="M5" s="353"/>
      <c r="N5" s="353"/>
      <c r="O5" s="128"/>
    </row>
    <row r="6" spans="2:15" ht="44.25" hidden="1" customHeight="1">
      <c r="B6" s="127"/>
      <c r="C6" s="353"/>
      <c r="D6" s="353"/>
      <c r="E6" s="353"/>
      <c r="F6" s="353"/>
      <c r="G6" s="353"/>
      <c r="H6" s="353"/>
      <c r="I6" s="353"/>
      <c r="J6" s="353"/>
      <c r="K6" s="353"/>
      <c r="L6" s="353"/>
      <c r="M6" s="353"/>
      <c r="N6" s="353"/>
      <c r="O6" s="128"/>
    </row>
    <row r="7" spans="2:15" ht="7.5" hidden="1" customHeight="1">
      <c r="B7" s="129"/>
      <c r="C7" s="130"/>
      <c r="D7" s="130"/>
      <c r="E7" s="130"/>
      <c r="F7" s="130"/>
      <c r="G7" s="130"/>
      <c r="H7" s="130"/>
      <c r="I7" s="130"/>
      <c r="J7" s="130"/>
      <c r="K7" s="130"/>
      <c r="L7" s="130"/>
      <c r="M7" s="130"/>
      <c r="N7" s="130"/>
      <c r="O7" s="131"/>
    </row>
    <row r="8" spans="2:15" ht="15" customHeight="1">
      <c r="B8" s="132"/>
      <c r="C8" s="124"/>
      <c r="D8" s="124"/>
      <c r="E8" s="124"/>
      <c r="F8" s="124"/>
      <c r="G8" s="124"/>
      <c r="H8" s="124"/>
      <c r="I8" s="124"/>
      <c r="J8" s="124"/>
      <c r="K8" s="124"/>
      <c r="L8" s="124"/>
      <c r="M8" s="124"/>
      <c r="N8" s="124"/>
      <c r="O8" s="124"/>
    </row>
    <row r="9" spans="2:15" ht="7.5" customHeight="1">
      <c r="B9" s="346"/>
      <c r="C9" s="125"/>
      <c r="D9" s="125"/>
      <c r="E9" s="125"/>
      <c r="F9" s="125"/>
      <c r="G9" s="125"/>
      <c r="H9" s="125"/>
      <c r="I9" s="125"/>
      <c r="J9" s="125"/>
      <c r="K9" s="125"/>
      <c r="L9" s="125"/>
      <c r="M9" s="125"/>
      <c r="N9" s="125"/>
      <c r="O9" s="126"/>
    </row>
    <row r="10" spans="2:15" ht="90.75" customHeight="1">
      <c r="B10" s="127"/>
      <c r="C10" s="354" t="s">
        <v>1</v>
      </c>
      <c r="D10" s="355"/>
      <c r="E10" s="355"/>
      <c r="F10" s="355"/>
      <c r="G10" s="355"/>
      <c r="H10" s="355"/>
      <c r="I10" s="355"/>
      <c r="J10" s="355"/>
      <c r="K10" s="355"/>
      <c r="L10" s="355"/>
      <c r="M10" s="355"/>
      <c r="N10" s="355"/>
      <c r="O10" s="128"/>
    </row>
    <row r="11" spans="2:15" ht="239.25" customHeight="1">
      <c r="B11" s="127"/>
      <c r="C11" s="354"/>
      <c r="D11" s="355"/>
      <c r="E11" s="355"/>
      <c r="F11" s="355"/>
      <c r="G11" s="355"/>
      <c r="H11" s="355"/>
      <c r="I11" s="355"/>
      <c r="J11" s="355"/>
      <c r="K11" s="355"/>
      <c r="L11" s="355"/>
      <c r="M11" s="355"/>
      <c r="N11" s="355"/>
      <c r="O11" s="128"/>
    </row>
    <row r="12" spans="2:15" ht="153.75" customHeight="1">
      <c r="B12" s="127"/>
      <c r="C12" s="355"/>
      <c r="D12" s="355"/>
      <c r="E12" s="355"/>
      <c r="F12" s="355"/>
      <c r="G12" s="355"/>
      <c r="H12" s="355"/>
      <c r="I12" s="355"/>
      <c r="J12" s="355"/>
      <c r="K12" s="355"/>
      <c r="L12" s="355"/>
      <c r="M12" s="355"/>
      <c r="N12" s="355"/>
      <c r="O12" s="128"/>
    </row>
    <row r="13" spans="2:15" ht="7.5" customHeight="1">
      <c r="B13" s="129"/>
      <c r="C13" s="130"/>
      <c r="D13" s="130"/>
      <c r="E13" s="130"/>
      <c r="F13" s="130"/>
      <c r="G13" s="130"/>
      <c r="H13" s="130"/>
      <c r="I13" s="130"/>
      <c r="J13" s="130"/>
      <c r="K13" s="130"/>
      <c r="L13" s="130"/>
      <c r="M13" s="130"/>
      <c r="N13" s="130"/>
      <c r="O13" s="131"/>
    </row>
    <row r="14" spans="2:15" ht="15" customHeight="1">
      <c r="B14" s="132"/>
      <c r="C14" s="124"/>
      <c r="D14" s="124"/>
      <c r="E14" s="124"/>
      <c r="F14" s="124"/>
      <c r="G14" s="124"/>
      <c r="H14" s="124"/>
      <c r="I14" s="124"/>
      <c r="J14" s="124"/>
      <c r="K14" s="124"/>
      <c r="L14" s="124"/>
      <c r="M14" s="124"/>
      <c r="N14" s="124"/>
      <c r="O14" s="124"/>
    </row>
    <row r="15" spans="2:15" ht="12" customHeight="1">
      <c r="B15" s="132"/>
      <c r="C15" s="124"/>
      <c r="D15" s="124"/>
      <c r="E15" s="124"/>
      <c r="F15" s="124"/>
      <c r="G15" s="124"/>
      <c r="H15" s="124"/>
      <c r="I15" s="124"/>
      <c r="J15" s="124"/>
      <c r="K15" s="124"/>
      <c r="L15" s="124"/>
      <c r="M15" s="124"/>
      <c r="N15" s="124"/>
      <c r="O15" s="124"/>
    </row>
    <row r="16" spans="2:15" ht="7.5" customHeight="1">
      <c r="B16" s="347"/>
      <c r="C16" s="133"/>
      <c r="D16" s="133"/>
      <c r="E16" s="133"/>
      <c r="F16" s="133"/>
      <c r="G16" s="133"/>
      <c r="H16" s="133"/>
      <c r="I16" s="133"/>
      <c r="J16" s="133"/>
      <c r="K16" s="133"/>
      <c r="L16" s="133"/>
      <c r="M16" s="133"/>
      <c r="N16" s="133"/>
      <c r="O16" s="134"/>
    </row>
    <row r="17" spans="2:15" ht="157.5" customHeight="1">
      <c r="B17" s="135"/>
      <c r="C17" s="356" t="s">
        <v>2</v>
      </c>
      <c r="D17" s="356"/>
      <c r="E17" s="356"/>
      <c r="F17" s="356"/>
      <c r="G17" s="356"/>
      <c r="H17" s="356"/>
      <c r="I17" s="356"/>
      <c r="J17" s="356"/>
      <c r="K17" s="356"/>
      <c r="L17" s="356"/>
      <c r="M17" s="356"/>
      <c r="N17" s="356"/>
      <c r="O17" s="136"/>
    </row>
    <row r="18" spans="2:15" ht="408.75" customHeight="1">
      <c r="B18" s="135"/>
      <c r="C18" s="356"/>
      <c r="D18" s="356"/>
      <c r="E18" s="356"/>
      <c r="F18" s="356"/>
      <c r="G18" s="356"/>
      <c r="H18" s="356"/>
      <c r="I18" s="356"/>
      <c r="J18" s="356"/>
      <c r="K18" s="356"/>
      <c r="L18" s="356"/>
      <c r="M18" s="356"/>
      <c r="N18" s="356"/>
      <c r="O18" s="136"/>
    </row>
    <row r="19" spans="2:15" ht="105.75" customHeight="1">
      <c r="B19" s="135"/>
      <c r="C19" s="356"/>
      <c r="D19" s="356"/>
      <c r="E19" s="356"/>
      <c r="F19" s="356"/>
      <c r="G19" s="356"/>
      <c r="H19" s="356"/>
      <c r="I19" s="356"/>
      <c r="J19" s="356"/>
      <c r="K19" s="356"/>
      <c r="L19" s="356"/>
      <c r="M19" s="356"/>
      <c r="N19" s="356"/>
      <c r="O19" s="136"/>
    </row>
    <row r="20" spans="2:15" ht="7.5" customHeight="1">
      <c r="B20" s="137"/>
      <c r="C20" s="138"/>
      <c r="D20" s="138"/>
      <c r="E20" s="138"/>
      <c r="F20" s="138"/>
      <c r="G20" s="138"/>
      <c r="H20" s="138"/>
      <c r="I20" s="138"/>
      <c r="J20" s="138"/>
      <c r="K20" s="138"/>
      <c r="L20" s="138"/>
      <c r="M20" s="138"/>
      <c r="N20" s="138"/>
      <c r="O20" s="139"/>
    </row>
    <row r="21" spans="2:15" ht="11.25" customHeight="1"/>
    <row r="22" spans="2:15" ht="11.25" hidden="1" customHeight="1"/>
    <row r="23" spans="2:15" ht="7.5" hidden="1" customHeight="1">
      <c r="B23" s="346"/>
      <c r="C23" s="140"/>
      <c r="D23" s="140"/>
      <c r="E23" s="140"/>
      <c r="F23" s="140"/>
      <c r="G23" s="140"/>
      <c r="H23" s="140"/>
      <c r="I23" s="140"/>
      <c r="J23" s="140"/>
      <c r="K23" s="140"/>
      <c r="L23" s="140"/>
      <c r="M23" s="140"/>
      <c r="N23" s="140"/>
      <c r="O23" s="141"/>
    </row>
    <row r="24" spans="2:15" ht="18.75" hidden="1">
      <c r="B24" s="127"/>
      <c r="C24" s="142" t="s">
        <v>3</v>
      </c>
      <c r="D24" s="34"/>
      <c r="E24" s="34"/>
      <c r="F24" s="34"/>
      <c r="G24" s="34"/>
      <c r="H24" s="34"/>
      <c r="I24" s="34"/>
      <c r="J24" s="34"/>
      <c r="K24" s="34"/>
      <c r="L24" s="34"/>
      <c r="M24" s="34"/>
      <c r="N24" s="34"/>
      <c r="O24" s="143"/>
    </row>
    <row r="25" spans="2:15" ht="7.5" hidden="1" customHeight="1">
      <c r="B25" s="127"/>
      <c r="C25" s="34"/>
      <c r="D25" s="34"/>
      <c r="E25" s="34"/>
      <c r="F25" s="34"/>
      <c r="G25" s="34"/>
      <c r="H25" s="34"/>
      <c r="I25" s="34"/>
      <c r="J25" s="34"/>
      <c r="K25" s="34"/>
      <c r="L25" s="34"/>
      <c r="M25" s="34"/>
      <c r="N25" s="34"/>
      <c r="O25" s="143"/>
    </row>
    <row r="26" spans="2:15" ht="15.75" hidden="1">
      <c r="B26" s="127"/>
      <c r="C26" s="144" t="s">
        <v>4</v>
      </c>
      <c r="D26" s="145"/>
      <c r="E26" s="145"/>
      <c r="F26" s="146"/>
      <c r="G26" s="146"/>
      <c r="H26" s="146"/>
      <c r="I26" s="146"/>
      <c r="J26" s="146"/>
      <c r="K26" s="146"/>
      <c r="L26" s="146"/>
      <c r="M26" s="146"/>
      <c r="N26" s="146"/>
      <c r="O26" s="143"/>
    </row>
    <row r="27" spans="2:15" hidden="1">
      <c r="B27" s="127"/>
      <c r="C27" s="348" t="s">
        <v>5</v>
      </c>
      <c r="D27" s="348"/>
      <c r="E27" s="348"/>
      <c r="F27" s="348"/>
      <c r="G27" s="348"/>
      <c r="H27" s="348"/>
      <c r="I27" s="348"/>
      <c r="J27" s="348"/>
      <c r="K27" s="348"/>
      <c r="L27" s="348"/>
      <c r="M27" s="348"/>
      <c r="N27" s="348"/>
      <c r="O27" s="143"/>
    </row>
    <row r="28" spans="2:15" hidden="1">
      <c r="B28" s="127"/>
      <c r="C28" s="348" t="s">
        <v>6</v>
      </c>
      <c r="D28" s="348"/>
      <c r="E28" s="348"/>
      <c r="F28" s="348"/>
      <c r="G28" s="348"/>
      <c r="H28" s="348"/>
      <c r="I28" s="348"/>
      <c r="J28" s="348"/>
      <c r="K28" s="348"/>
      <c r="L28" s="348"/>
      <c r="M28" s="348"/>
      <c r="N28" s="348"/>
      <c r="O28" s="143"/>
    </row>
    <row r="29" spans="2:15" hidden="1">
      <c r="B29" s="127"/>
      <c r="C29" s="348" t="s">
        <v>7</v>
      </c>
      <c r="D29" s="348"/>
      <c r="E29" s="348"/>
      <c r="F29" s="348"/>
      <c r="G29" s="348"/>
      <c r="H29" s="348"/>
      <c r="I29" s="348"/>
      <c r="J29" s="348"/>
      <c r="K29" s="348"/>
      <c r="L29" s="348"/>
      <c r="M29" s="348"/>
      <c r="N29" s="348"/>
      <c r="O29" s="143"/>
    </row>
    <row r="30" spans="2:15" hidden="1">
      <c r="B30" s="127"/>
      <c r="C30" s="348" t="s">
        <v>8</v>
      </c>
      <c r="D30" s="348"/>
      <c r="E30" s="348"/>
      <c r="F30" s="348"/>
      <c r="G30" s="348"/>
      <c r="H30" s="348"/>
      <c r="I30" s="348"/>
      <c r="J30" s="348"/>
      <c r="K30" s="348"/>
      <c r="L30" s="348"/>
      <c r="M30" s="348"/>
      <c r="N30" s="348"/>
      <c r="O30" s="143"/>
    </row>
    <row r="31" spans="2:15" ht="7.5" hidden="1" customHeight="1">
      <c r="B31" s="127"/>
      <c r="C31" s="34"/>
      <c r="D31" s="34"/>
      <c r="E31" s="34"/>
      <c r="F31" s="34"/>
      <c r="G31" s="34"/>
      <c r="H31" s="34"/>
      <c r="I31" s="34"/>
      <c r="J31" s="34"/>
      <c r="K31" s="34"/>
      <c r="L31" s="34"/>
      <c r="M31" s="34"/>
      <c r="N31" s="34"/>
      <c r="O31" s="143"/>
    </row>
    <row r="32" spans="2:15" ht="15.75" hidden="1">
      <c r="B32" s="127"/>
      <c r="C32" s="147" t="s">
        <v>9</v>
      </c>
      <c r="D32" s="148"/>
      <c r="E32" s="148"/>
      <c r="F32" s="148"/>
      <c r="G32" s="148"/>
      <c r="H32" s="148"/>
      <c r="I32" s="148"/>
      <c r="J32" s="148"/>
      <c r="K32" s="148"/>
      <c r="L32" s="148"/>
      <c r="M32" s="148"/>
      <c r="N32" s="148"/>
      <c r="O32" s="143"/>
    </row>
    <row r="33" spans="2:15" ht="15" hidden="1" customHeight="1">
      <c r="B33" s="127"/>
      <c r="C33" s="349" t="s">
        <v>10</v>
      </c>
      <c r="D33" s="349"/>
      <c r="E33" s="349"/>
      <c r="F33" s="349"/>
      <c r="G33" s="349"/>
      <c r="H33" s="349"/>
      <c r="I33" s="349"/>
      <c r="J33" s="349"/>
      <c r="K33" s="349"/>
      <c r="L33" s="349"/>
      <c r="M33" s="349"/>
      <c r="N33" s="349"/>
      <c r="O33" s="143"/>
    </row>
    <row r="34" spans="2:15" ht="15" hidden="1" customHeight="1">
      <c r="B34" s="127"/>
      <c r="C34" s="348" t="s">
        <v>11</v>
      </c>
      <c r="D34" s="348"/>
      <c r="E34" s="348"/>
      <c r="F34" s="348"/>
      <c r="G34" s="348"/>
      <c r="H34" s="348"/>
      <c r="I34" s="348"/>
      <c r="J34" s="348"/>
      <c r="K34" s="348"/>
      <c r="L34" s="348"/>
      <c r="M34" s="348"/>
      <c r="N34" s="348"/>
      <c r="O34" s="143"/>
    </row>
    <row r="35" spans="2:15" ht="15" hidden="1" customHeight="1">
      <c r="B35" s="127"/>
      <c r="C35" s="348" t="s">
        <v>5</v>
      </c>
      <c r="D35" s="348"/>
      <c r="E35" s="348"/>
      <c r="F35" s="348"/>
      <c r="G35" s="348"/>
      <c r="H35" s="348"/>
      <c r="I35" s="348"/>
      <c r="J35" s="348"/>
      <c r="K35" s="348"/>
      <c r="L35" s="348"/>
      <c r="M35" s="348"/>
      <c r="N35" s="348"/>
      <c r="O35" s="143"/>
    </row>
    <row r="36" spans="2:15" ht="15" hidden="1" customHeight="1">
      <c r="B36" s="127"/>
      <c r="C36" s="348" t="s">
        <v>6</v>
      </c>
      <c r="D36" s="348"/>
      <c r="E36" s="348"/>
      <c r="F36" s="348"/>
      <c r="G36" s="348"/>
      <c r="H36" s="348"/>
      <c r="I36" s="348"/>
      <c r="J36" s="348"/>
      <c r="K36" s="348"/>
      <c r="L36" s="348"/>
      <c r="M36" s="348"/>
      <c r="N36" s="348"/>
      <c r="O36" s="143"/>
    </row>
    <row r="37" spans="2:15" ht="15" hidden="1" customHeight="1">
      <c r="B37" s="127"/>
      <c r="C37" s="348" t="s">
        <v>7</v>
      </c>
      <c r="D37" s="348"/>
      <c r="E37" s="348"/>
      <c r="F37" s="348"/>
      <c r="G37" s="348"/>
      <c r="H37" s="348"/>
      <c r="I37" s="348"/>
      <c r="J37" s="348"/>
      <c r="K37" s="348"/>
      <c r="L37" s="348"/>
      <c r="M37" s="348"/>
      <c r="N37" s="348"/>
      <c r="O37" s="143"/>
    </row>
    <row r="38" spans="2:15" ht="15" hidden="1" customHeight="1">
      <c r="B38" s="127"/>
      <c r="C38" s="349" t="s">
        <v>12</v>
      </c>
      <c r="D38" s="349"/>
      <c r="E38" s="349"/>
      <c r="F38" s="349"/>
      <c r="G38" s="349"/>
      <c r="H38" s="349"/>
      <c r="I38" s="349"/>
      <c r="J38" s="349"/>
      <c r="K38" s="349"/>
      <c r="L38" s="349"/>
      <c r="M38" s="349"/>
      <c r="N38" s="349"/>
      <c r="O38" s="143"/>
    </row>
    <row r="39" spans="2:15" hidden="1">
      <c r="B39" s="127"/>
      <c r="C39" s="348" t="s">
        <v>11</v>
      </c>
      <c r="D39" s="348"/>
      <c r="E39" s="348"/>
      <c r="F39" s="348"/>
      <c r="G39" s="348"/>
      <c r="H39" s="348"/>
      <c r="I39" s="348"/>
      <c r="J39" s="348"/>
      <c r="K39" s="348"/>
      <c r="L39" s="348"/>
      <c r="M39" s="348"/>
      <c r="N39" s="348"/>
      <c r="O39" s="143"/>
    </row>
    <row r="40" spans="2:15" hidden="1">
      <c r="B40" s="127"/>
      <c r="C40" s="348" t="s">
        <v>5</v>
      </c>
      <c r="D40" s="348"/>
      <c r="E40" s="348"/>
      <c r="F40" s="348"/>
      <c r="G40" s="348"/>
      <c r="H40" s="348"/>
      <c r="I40" s="348"/>
      <c r="J40" s="348"/>
      <c r="K40" s="348"/>
      <c r="L40" s="348"/>
      <c r="M40" s="348"/>
      <c r="N40" s="348"/>
      <c r="O40" s="143"/>
    </row>
    <row r="41" spans="2:15" hidden="1">
      <c r="B41" s="127"/>
      <c r="C41" s="348" t="s">
        <v>6</v>
      </c>
      <c r="D41" s="348"/>
      <c r="E41" s="348"/>
      <c r="F41" s="348"/>
      <c r="G41" s="348"/>
      <c r="H41" s="348"/>
      <c r="I41" s="348"/>
      <c r="J41" s="348"/>
      <c r="K41" s="348"/>
      <c r="L41" s="348"/>
      <c r="M41" s="348"/>
      <c r="N41" s="348"/>
      <c r="O41" s="143"/>
    </row>
    <row r="42" spans="2:15" hidden="1">
      <c r="B42" s="127"/>
      <c r="C42" s="348" t="s">
        <v>7</v>
      </c>
      <c r="D42" s="348"/>
      <c r="E42" s="348"/>
      <c r="F42" s="348"/>
      <c r="G42" s="348"/>
      <c r="H42" s="348"/>
      <c r="I42" s="348"/>
      <c r="J42" s="348"/>
      <c r="K42" s="348"/>
      <c r="L42" s="348"/>
      <c r="M42" s="348"/>
      <c r="N42" s="348"/>
      <c r="O42" s="143"/>
    </row>
    <row r="43" spans="2:15" hidden="1">
      <c r="B43" s="127"/>
      <c r="C43" s="349" t="s">
        <v>13</v>
      </c>
      <c r="D43" s="349"/>
      <c r="E43" s="349"/>
      <c r="F43" s="349"/>
      <c r="G43" s="349"/>
      <c r="H43" s="349"/>
      <c r="I43" s="349"/>
      <c r="J43" s="349"/>
      <c r="K43" s="349"/>
      <c r="L43" s="349"/>
      <c r="M43" s="349"/>
      <c r="N43" s="349"/>
      <c r="O43" s="143"/>
    </row>
    <row r="44" spans="2:15" hidden="1">
      <c r="B44" s="127"/>
      <c r="C44" s="348" t="s">
        <v>11</v>
      </c>
      <c r="D44" s="348"/>
      <c r="E44" s="348"/>
      <c r="F44" s="348"/>
      <c r="G44" s="348"/>
      <c r="H44" s="348"/>
      <c r="I44" s="348"/>
      <c r="J44" s="348"/>
      <c r="K44" s="348"/>
      <c r="L44" s="348"/>
      <c r="M44" s="348"/>
      <c r="N44" s="348"/>
      <c r="O44" s="143"/>
    </row>
    <row r="45" spans="2:15" hidden="1">
      <c r="B45" s="127"/>
      <c r="C45" s="348" t="s">
        <v>5</v>
      </c>
      <c r="D45" s="348"/>
      <c r="E45" s="348"/>
      <c r="F45" s="348"/>
      <c r="G45" s="348"/>
      <c r="H45" s="348"/>
      <c r="I45" s="348"/>
      <c r="J45" s="348"/>
      <c r="K45" s="348"/>
      <c r="L45" s="348"/>
      <c r="M45" s="348"/>
      <c r="N45" s="348"/>
      <c r="O45" s="143"/>
    </row>
    <row r="46" spans="2:15" hidden="1">
      <c r="B46" s="127"/>
      <c r="C46" s="348" t="s">
        <v>6</v>
      </c>
      <c r="D46" s="348"/>
      <c r="E46" s="348"/>
      <c r="F46" s="348"/>
      <c r="G46" s="348"/>
      <c r="H46" s="348"/>
      <c r="I46" s="348"/>
      <c r="J46" s="348"/>
      <c r="K46" s="348"/>
      <c r="L46" s="348"/>
      <c r="M46" s="348"/>
      <c r="N46" s="348"/>
      <c r="O46" s="143"/>
    </row>
    <row r="47" spans="2:15" hidden="1">
      <c r="B47" s="127"/>
      <c r="C47" s="348" t="s">
        <v>7</v>
      </c>
      <c r="D47" s="348"/>
      <c r="E47" s="348"/>
      <c r="F47" s="348"/>
      <c r="G47" s="348"/>
      <c r="H47" s="348"/>
      <c r="I47" s="348"/>
      <c r="J47" s="348"/>
      <c r="K47" s="348"/>
      <c r="L47" s="348"/>
      <c r="M47" s="348"/>
      <c r="N47" s="348"/>
      <c r="O47" s="143"/>
    </row>
    <row r="48" spans="2:15" ht="7.5" hidden="1" customHeight="1">
      <c r="B48" s="127"/>
      <c r="C48" s="34"/>
      <c r="D48" s="34"/>
      <c r="E48" s="34"/>
      <c r="F48" s="34"/>
      <c r="G48" s="34"/>
      <c r="H48" s="34"/>
      <c r="I48" s="34"/>
      <c r="J48" s="34"/>
      <c r="K48" s="34"/>
      <c r="L48" s="34"/>
      <c r="M48" s="34"/>
      <c r="N48" s="34"/>
      <c r="O48" s="143"/>
    </row>
    <row r="49" spans="2:15" ht="15.75" hidden="1">
      <c r="B49" s="127"/>
      <c r="C49" s="149" t="s">
        <v>14</v>
      </c>
      <c r="D49" s="150"/>
      <c r="E49" s="150"/>
      <c r="F49" s="150"/>
      <c r="G49" s="150"/>
      <c r="H49" s="150"/>
      <c r="I49" s="150"/>
      <c r="J49" s="150"/>
      <c r="K49" s="150"/>
      <c r="L49" s="150"/>
      <c r="M49" s="150"/>
      <c r="N49" s="150"/>
      <c r="O49" s="143"/>
    </row>
    <row r="50" spans="2:15" hidden="1">
      <c r="B50" s="127"/>
      <c r="C50" s="348" t="s">
        <v>15</v>
      </c>
      <c r="D50" s="348"/>
      <c r="E50" s="348"/>
      <c r="F50" s="348"/>
      <c r="G50" s="348"/>
      <c r="H50" s="348"/>
      <c r="I50" s="348"/>
      <c r="J50" s="348"/>
      <c r="K50" s="348"/>
      <c r="L50" s="348"/>
      <c r="M50" s="348"/>
      <c r="N50" s="348"/>
      <c r="O50" s="143"/>
    </row>
    <row r="51" spans="2:15" hidden="1">
      <c r="B51" s="127"/>
      <c r="C51" s="348" t="s">
        <v>16</v>
      </c>
      <c r="D51" s="348"/>
      <c r="E51" s="348"/>
      <c r="F51" s="348"/>
      <c r="G51" s="348"/>
      <c r="H51" s="348"/>
      <c r="I51" s="348"/>
      <c r="J51" s="348"/>
      <c r="K51" s="348"/>
      <c r="L51" s="348"/>
      <c r="M51" s="348"/>
      <c r="N51" s="348"/>
      <c r="O51" s="143"/>
    </row>
    <row r="52" spans="2:15" hidden="1">
      <c r="B52" s="127"/>
      <c r="C52" s="348" t="s">
        <v>17</v>
      </c>
      <c r="D52" s="348"/>
      <c r="E52" s="348"/>
      <c r="F52" s="348"/>
      <c r="G52" s="348"/>
      <c r="H52" s="348"/>
      <c r="I52" s="348"/>
      <c r="J52" s="348"/>
      <c r="K52" s="348"/>
      <c r="L52" s="348"/>
      <c r="M52" s="348"/>
      <c r="N52" s="348"/>
      <c r="O52" s="143"/>
    </row>
    <row r="53" spans="2:15" hidden="1">
      <c r="B53" s="127"/>
      <c r="C53" s="348" t="s">
        <v>18</v>
      </c>
      <c r="D53" s="348"/>
      <c r="E53" s="348"/>
      <c r="F53" s="348"/>
      <c r="G53" s="348"/>
      <c r="H53" s="348"/>
      <c r="I53" s="348"/>
      <c r="J53" s="348"/>
      <c r="K53" s="348"/>
      <c r="L53" s="348"/>
      <c r="M53" s="348"/>
      <c r="N53" s="348"/>
      <c r="O53" s="143"/>
    </row>
    <row r="54" spans="2:15" ht="7.5" hidden="1" customHeight="1">
      <c r="B54" s="127"/>
      <c r="C54" s="34"/>
      <c r="D54" s="34"/>
      <c r="E54" s="34"/>
      <c r="F54" s="34"/>
      <c r="G54" s="34"/>
      <c r="H54" s="34"/>
      <c r="I54" s="34"/>
      <c r="J54" s="34"/>
      <c r="K54" s="34"/>
      <c r="L54" s="34"/>
      <c r="M54" s="34"/>
      <c r="N54" s="34"/>
      <c r="O54" s="143"/>
    </row>
    <row r="55" spans="2:15" ht="15.75" hidden="1">
      <c r="B55" s="127"/>
      <c r="C55" s="151" t="s">
        <v>19</v>
      </c>
      <c r="D55" s="152"/>
      <c r="E55" s="152"/>
      <c r="F55" s="152"/>
      <c r="G55" s="152"/>
      <c r="H55" s="152"/>
      <c r="I55" s="152"/>
      <c r="J55" s="152"/>
      <c r="K55" s="152"/>
      <c r="L55" s="152"/>
      <c r="M55" s="152"/>
      <c r="N55" s="152"/>
      <c r="O55" s="143"/>
    </row>
    <row r="56" spans="2:15" hidden="1">
      <c r="B56" s="127"/>
      <c r="C56" s="348" t="s">
        <v>20</v>
      </c>
      <c r="D56" s="348"/>
      <c r="E56" s="348"/>
      <c r="F56" s="348"/>
      <c r="G56" s="348"/>
      <c r="H56" s="348"/>
      <c r="I56" s="348"/>
      <c r="J56" s="348"/>
      <c r="K56" s="348"/>
      <c r="L56" s="348"/>
      <c r="M56" s="348"/>
      <c r="N56" s="348"/>
      <c r="O56" s="143"/>
    </row>
    <row r="57" spans="2:15" ht="7.5" hidden="1" customHeight="1">
      <c r="B57" s="129"/>
      <c r="C57" s="153"/>
      <c r="D57" s="153"/>
      <c r="E57" s="153"/>
      <c r="F57" s="153"/>
      <c r="G57" s="153"/>
      <c r="H57" s="153"/>
      <c r="I57" s="153"/>
      <c r="J57" s="153"/>
      <c r="K57" s="153"/>
      <c r="L57" s="153"/>
      <c r="M57" s="153"/>
      <c r="N57" s="153"/>
      <c r="O57" s="154"/>
    </row>
    <row r="58" spans="2:15" ht="207.75" hidden="1" customHeight="1"/>
  </sheetData>
  <mergeCells count="28">
    <mergeCell ref="B2:O2"/>
    <mergeCell ref="C5:N6"/>
    <mergeCell ref="C10:N12"/>
    <mergeCell ref="C41:N41"/>
    <mergeCell ref="C28:N28"/>
    <mergeCell ref="C29:N29"/>
    <mergeCell ref="C30:N30"/>
    <mergeCell ref="C33:N33"/>
    <mergeCell ref="C34:N34"/>
    <mergeCell ref="C35:N35"/>
    <mergeCell ref="C36:N36"/>
    <mergeCell ref="C37:N37"/>
    <mergeCell ref="C17:N19"/>
    <mergeCell ref="C38:N38"/>
    <mergeCell ref="C39:N39"/>
    <mergeCell ref="C40:N40"/>
    <mergeCell ref="C27:N27"/>
    <mergeCell ref="C53:N53"/>
    <mergeCell ref="C52:N52"/>
    <mergeCell ref="C56:N56"/>
    <mergeCell ref="C42:N42"/>
    <mergeCell ref="C43:N43"/>
    <mergeCell ref="C44:N44"/>
    <mergeCell ref="C45:N45"/>
    <mergeCell ref="C46:N46"/>
    <mergeCell ref="C47:N47"/>
    <mergeCell ref="C50:N50"/>
    <mergeCell ref="C51:N51"/>
  </mergeCells>
  <hyperlinks>
    <hyperlink ref="C27:N27" location="Enrollment!E19" display="Students Identified as Low Income/Economically Disadvantaged" xr:uid="{00000000-0004-0000-0000-000000000000}"/>
    <hyperlink ref="C30:N30" location="Enrollment!L47" display="Students Identified as First Language Not English" xr:uid="{00000000-0004-0000-0000-000001000000}"/>
    <hyperlink ref="C50:N50" location="Indicators!D19" display="Student Attrition Rates - All Students" xr:uid="{00000000-0004-0000-0000-000002000000}"/>
    <hyperlink ref="C51:N51" location="Indicators!K19" display="In-School Suspension Rates" xr:uid="{00000000-0004-0000-0000-000003000000}"/>
    <hyperlink ref="C56:N56" location="'Financial Dashboard'!B3" display="Financial Dashboard" xr:uid="{00000000-0004-0000-0000-000004000000}"/>
    <hyperlink ref="C29:N29" location="Enrollment!E47" display="English Language Learners" xr:uid="{00000000-0004-0000-0000-000005000000}"/>
    <hyperlink ref="C28:N28" location="Enrollment!L19" display="Students with Disabilities" xr:uid="{00000000-0004-0000-0000-000006000000}"/>
    <hyperlink ref="C52:N52" location="Indicators!R19" display="Student Attendance Rates" xr:uid="{00000000-0004-0000-0000-000007000000}"/>
    <hyperlink ref="C34:N34" location="Academics!B2" display="• All Students" xr:uid="{00000000-0004-0000-0000-000008000000}"/>
    <hyperlink ref="C35:N35" location="Academics!B64" display="• Students Identified as Low Income/Economically Disadvantaged" xr:uid="{00000000-0004-0000-0000-000009000000}"/>
    <hyperlink ref="C36:N36" location="Academics!B126" display="• Students with Disabilities" xr:uid="{00000000-0004-0000-0000-00000A000000}"/>
    <hyperlink ref="C37:N37" location="Academics!B188" display="• English Language Learners" xr:uid="{00000000-0004-0000-0000-00000B000000}"/>
    <hyperlink ref="C39:N39" location="Academics!B2" display="• All Students" xr:uid="{00000000-0004-0000-0000-00000C000000}"/>
    <hyperlink ref="C40:N40" location="Academics!B64" display="• Students Identified as Low Income/Economically Disadvantaged" xr:uid="{00000000-0004-0000-0000-00000D000000}"/>
    <hyperlink ref="C41:N41" location="Academics!B126" display="• Students with Disabilities" xr:uid="{00000000-0004-0000-0000-00000E000000}"/>
    <hyperlink ref="C42:N42" location="Academics!B188" display="• English Language Learners" xr:uid="{00000000-0004-0000-0000-00000F000000}"/>
    <hyperlink ref="C44:N44" location="Academics!B2" display="• All Students" xr:uid="{00000000-0004-0000-0000-000010000000}"/>
    <hyperlink ref="C45:N45" location="Academics!B64" display="• Students Identified as Low Income/Economically Disadvantaged" xr:uid="{00000000-0004-0000-0000-000011000000}"/>
    <hyperlink ref="C46:N46" location="Academics!B126" display="• Students with Disabilities" xr:uid="{00000000-0004-0000-0000-000012000000}"/>
    <hyperlink ref="C47:N47" location="Academics!B188" display="• English Language Learners" xr:uid="{00000000-0004-0000-0000-000013000000}"/>
    <hyperlink ref="C53:N53" location="'Indicators - MS Discipline'!B2" display="• In-School Suspension &amp; Out-of-School Suspension Rates of Springfield Middle School students in grades 6-8" xr:uid="{00000000-0004-0000-0000-000014000000}"/>
  </hyperlinks>
  <pageMargins left="0.2" right="0.2" top="0.3" bottom="0.3" header="0.3" footer="0.3"/>
  <pageSetup scale="82" orientation="landscape" r:id="rId1"/>
  <rowBreaks count="1" manualBreakCount="1">
    <brk id="14"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pageSetUpPr fitToPage="1"/>
  </sheetPr>
  <dimension ref="B1:F10"/>
  <sheetViews>
    <sheetView showGridLines="0" showRowColHeaders="0" zoomScale="90" zoomScaleNormal="90" zoomScaleSheetLayoutView="100" zoomScalePageLayoutView="70" workbookViewId="0"/>
  </sheetViews>
  <sheetFormatPr defaultColWidth="9.140625" defaultRowHeight="15"/>
  <cols>
    <col min="1" max="1" width="1.5703125" style="24" customWidth="1"/>
    <col min="2" max="2" width="39.140625" style="24" customWidth="1"/>
    <col min="3" max="3" width="56.85546875" style="24" customWidth="1"/>
    <col min="4" max="4" width="18.42578125" style="24" customWidth="1"/>
    <col min="5" max="5" width="33.28515625" style="24" customWidth="1"/>
    <col min="6" max="6" width="22.28515625" style="24" bestFit="1" customWidth="1"/>
    <col min="7" max="16384" width="9.140625" style="24"/>
  </cols>
  <sheetData>
    <row r="1" spans="2:6" ht="8.25" customHeight="1"/>
    <row r="2" spans="2:6">
      <c r="B2" s="406" t="s">
        <v>233</v>
      </c>
      <c r="C2" s="407"/>
      <c r="D2" s="195" t="s">
        <v>234</v>
      </c>
      <c r="E2" s="195" t="s">
        <v>235</v>
      </c>
      <c r="F2" s="196" t="s">
        <v>236</v>
      </c>
    </row>
    <row r="3" spans="2:6" ht="44.25" customHeight="1">
      <c r="B3" s="197" t="s">
        <v>237</v>
      </c>
      <c r="C3" s="203" t="s">
        <v>238</v>
      </c>
      <c r="D3" s="198" t="s">
        <v>239</v>
      </c>
      <c r="E3" s="198" t="s">
        <v>240</v>
      </c>
      <c r="F3" s="198" t="s">
        <v>241</v>
      </c>
    </row>
    <row r="4" spans="2:6" ht="148.5" customHeight="1">
      <c r="B4" s="197" t="s">
        <v>242</v>
      </c>
      <c r="C4" s="203" t="s">
        <v>243</v>
      </c>
      <c r="D4" s="199" t="s">
        <v>244</v>
      </c>
      <c r="E4" s="198" t="s">
        <v>245</v>
      </c>
      <c r="F4" s="199" t="s">
        <v>246</v>
      </c>
    </row>
    <row r="5" spans="2:6" ht="120" customHeight="1">
      <c r="B5" s="197" t="s">
        <v>247</v>
      </c>
      <c r="C5" s="203" t="s">
        <v>248</v>
      </c>
      <c r="D5" s="199" t="s">
        <v>249</v>
      </c>
      <c r="E5" s="199" t="s">
        <v>250</v>
      </c>
      <c r="F5" s="199" t="s">
        <v>251</v>
      </c>
    </row>
    <row r="6" spans="2:6" ht="120" customHeight="1">
      <c r="B6" s="197" t="s">
        <v>252</v>
      </c>
      <c r="C6" s="203" t="s">
        <v>253</v>
      </c>
      <c r="D6" s="199" t="s">
        <v>249</v>
      </c>
      <c r="E6" s="199" t="s">
        <v>250</v>
      </c>
      <c r="F6" s="199" t="s">
        <v>251</v>
      </c>
    </row>
    <row r="7" spans="2:6" ht="75" customHeight="1">
      <c r="B7" s="197" t="s">
        <v>254</v>
      </c>
      <c r="C7" s="203" t="s">
        <v>255</v>
      </c>
      <c r="D7" s="199" t="s">
        <v>256</v>
      </c>
      <c r="E7" s="199" t="s">
        <v>257</v>
      </c>
      <c r="F7" s="199" t="s">
        <v>258</v>
      </c>
    </row>
    <row r="8" spans="2:6" ht="45" customHeight="1">
      <c r="B8" s="197" t="s">
        <v>259</v>
      </c>
      <c r="C8" s="203" t="s">
        <v>260</v>
      </c>
      <c r="D8" s="199" t="s">
        <v>261</v>
      </c>
      <c r="E8" s="199" t="s">
        <v>262</v>
      </c>
      <c r="F8" s="199" t="s">
        <v>263</v>
      </c>
    </row>
    <row r="9" spans="2:6" ht="45" customHeight="1">
      <c r="B9" s="197" t="s">
        <v>264</v>
      </c>
      <c r="C9" s="203" t="s">
        <v>265</v>
      </c>
      <c r="D9" s="199" t="s">
        <v>266</v>
      </c>
      <c r="E9" s="199" t="s">
        <v>267</v>
      </c>
      <c r="F9" s="199" t="s">
        <v>268</v>
      </c>
    </row>
    <row r="10" spans="2:6" ht="75" customHeight="1">
      <c r="B10" s="197" t="s">
        <v>269</v>
      </c>
      <c r="C10" s="204" t="s">
        <v>270</v>
      </c>
      <c r="D10" s="200"/>
      <c r="E10" s="201"/>
      <c r="F10" s="202"/>
    </row>
  </sheetData>
  <mergeCells count="1">
    <mergeCell ref="B2:C2"/>
  </mergeCells>
  <printOptions horizontalCentered="1" verticalCentered="1"/>
  <pageMargins left="0.25" right="0.25" top="0.25" bottom="0.25" header="0.3" footer="0.3"/>
  <pageSetup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D83"/>
  <sheetViews>
    <sheetView showGridLines="0" showRowColHeaders="0" tabSelected="1" zoomScale="90" zoomScaleNormal="90" zoomScaleSheetLayoutView="100" zoomScalePageLayoutView="85" workbookViewId="0"/>
  </sheetViews>
  <sheetFormatPr defaultColWidth="9.140625" defaultRowHeight="15"/>
  <cols>
    <col min="1" max="1" width="1.140625" style="2" customWidth="1"/>
    <col min="2" max="2" width="4.28515625" style="12" customWidth="1"/>
    <col min="3" max="3" width="2.7109375" style="12" customWidth="1"/>
    <col min="4" max="4" width="29.140625" style="12" customWidth="1"/>
    <col min="5" max="5" width="10.7109375" style="12" customWidth="1"/>
    <col min="6" max="6" width="10.7109375" style="24" customWidth="1"/>
    <col min="7" max="9" width="10.7109375" style="12" customWidth="1"/>
    <col min="10" max="11" width="6.7109375" style="12" customWidth="1"/>
    <col min="12" max="12" width="10.7109375" style="12" customWidth="1"/>
    <col min="13" max="13" width="10.7109375" style="24" customWidth="1"/>
    <col min="14" max="16" width="10.7109375" style="12" customWidth="1"/>
    <col min="17" max="17" width="7.85546875" style="12" customWidth="1"/>
    <col min="18" max="18" width="2.85546875" style="12" customWidth="1"/>
    <col min="19" max="19" width="2" style="12" customWidth="1"/>
    <col min="20" max="20" width="2.140625" style="12" customWidth="1"/>
    <col min="21" max="21" width="9.140625" style="12"/>
    <col min="22" max="22" width="0" style="12" hidden="1" customWidth="1"/>
    <col min="23" max="24" width="0" style="1" hidden="1" customWidth="1"/>
    <col min="25" max="25" width="20" style="12" bestFit="1" customWidth="1"/>
    <col min="26" max="16384" width="9.140625" style="12"/>
  </cols>
  <sheetData>
    <row r="1" spans="2:30" ht="16.5" thickBot="1">
      <c r="B1" s="364"/>
      <c r="C1" s="364"/>
      <c r="D1" s="364"/>
      <c r="E1" s="364"/>
      <c r="F1" s="364"/>
      <c r="G1" s="364"/>
      <c r="H1" s="364"/>
      <c r="I1" s="364"/>
      <c r="J1" s="364"/>
      <c r="K1" s="364"/>
      <c r="L1" s="364"/>
      <c r="M1" s="364"/>
      <c r="N1" s="364"/>
      <c r="O1" s="364"/>
      <c r="P1" s="364"/>
      <c r="Q1" s="364"/>
      <c r="R1" s="364"/>
      <c r="S1" s="24"/>
      <c r="T1" s="24"/>
      <c r="U1" s="24"/>
      <c r="V1" s="24" t="s">
        <v>21</v>
      </c>
      <c r="W1" s="25"/>
      <c r="X1" s="25"/>
      <c r="Y1" s="24"/>
      <c r="Z1" s="24"/>
      <c r="AA1" s="24"/>
      <c r="AB1" s="24"/>
      <c r="AC1" s="24"/>
      <c r="AD1" s="24"/>
    </row>
    <row r="2" spans="2:30" s="2" customFormat="1" ht="60" customHeight="1">
      <c r="B2" s="357" t="s">
        <v>22</v>
      </c>
      <c r="C2" s="358"/>
      <c r="D2" s="358"/>
      <c r="E2" s="358"/>
      <c r="F2" s="358"/>
      <c r="G2" s="358"/>
      <c r="H2" s="358"/>
      <c r="I2" s="358"/>
      <c r="J2" s="358"/>
      <c r="K2" s="358"/>
      <c r="L2" s="358"/>
      <c r="M2" s="358"/>
      <c r="N2" s="358"/>
      <c r="O2" s="358"/>
      <c r="P2" s="358"/>
      <c r="Q2" s="358"/>
      <c r="R2" s="359"/>
      <c r="S2" s="24"/>
      <c r="T2" s="24"/>
      <c r="U2" s="24"/>
      <c r="V2" s="24"/>
      <c r="W2" s="25"/>
      <c r="X2" s="25"/>
      <c r="Y2" s="24"/>
      <c r="Z2" s="24"/>
      <c r="AA2" s="24"/>
      <c r="AB2" s="24"/>
      <c r="AC2" s="24"/>
      <c r="AD2" s="24"/>
    </row>
    <row r="3" spans="2:30" s="2" customFormat="1" ht="14.25" customHeight="1">
      <c r="B3" s="361" t="s">
        <v>23</v>
      </c>
      <c r="C3" s="245"/>
      <c r="D3" s="99"/>
      <c r="E3" s="99"/>
      <c r="F3" s="99"/>
      <c r="G3" s="99"/>
      <c r="H3" s="99"/>
      <c r="I3" s="99"/>
      <c r="J3" s="99"/>
      <c r="K3" s="99"/>
      <c r="L3" s="99"/>
      <c r="M3" s="99"/>
      <c r="N3" s="99"/>
      <c r="O3" s="99"/>
      <c r="P3" s="99"/>
      <c r="Q3" s="99"/>
      <c r="R3" s="246"/>
      <c r="S3" s="24"/>
      <c r="T3" s="24"/>
      <c r="U3" s="24"/>
      <c r="V3" s="24"/>
      <c r="W3" s="25"/>
      <c r="X3" s="27"/>
      <c r="Y3" s="365"/>
      <c r="Z3" s="365"/>
      <c r="AA3" s="365"/>
      <c r="AB3" s="365"/>
      <c r="AC3" s="365"/>
      <c r="AD3" s="365"/>
    </row>
    <row r="4" spans="2:30" s="2" customFormat="1" ht="15" customHeight="1">
      <c r="B4" s="362"/>
      <c r="C4" s="30"/>
      <c r="D4" s="30"/>
      <c r="E4" s="30"/>
      <c r="F4" s="30"/>
      <c r="G4" s="30"/>
      <c r="H4" s="30"/>
      <c r="I4" s="30"/>
      <c r="J4" s="31"/>
      <c r="K4" s="32"/>
      <c r="L4" s="30"/>
      <c r="M4" s="30"/>
      <c r="N4" s="30"/>
      <c r="O4" s="30"/>
      <c r="P4" s="30"/>
      <c r="Q4" s="30"/>
      <c r="R4" s="33"/>
      <c r="S4" s="24"/>
      <c r="T4" s="24"/>
      <c r="U4" s="24"/>
      <c r="V4" s="24"/>
      <c r="W4" s="25"/>
      <c r="X4" s="27"/>
      <c r="Y4" s="365"/>
      <c r="Z4" s="365"/>
      <c r="AA4" s="365"/>
      <c r="AB4" s="365"/>
      <c r="AC4" s="365"/>
      <c r="AD4" s="365"/>
    </row>
    <row r="5" spans="2:30" s="2" customFormat="1" ht="15" customHeight="1">
      <c r="B5" s="362"/>
      <c r="C5" s="10"/>
      <c r="D5" s="34"/>
      <c r="E5" s="34"/>
      <c r="F5" s="34"/>
      <c r="G5" s="34"/>
      <c r="H5" s="34"/>
      <c r="I5" s="34"/>
      <c r="J5" s="35"/>
      <c r="K5" s="36"/>
      <c r="L5" s="34"/>
      <c r="M5" s="34"/>
      <c r="N5" s="34"/>
      <c r="O5" s="34"/>
      <c r="P5" s="34"/>
      <c r="Q5" s="34"/>
      <c r="R5" s="37"/>
      <c r="S5" s="24"/>
      <c r="T5" s="24"/>
      <c r="U5" s="24"/>
      <c r="V5" s="24"/>
      <c r="W5" s="25"/>
      <c r="X5" s="27"/>
      <c r="Y5" s="365"/>
      <c r="Z5" s="365"/>
      <c r="AA5" s="365"/>
      <c r="AB5" s="365"/>
      <c r="AC5" s="365"/>
      <c r="AD5" s="365"/>
    </row>
    <row r="6" spans="2:30" s="2" customFormat="1" ht="15" customHeight="1">
      <c r="B6" s="362"/>
      <c r="C6" s="10"/>
      <c r="D6" s="34"/>
      <c r="E6" s="34"/>
      <c r="F6" s="34"/>
      <c r="G6" s="34"/>
      <c r="H6" s="34"/>
      <c r="I6" s="34"/>
      <c r="J6" s="35"/>
      <c r="K6" s="36"/>
      <c r="L6" s="34"/>
      <c r="M6" s="34"/>
      <c r="N6" s="34"/>
      <c r="O6" s="34"/>
      <c r="P6" s="34"/>
      <c r="Q6" s="34"/>
      <c r="R6" s="37"/>
      <c r="S6" s="24"/>
      <c r="T6" s="24"/>
      <c r="U6" s="24"/>
      <c r="V6" s="24"/>
      <c r="W6" s="25"/>
      <c r="X6" s="27"/>
      <c r="Y6" s="344"/>
      <c r="Z6" s="344"/>
      <c r="AA6" s="344"/>
      <c r="AB6" s="344"/>
      <c r="AC6" s="344"/>
      <c r="AD6" s="344"/>
    </row>
    <row r="7" spans="2:30" s="2" customFormat="1" ht="15" customHeight="1">
      <c r="B7" s="362"/>
      <c r="C7" s="10"/>
      <c r="D7" s="34"/>
      <c r="E7" s="34"/>
      <c r="F7" s="34"/>
      <c r="G7" s="34"/>
      <c r="H7" s="34"/>
      <c r="I7" s="34"/>
      <c r="J7" s="35"/>
      <c r="K7" s="36"/>
      <c r="L7" s="34"/>
      <c r="M7" s="34"/>
      <c r="N7" s="34"/>
      <c r="O7" s="34"/>
      <c r="P7" s="34"/>
      <c r="Q7" s="34"/>
      <c r="R7" s="37"/>
      <c r="S7" s="24"/>
      <c r="T7" s="24"/>
      <c r="U7" s="24"/>
      <c r="V7" s="24"/>
      <c r="W7" s="25"/>
      <c r="X7" s="27"/>
      <c r="Y7" s="344"/>
      <c r="Z7" s="344"/>
      <c r="AA7" s="344"/>
      <c r="AB7" s="344"/>
      <c r="AC7" s="344"/>
      <c r="AD7" s="344"/>
    </row>
    <row r="8" spans="2:30" s="2" customFormat="1" ht="15" customHeight="1">
      <c r="B8" s="362"/>
      <c r="C8" s="10"/>
      <c r="D8" s="34"/>
      <c r="E8" s="34"/>
      <c r="F8" s="34"/>
      <c r="G8" s="34"/>
      <c r="H8" s="34"/>
      <c r="I8" s="34"/>
      <c r="J8" s="35"/>
      <c r="K8" s="36"/>
      <c r="L8" s="34"/>
      <c r="M8" s="34"/>
      <c r="N8" s="34"/>
      <c r="O8" s="34"/>
      <c r="P8" s="34"/>
      <c r="Q8" s="34"/>
      <c r="R8" s="37"/>
      <c r="S8" s="24"/>
      <c r="T8" s="24"/>
      <c r="U8" s="24"/>
      <c r="V8" s="24"/>
      <c r="W8" s="25"/>
      <c r="X8" s="27"/>
      <c r="Y8" s="344"/>
      <c r="Z8" s="344"/>
      <c r="AA8" s="344"/>
      <c r="AB8" s="344"/>
      <c r="AC8" s="344"/>
      <c r="AD8" s="344"/>
    </row>
    <row r="9" spans="2:30" s="2" customFormat="1" ht="15" customHeight="1">
      <c r="B9" s="362"/>
      <c r="C9" s="10"/>
      <c r="D9" s="34"/>
      <c r="E9" s="34"/>
      <c r="F9" s="34"/>
      <c r="G9" s="34"/>
      <c r="H9" s="34"/>
      <c r="I9" s="34"/>
      <c r="J9" s="35"/>
      <c r="K9" s="36"/>
      <c r="L9" s="34"/>
      <c r="M9" s="34"/>
      <c r="N9" s="34"/>
      <c r="O9" s="34"/>
      <c r="P9" s="34"/>
      <c r="Q9" s="34"/>
      <c r="R9" s="37"/>
      <c r="S9" s="24"/>
      <c r="T9" s="24"/>
      <c r="U9" s="24"/>
      <c r="V9" s="24"/>
      <c r="W9" s="25"/>
      <c r="X9" s="27"/>
      <c r="Y9" s="360"/>
      <c r="Z9" s="360"/>
      <c r="AA9" s="360"/>
      <c r="AB9" s="360"/>
      <c r="AC9" s="360"/>
      <c r="AD9" s="360"/>
    </row>
    <row r="10" spans="2:30" s="2" customFormat="1" ht="15" customHeight="1">
      <c r="B10" s="362"/>
      <c r="C10" s="10"/>
      <c r="D10" s="34"/>
      <c r="E10" s="34"/>
      <c r="F10" s="34"/>
      <c r="G10" s="34"/>
      <c r="H10" s="34"/>
      <c r="I10" s="34"/>
      <c r="J10" s="35"/>
      <c r="K10" s="36"/>
      <c r="L10" s="34"/>
      <c r="M10" s="34"/>
      <c r="N10" s="34"/>
      <c r="O10" s="34"/>
      <c r="P10" s="34"/>
      <c r="Q10" s="34"/>
      <c r="R10" s="37"/>
      <c r="S10" s="24"/>
      <c r="T10" s="24"/>
      <c r="U10" s="24"/>
      <c r="V10" s="24"/>
      <c r="W10" s="25"/>
      <c r="X10" s="27"/>
      <c r="Y10" s="360"/>
      <c r="Z10" s="360"/>
      <c r="AA10" s="360"/>
      <c r="AB10" s="360"/>
      <c r="AC10" s="360"/>
      <c r="AD10" s="360"/>
    </row>
    <row r="11" spans="2:30" s="2" customFormat="1" ht="15" customHeight="1">
      <c r="B11" s="362"/>
      <c r="C11" s="10"/>
      <c r="D11" s="34"/>
      <c r="E11" s="34"/>
      <c r="F11" s="34"/>
      <c r="G11" s="34"/>
      <c r="H11" s="34"/>
      <c r="I11" s="34"/>
      <c r="J11" s="35"/>
      <c r="K11" s="36"/>
      <c r="L11" s="34"/>
      <c r="M11" s="34"/>
      <c r="N11" s="34"/>
      <c r="O11" s="34"/>
      <c r="P11" s="34"/>
      <c r="Q11" s="34"/>
      <c r="R11" s="37"/>
      <c r="S11" s="24"/>
      <c r="T11" s="24"/>
      <c r="U11" s="24"/>
      <c r="V11" s="24"/>
      <c r="W11" s="25"/>
      <c r="X11" s="27"/>
      <c r="Y11" s="344"/>
      <c r="Z11" s="7"/>
      <c r="AA11" s="7"/>
      <c r="AB11" s="7"/>
      <c r="AC11" s="7"/>
      <c r="AD11" s="7"/>
    </row>
    <row r="12" spans="2:30" s="2" customFormat="1">
      <c r="B12" s="362"/>
      <c r="C12" s="10"/>
      <c r="D12" s="34"/>
      <c r="E12" s="34"/>
      <c r="F12" s="34"/>
      <c r="G12" s="34"/>
      <c r="H12" s="34"/>
      <c r="I12" s="34"/>
      <c r="J12" s="35"/>
      <c r="K12" s="36"/>
      <c r="L12" s="34"/>
      <c r="M12" s="34"/>
      <c r="N12" s="34"/>
      <c r="O12" s="34"/>
      <c r="P12" s="34"/>
      <c r="Q12" s="34"/>
      <c r="R12" s="37"/>
      <c r="S12" s="24"/>
      <c r="T12" s="24"/>
      <c r="U12" s="24"/>
      <c r="V12" s="24"/>
      <c r="W12" s="25"/>
      <c r="X12" s="27"/>
      <c r="Y12" s="3"/>
      <c r="Z12" s="28"/>
      <c r="AA12" s="28"/>
      <c r="AB12" s="28"/>
      <c r="AC12" s="8"/>
      <c r="AD12" s="8"/>
    </row>
    <row r="13" spans="2:30" s="2" customFormat="1">
      <c r="B13" s="362"/>
      <c r="C13" s="10"/>
      <c r="D13" s="34"/>
      <c r="E13" s="34"/>
      <c r="F13" s="34"/>
      <c r="G13" s="34"/>
      <c r="H13" s="34"/>
      <c r="I13" s="34"/>
      <c r="J13" s="35"/>
      <c r="K13" s="36"/>
      <c r="L13" s="34"/>
      <c r="M13" s="34"/>
      <c r="N13" s="34"/>
      <c r="O13" s="34"/>
      <c r="P13" s="34"/>
      <c r="Q13" s="34"/>
      <c r="R13" s="37"/>
      <c r="S13" s="24"/>
      <c r="T13" s="24"/>
      <c r="U13" s="24"/>
      <c r="V13" s="24"/>
      <c r="W13" s="25"/>
      <c r="X13" s="27"/>
      <c r="Y13" s="26"/>
      <c r="Z13" s="28"/>
      <c r="AA13" s="28"/>
      <c r="AB13" s="28"/>
      <c r="AC13" s="8"/>
      <c r="AD13" s="8"/>
    </row>
    <row r="14" spans="2:30" s="2" customFormat="1">
      <c r="B14" s="362"/>
      <c r="C14" s="10"/>
      <c r="D14" s="34"/>
      <c r="E14" s="34"/>
      <c r="F14" s="34"/>
      <c r="G14" s="34"/>
      <c r="H14" s="34"/>
      <c r="I14" s="34"/>
      <c r="J14" s="35"/>
      <c r="K14" s="36"/>
      <c r="L14" s="34"/>
      <c r="M14" s="34"/>
      <c r="N14" s="34"/>
      <c r="O14" s="34"/>
      <c r="P14" s="34"/>
      <c r="Q14" s="34"/>
      <c r="R14" s="37"/>
      <c r="S14" s="24"/>
      <c r="T14" s="24"/>
      <c r="U14" s="24"/>
      <c r="V14" s="24"/>
      <c r="W14" s="25"/>
      <c r="X14" s="27"/>
      <c r="Y14" s="344"/>
      <c r="Z14" s="28"/>
      <c r="AA14" s="28"/>
      <c r="AB14" s="28"/>
      <c r="AC14" s="9"/>
      <c r="AD14" s="9"/>
    </row>
    <row r="15" spans="2:30" s="2" customFormat="1">
      <c r="B15" s="362"/>
      <c r="C15" s="10"/>
      <c r="D15" s="34"/>
      <c r="E15" s="34"/>
      <c r="F15" s="34"/>
      <c r="G15" s="34"/>
      <c r="H15" s="34"/>
      <c r="I15" s="34"/>
      <c r="J15" s="35"/>
      <c r="K15" s="36"/>
      <c r="L15" s="34"/>
      <c r="M15" s="34"/>
      <c r="N15" s="34"/>
      <c r="O15" s="34"/>
      <c r="P15" s="34"/>
      <c r="Q15" s="34"/>
      <c r="R15" s="37"/>
      <c r="S15" s="24"/>
      <c r="T15" s="24"/>
      <c r="U15" s="24"/>
      <c r="V15" s="24"/>
      <c r="W15" s="25"/>
      <c r="X15" s="27"/>
      <c r="Y15" s="344"/>
      <c r="Z15" s="28"/>
      <c r="AA15" s="28"/>
      <c r="AB15" s="28"/>
      <c r="AC15" s="9"/>
      <c r="AD15" s="9"/>
    </row>
    <row r="16" spans="2:30" s="2" customFormat="1">
      <c r="B16" s="362"/>
      <c r="C16" s="10"/>
      <c r="D16" s="34"/>
      <c r="E16" s="34"/>
      <c r="F16" s="34"/>
      <c r="G16" s="34"/>
      <c r="H16" s="34"/>
      <c r="I16" s="34"/>
      <c r="J16" s="35"/>
      <c r="K16" s="36"/>
      <c r="L16" s="34"/>
      <c r="M16" s="34"/>
      <c r="N16" s="34"/>
      <c r="O16" s="34"/>
      <c r="P16" s="34"/>
      <c r="Q16" s="34"/>
      <c r="R16" s="37"/>
      <c r="S16" s="24"/>
      <c r="T16" s="24"/>
      <c r="U16" s="24"/>
      <c r="V16" s="24"/>
      <c r="W16" s="25"/>
      <c r="X16" s="27"/>
      <c r="Y16" s="4"/>
      <c r="Z16" s="5"/>
      <c r="AA16" s="5"/>
      <c r="AB16" s="5"/>
      <c r="AC16" s="5"/>
      <c r="AD16" s="5"/>
    </row>
    <row r="17" spans="1:30" s="2" customFormat="1">
      <c r="A17" s="344"/>
      <c r="B17" s="362"/>
      <c r="C17" s="10"/>
      <c r="D17" s="34"/>
      <c r="E17" s="34"/>
      <c r="F17" s="34"/>
      <c r="G17" s="34"/>
      <c r="H17" s="34"/>
      <c r="I17" s="34"/>
      <c r="J17" s="35"/>
      <c r="K17" s="36"/>
      <c r="L17" s="34"/>
      <c r="M17" s="34"/>
      <c r="N17" s="34"/>
      <c r="O17" s="34"/>
      <c r="P17" s="34"/>
      <c r="Q17" s="34"/>
      <c r="R17" s="37"/>
      <c r="S17" s="24"/>
      <c r="T17" s="24"/>
      <c r="U17" s="24"/>
      <c r="V17" s="24"/>
      <c r="W17" s="25"/>
      <c r="X17" s="27"/>
      <c r="Y17" s="344"/>
      <c r="Z17" s="344"/>
      <c r="AA17" s="344"/>
      <c r="AB17" s="344"/>
      <c r="AC17" s="344"/>
      <c r="AD17" s="344"/>
    </row>
    <row r="18" spans="1:30" s="2" customFormat="1">
      <c r="A18" s="344"/>
      <c r="B18" s="362"/>
      <c r="C18" s="10"/>
      <c r="D18" s="34"/>
      <c r="E18" s="34"/>
      <c r="F18" s="34"/>
      <c r="G18" s="34"/>
      <c r="H18" s="34"/>
      <c r="I18" s="34"/>
      <c r="J18" s="35"/>
      <c r="K18" s="36"/>
      <c r="L18" s="34"/>
      <c r="M18" s="34"/>
      <c r="N18" s="34"/>
      <c r="O18" s="34"/>
      <c r="P18" s="34"/>
      <c r="Q18" s="34"/>
      <c r="R18" s="37"/>
      <c r="S18" s="24"/>
      <c r="T18" s="24"/>
      <c r="U18" s="24"/>
      <c r="V18" s="24"/>
      <c r="W18" s="25"/>
      <c r="X18" s="27"/>
      <c r="Y18" s="249"/>
      <c r="Z18" s="249"/>
      <c r="AA18" s="249"/>
      <c r="AB18" s="249"/>
      <c r="AC18" s="249"/>
      <c r="AD18" s="249"/>
    </row>
    <row r="19" spans="1:30" s="2" customFormat="1" ht="15.75">
      <c r="A19" s="344"/>
      <c r="B19" s="362"/>
      <c r="C19" s="10"/>
      <c r="D19" s="34"/>
      <c r="E19" s="208" t="s">
        <v>24</v>
      </c>
      <c r="F19" s="369" t="s">
        <v>25</v>
      </c>
      <c r="G19" s="369"/>
      <c r="H19" s="369"/>
      <c r="I19" s="369"/>
      <c r="J19" s="35"/>
      <c r="K19" s="36"/>
      <c r="L19" s="366" t="s">
        <v>26</v>
      </c>
      <c r="M19" s="366"/>
      <c r="N19" s="366"/>
      <c r="O19" s="366"/>
      <c r="P19" s="366"/>
      <c r="Q19" s="42"/>
      <c r="R19" s="37"/>
      <c r="S19" s="24"/>
      <c r="T19" s="24"/>
      <c r="U19" s="24"/>
      <c r="V19" s="24"/>
      <c r="W19" s="25"/>
      <c r="X19" s="27"/>
      <c r="Y19" s="249"/>
      <c r="Z19" s="249"/>
      <c r="AA19" s="249"/>
      <c r="AB19" s="249"/>
      <c r="AC19" s="249"/>
      <c r="AD19" s="249"/>
    </row>
    <row r="20" spans="1:30">
      <c r="A20" s="344"/>
      <c r="B20" s="362"/>
      <c r="C20" s="10"/>
      <c r="D20" s="34"/>
      <c r="E20" s="42">
        <v>2014</v>
      </c>
      <c r="F20" s="67">
        <v>2015</v>
      </c>
      <c r="G20" s="42">
        <v>2016</v>
      </c>
      <c r="H20" s="42">
        <v>2017</v>
      </c>
      <c r="I20" s="42">
        <v>2018</v>
      </c>
      <c r="J20" s="35"/>
      <c r="K20" s="36"/>
      <c r="L20" s="42">
        <v>2014</v>
      </c>
      <c r="M20" s="42">
        <v>2015</v>
      </c>
      <c r="N20" s="42">
        <v>2016</v>
      </c>
      <c r="O20" s="42">
        <v>2017</v>
      </c>
      <c r="P20" s="42">
        <v>2018</v>
      </c>
      <c r="Q20" s="38"/>
      <c r="R20" s="37"/>
      <c r="S20" s="24"/>
      <c r="T20" s="24"/>
      <c r="U20" s="24"/>
      <c r="V20" s="24"/>
      <c r="W20" s="25"/>
      <c r="X20" s="27"/>
      <c r="Y20" s="344"/>
      <c r="Z20" s="7"/>
      <c r="AA20" s="7"/>
      <c r="AB20" s="7"/>
      <c r="AC20" s="7"/>
      <c r="AD20" s="7"/>
    </row>
    <row r="21" spans="1:30" ht="3.75" customHeight="1">
      <c r="A21" s="344"/>
      <c r="B21" s="362"/>
      <c r="C21" s="10"/>
      <c r="D21" s="34"/>
      <c r="E21" s="45"/>
      <c r="F21" s="72"/>
      <c r="G21" s="45"/>
      <c r="H21" s="45"/>
      <c r="I21" s="45"/>
      <c r="J21" s="35"/>
      <c r="K21" s="36"/>
      <c r="L21" s="45"/>
      <c r="M21" s="45"/>
      <c r="N21" s="45"/>
      <c r="O21" s="45"/>
      <c r="P21" s="45"/>
      <c r="Q21" s="38"/>
      <c r="R21" s="37"/>
      <c r="S21" s="24"/>
      <c r="T21" s="24"/>
      <c r="U21" s="24"/>
      <c r="V21" s="24"/>
      <c r="W21" s="25"/>
      <c r="X21" s="27"/>
      <c r="Y21" s="344"/>
      <c r="Z21" s="7"/>
      <c r="AA21" s="7"/>
      <c r="AB21" s="7"/>
      <c r="AC21" s="7"/>
      <c r="AD21" s="7"/>
    </row>
    <row r="22" spans="1:30" ht="3.75" customHeight="1">
      <c r="A22" s="344"/>
      <c r="B22" s="362"/>
      <c r="C22" s="10"/>
      <c r="D22" s="34"/>
      <c r="E22" s="38"/>
      <c r="F22" s="71"/>
      <c r="G22" s="38"/>
      <c r="H22" s="38"/>
      <c r="I22" s="38"/>
      <c r="J22" s="35"/>
      <c r="K22" s="36"/>
      <c r="L22" s="38"/>
      <c r="M22" s="38"/>
      <c r="N22" s="38"/>
      <c r="O22" s="38"/>
      <c r="P22" s="38"/>
      <c r="Q22" s="38"/>
      <c r="R22" s="37"/>
      <c r="S22" s="24"/>
      <c r="T22" s="24"/>
      <c r="U22" s="24"/>
      <c r="V22" s="24"/>
      <c r="W22" s="25"/>
      <c r="X22" s="27"/>
      <c r="Y22" s="344"/>
      <c r="Z22" s="7"/>
      <c r="AA22" s="7"/>
      <c r="AB22" s="7"/>
      <c r="AC22" s="7"/>
      <c r="AD22" s="7"/>
    </row>
    <row r="23" spans="1:30">
      <c r="A23" s="344"/>
      <c r="B23" s="362"/>
      <c r="C23" s="10"/>
      <c r="D23" s="21" t="s">
        <v>27</v>
      </c>
      <c r="E23" s="119">
        <v>17.7</v>
      </c>
      <c r="F23" s="206">
        <v>15.2</v>
      </c>
      <c r="G23" s="119">
        <v>17.5</v>
      </c>
      <c r="H23" s="119">
        <v>15.5</v>
      </c>
      <c r="I23" s="119">
        <v>16</v>
      </c>
      <c r="J23" s="46"/>
      <c r="K23" s="47"/>
      <c r="L23" s="119">
        <v>5.3</v>
      </c>
      <c r="M23" s="119">
        <v>6.4</v>
      </c>
      <c r="N23" s="119">
        <v>6.6</v>
      </c>
      <c r="O23" s="119">
        <v>5.9</v>
      </c>
      <c r="P23" s="119">
        <v>5.9</v>
      </c>
      <c r="Q23" s="13"/>
      <c r="R23" s="37"/>
      <c r="S23" s="24"/>
      <c r="T23" s="24"/>
      <c r="U23" s="24"/>
      <c r="V23" s="24"/>
      <c r="W23" s="25"/>
      <c r="X23" s="27"/>
      <c r="Y23" s="3"/>
      <c r="Z23" s="28"/>
      <c r="AA23" s="28"/>
      <c r="AB23" s="28"/>
      <c r="AC23" s="29"/>
      <c r="AD23" s="29"/>
    </row>
    <row r="24" spans="1:30">
      <c r="A24" s="344"/>
      <c r="B24" s="362"/>
      <c r="C24" s="10"/>
      <c r="D24" s="21" t="s">
        <v>28</v>
      </c>
      <c r="E24" s="119">
        <v>49.736342767408352</v>
      </c>
      <c r="F24" s="206">
        <v>36.728888709300776</v>
      </c>
      <c r="G24" s="119">
        <v>36.402241038812065</v>
      </c>
      <c r="H24" s="119">
        <v>39.875666558551423</v>
      </c>
      <c r="I24" s="119">
        <v>41.946104031387605</v>
      </c>
      <c r="J24" s="46"/>
      <c r="K24" s="47"/>
      <c r="L24" s="119">
        <v>12.203154116680414</v>
      </c>
      <c r="M24" s="119">
        <v>12.716855767532662</v>
      </c>
      <c r="N24" s="119">
        <v>13.081012274167108</v>
      </c>
      <c r="O24" s="119">
        <v>13.43036814438795</v>
      </c>
      <c r="P24" s="119">
        <v>13.901857651517282</v>
      </c>
      <c r="Q24" s="13"/>
      <c r="R24" s="37"/>
      <c r="S24" s="24"/>
      <c r="T24" s="24"/>
      <c r="U24" s="24"/>
      <c r="V24" s="24"/>
      <c r="W24" s="25"/>
      <c r="X24" s="27"/>
      <c r="Y24" s="344"/>
      <c r="Z24" s="28"/>
      <c r="AA24" s="28"/>
      <c r="AB24" s="28"/>
      <c r="AC24" s="9"/>
      <c r="AD24" s="9"/>
    </row>
    <row r="25" spans="1:30" s="24" customFormat="1">
      <c r="A25" s="344"/>
      <c r="B25" s="362"/>
      <c r="C25" s="10"/>
      <c r="D25" s="21" t="s">
        <v>29</v>
      </c>
      <c r="E25" s="119">
        <v>87.3</v>
      </c>
      <c r="F25" s="207">
        <v>67.599999999999994</v>
      </c>
      <c r="G25" s="118">
        <v>67.099999999999994</v>
      </c>
      <c r="H25" s="118">
        <v>74.3</v>
      </c>
      <c r="I25" s="118">
        <v>77.099999999999994</v>
      </c>
      <c r="J25" s="46"/>
      <c r="K25" s="47"/>
      <c r="L25" s="119">
        <v>19.3</v>
      </c>
      <c r="M25" s="118">
        <v>19.5</v>
      </c>
      <c r="N25" s="118">
        <v>19.8</v>
      </c>
      <c r="O25" s="118">
        <v>20.8</v>
      </c>
      <c r="P25" s="118">
        <v>21.9</v>
      </c>
      <c r="Q25" s="13"/>
      <c r="R25" s="37"/>
      <c r="W25" s="25"/>
      <c r="X25" s="27"/>
      <c r="Y25" s="26"/>
      <c r="Z25" s="28"/>
      <c r="AA25" s="28"/>
      <c r="AB25" s="28"/>
      <c r="AC25" s="29"/>
      <c r="AD25" s="29"/>
    </row>
    <row r="26" spans="1:30" ht="3.75" customHeight="1">
      <c r="A26" s="344"/>
      <c r="B26" s="362"/>
      <c r="C26" s="10"/>
      <c r="D26" s="34"/>
      <c r="E26" s="49"/>
      <c r="F26" s="66"/>
      <c r="G26" s="49"/>
      <c r="H26" s="49"/>
      <c r="I26" s="49"/>
      <c r="J26" s="46"/>
      <c r="K26" s="47"/>
      <c r="L26" s="49"/>
      <c r="M26" s="49"/>
      <c r="N26" s="49"/>
      <c r="O26" s="49"/>
      <c r="P26" s="49"/>
      <c r="Q26" s="13"/>
      <c r="R26" s="37"/>
      <c r="S26" s="24"/>
      <c r="T26" s="24"/>
      <c r="U26" s="24"/>
      <c r="V26" s="24"/>
      <c r="W26" s="25"/>
      <c r="X26" s="27"/>
      <c r="Y26" s="344"/>
      <c r="Z26" s="28"/>
      <c r="AA26" s="28"/>
      <c r="AB26" s="28"/>
      <c r="AC26" s="9"/>
      <c r="AD26" s="9"/>
    </row>
    <row r="27" spans="1:30" ht="3.75" customHeight="1">
      <c r="A27" s="344"/>
      <c r="B27" s="362"/>
      <c r="C27" s="10"/>
      <c r="D27" s="34"/>
      <c r="E27" s="39"/>
      <c r="F27" s="70"/>
      <c r="G27" s="39"/>
      <c r="H27" s="39"/>
      <c r="I27" s="39"/>
      <c r="J27" s="46"/>
      <c r="K27" s="47"/>
      <c r="L27" s="39"/>
      <c r="M27" s="39"/>
      <c r="N27" s="39"/>
      <c r="O27" s="39"/>
      <c r="P27" s="39"/>
      <c r="Q27" s="13"/>
      <c r="R27" s="37"/>
      <c r="S27" s="24"/>
      <c r="T27" s="24"/>
      <c r="U27" s="24"/>
      <c r="V27" s="24"/>
      <c r="W27" s="25"/>
      <c r="X27" s="27"/>
      <c r="Y27" s="344"/>
      <c r="Z27" s="28"/>
      <c r="AA27" s="28"/>
      <c r="AB27" s="28"/>
      <c r="AC27" s="9"/>
      <c r="AD27" s="9"/>
    </row>
    <row r="28" spans="1:30">
      <c r="A28" s="344"/>
      <c r="B28" s="362"/>
      <c r="C28" s="10"/>
      <c r="D28" s="22" t="s">
        <v>30</v>
      </c>
      <c r="E28" s="114" t="s">
        <v>31</v>
      </c>
      <c r="F28" s="115" t="s">
        <v>32</v>
      </c>
      <c r="G28" s="115" t="s">
        <v>33</v>
      </c>
      <c r="H28" s="115" t="s">
        <v>34</v>
      </c>
      <c r="I28" s="115" t="s">
        <v>34</v>
      </c>
      <c r="J28" s="46"/>
      <c r="K28" s="47"/>
      <c r="L28" s="115" t="s">
        <v>31</v>
      </c>
      <c r="M28" s="115" t="s">
        <v>32</v>
      </c>
      <c r="N28" s="115" t="s">
        <v>33</v>
      </c>
      <c r="O28" s="115" t="s">
        <v>34</v>
      </c>
      <c r="P28" s="115" t="s">
        <v>34</v>
      </c>
      <c r="Q28" s="13"/>
      <c r="R28" s="37"/>
      <c r="S28" s="24"/>
      <c r="T28" s="24"/>
      <c r="U28" s="24"/>
      <c r="V28" s="24"/>
      <c r="W28" s="25"/>
      <c r="X28" s="27"/>
      <c r="Y28" s="344"/>
      <c r="Z28" s="28"/>
      <c r="AA28" s="28"/>
      <c r="AB28" s="28"/>
      <c r="AC28" s="9"/>
      <c r="AD28" s="9"/>
    </row>
    <row r="29" spans="1:30" ht="7.5" customHeight="1" thickBot="1">
      <c r="A29" s="344"/>
      <c r="B29" s="362"/>
      <c r="C29" s="247"/>
      <c r="D29" s="219"/>
      <c r="E29" s="220"/>
      <c r="F29" s="220"/>
      <c r="G29" s="220"/>
      <c r="H29" s="220"/>
      <c r="I29" s="220"/>
      <c r="J29" s="221"/>
      <c r="K29" s="221"/>
      <c r="L29" s="220"/>
      <c r="M29" s="220"/>
      <c r="N29" s="220"/>
      <c r="O29" s="220"/>
      <c r="P29" s="220"/>
      <c r="Q29" s="221"/>
      <c r="R29" s="222"/>
      <c r="S29" s="24"/>
      <c r="T29" s="24"/>
      <c r="U29" s="24"/>
      <c r="V29" s="24"/>
      <c r="W29" s="25"/>
      <c r="X29" s="27"/>
      <c r="Y29" s="344"/>
      <c r="Z29" s="28"/>
      <c r="AA29" s="28"/>
      <c r="AB29" s="28"/>
      <c r="AC29" s="9"/>
      <c r="AD29" s="9"/>
    </row>
    <row r="30" spans="1:30" ht="15" customHeight="1">
      <c r="A30" s="344"/>
      <c r="B30" s="362"/>
      <c r="C30" s="15"/>
      <c r="D30" s="16"/>
      <c r="E30" s="16"/>
      <c r="F30" s="16"/>
      <c r="G30" s="16"/>
      <c r="H30" s="16"/>
      <c r="I30" s="16"/>
      <c r="J30" s="16"/>
      <c r="K30" s="16"/>
      <c r="L30" s="16"/>
      <c r="M30" s="16"/>
      <c r="N30" s="16"/>
      <c r="O30" s="16"/>
      <c r="P30" s="16"/>
      <c r="Q30" s="16"/>
      <c r="R30" s="50"/>
      <c r="S30" s="24"/>
      <c r="T30" s="24"/>
      <c r="U30" s="24"/>
      <c r="V30" s="24"/>
      <c r="W30" s="25"/>
      <c r="X30" s="27"/>
      <c r="Y30" s="344"/>
      <c r="Z30" s="344"/>
      <c r="AA30" s="344"/>
      <c r="AB30" s="344"/>
      <c r="AC30" s="344"/>
      <c r="AD30" s="344"/>
    </row>
    <row r="31" spans="1:30" ht="15" customHeight="1">
      <c r="A31" s="344"/>
      <c r="B31" s="362"/>
      <c r="C31" s="51"/>
      <c r="D31" s="51"/>
      <c r="E31" s="51"/>
      <c r="F31" s="51"/>
      <c r="G31" s="51"/>
      <c r="H31" s="51"/>
      <c r="I31" s="51"/>
      <c r="J31" s="52"/>
      <c r="K31" s="53"/>
      <c r="L31" s="51"/>
      <c r="M31" s="51"/>
      <c r="N31" s="51"/>
      <c r="O31" s="51"/>
      <c r="P31" s="51"/>
      <c r="Q31" s="51"/>
      <c r="R31" s="54"/>
      <c r="S31" s="24"/>
      <c r="T31" s="24"/>
      <c r="U31" s="24"/>
      <c r="V31" s="24"/>
      <c r="W31" s="25"/>
      <c r="X31" s="27"/>
      <c r="Y31" s="344"/>
      <c r="Z31" s="344"/>
      <c r="AA31" s="344"/>
      <c r="AB31" s="344"/>
      <c r="AC31" s="344"/>
      <c r="AD31" s="344"/>
    </row>
    <row r="32" spans="1:30" ht="15" customHeight="1">
      <c r="A32" s="344"/>
      <c r="B32" s="362"/>
      <c r="C32" s="10"/>
      <c r="D32" s="55"/>
      <c r="E32" s="55"/>
      <c r="F32" s="55"/>
      <c r="G32" s="55"/>
      <c r="H32" s="55"/>
      <c r="I32" s="55"/>
      <c r="J32" s="56"/>
      <c r="K32" s="57"/>
      <c r="L32" s="55"/>
      <c r="M32" s="55"/>
      <c r="N32" s="55"/>
      <c r="O32" s="55"/>
      <c r="P32" s="55"/>
      <c r="Q32" s="55"/>
      <c r="R32" s="58"/>
      <c r="S32" s="24"/>
      <c r="T32" s="24"/>
      <c r="U32" s="24"/>
      <c r="V32" s="24"/>
      <c r="W32" s="25"/>
      <c r="X32" s="25"/>
      <c r="Y32" s="24"/>
      <c r="Z32" s="24"/>
      <c r="AA32" s="24"/>
      <c r="AB32" s="24"/>
      <c r="AC32" s="24"/>
      <c r="AD32" s="24"/>
    </row>
    <row r="33" spans="2:30" ht="15" customHeight="1">
      <c r="B33" s="362"/>
      <c r="C33" s="10"/>
      <c r="D33" s="55"/>
      <c r="E33" s="55"/>
      <c r="F33" s="55"/>
      <c r="G33" s="55"/>
      <c r="H33" s="55"/>
      <c r="I33" s="55"/>
      <c r="J33" s="56"/>
      <c r="K33" s="57"/>
      <c r="L33" s="55"/>
      <c r="M33" s="55"/>
      <c r="N33" s="55"/>
      <c r="O33" s="55"/>
      <c r="P33" s="55"/>
      <c r="Q33" s="55"/>
      <c r="R33" s="58"/>
      <c r="S33" s="24"/>
      <c r="T33" s="24"/>
      <c r="U33" s="24"/>
      <c r="V33" s="24"/>
      <c r="W33" s="25"/>
      <c r="X33" s="25"/>
      <c r="Y33" s="24"/>
      <c r="Z33" s="24"/>
      <c r="AA33" s="24"/>
      <c r="AB33" s="24"/>
      <c r="AC33" s="24"/>
      <c r="AD33" s="24"/>
    </row>
    <row r="34" spans="2:30" ht="15" customHeight="1">
      <c r="B34" s="362"/>
      <c r="C34" s="10"/>
      <c r="D34" s="55"/>
      <c r="E34" s="55"/>
      <c r="F34" s="55"/>
      <c r="G34" s="55"/>
      <c r="H34" s="55"/>
      <c r="I34" s="55"/>
      <c r="J34" s="56"/>
      <c r="K34" s="57"/>
      <c r="L34" s="55"/>
      <c r="M34" s="55"/>
      <c r="N34" s="55"/>
      <c r="O34" s="55"/>
      <c r="P34" s="55"/>
      <c r="Q34" s="55"/>
      <c r="R34" s="58"/>
      <c r="S34" s="24"/>
      <c r="T34" s="24"/>
      <c r="U34" s="24"/>
      <c r="V34" s="24"/>
      <c r="W34" s="25"/>
      <c r="X34" s="25"/>
      <c r="Y34" s="24"/>
      <c r="Z34" s="24"/>
      <c r="AA34" s="24"/>
      <c r="AB34" s="24"/>
      <c r="AC34" s="24"/>
      <c r="AD34" s="24"/>
    </row>
    <row r="35" spans="2:30" ht="15" customHeight="1">
      <c r="B35" s="362"/>
      <c r="C35" s="10"/>
      <c r="D35" s="55"/>
      <c r="E35" s="55"/>
      <c r="F35" s="55"/>
      <c r="G35" s="55"/>
      <c r="H35" s="55"/>
      <c r="I35" s="55"/>
      <c r="J35" s="56"/>
      <c r="K35" s="57"/>
      <c r="L35" s="55"/>
      <c r="M35" s="55"/>
      <c r="N35" s="55"/>
      <c r="O35" s="55"/>
      <c r="P35" s="55"/>
      <c r="Q35" s="55"/>
      <c r="R35" s="58"/>
      <c r="S35" s="24"/>
      <c r="T35" s="24"/>
      <c r="U35" s="24"/>
      <c r="V35" s="24"/>
      <c r="W35" s="25"/>
      <c r="X35" s="25"/>
      <c r="Y35" s="24"/>
      <c r="Z35" s="24"/>
      <c r="AA35" s="24"/>
      <c r="AB35" s="24"/>
      <c r="AC35" s="24"/>
      <c r="AD35" s="24"/>
    </row>
    <row r="36" spans="2:30" ht="15" customHeight="1">
      <c r="B36" s="362"/>
      <c r="C36" s="10"/>
      <c r="D36" s="55"/>
      <c r="E36" s="55"/>
      <c r="F36" s="55"/>
      <c r="G36" s="55"/>
      <c r="H36" s="55"/>
      <c r="I36" s="55"/>
      <c r="J36" s="56"/>
      <c r="K36" s="57"/>
      <c r="L36" s="55"/>
      <c r="M36" s="55"/>
      <c r="N36" s="55"/>
      <c r="O36" s="55"/>
      <c r="P36" s="55"/>
      <c r="Q36" s="55"/>
      <c r="R36" s="58"/>
      <c r="S36" s="24"/>
      <c r="T36" s="24"/>
      <c r="U36" s="24"/>
      <c r="V36" s="24"/>
      <c r="W36" s="25"/>
      <c r="X36" s="25"/>
      <c r="Y36" s="24"/>
      <c r="Z36" s="24"/>
      <c r="AA36" s="24"/>
      <c r="AB36" s="24"/>
      <c r="AC36" s="24"/>
      <c r="AD36" s="24"/>
    </row>
    <row r="37" spans="2:30" ht="15" customHeight="1">
      <c r="B37" s="362"/>
      <c r="C37" s="10"/>
      <c r="D37" s="55"/>
      <c r="E37" s="55"/>
      <c r="F37" s="55"/>
      <c r="G37" s="55"/>
      <c r="H37" s="55"/>
      <c r="I37" s="55"/>
      <c r="J37" s="56"/>
      <c r="K37" s="57"/>
      <c r="L37" s="55"/>
      <c r="M37" s="55"/>
      <c r="N37" s="55"/>
      <c r="O37" s="55"/>
      <c r="P37" s="55"/>
      <c r="Q37" s="55"/>
      <c r="R37" s="58"/>
      <c r="S37" s="24"/>
      <c r="T37" s="24"/>
      <c r="U37" s="24"/>
      <c r="V37" s="24"/>
      <c r="W37" s="25"/>
      <c r="X37" s="25"/>
      <c r="Y37" s="24"/>
      <c r="Z37" s="24"/>
      <c r="AA37" s="24"/>
      <c r="AB37" s="24"/>
      <c r="AC37" s="24"/>
      <c r="AD37" s="24"/>
    </row>
    <row r="38" spans="2:30" ht="14.25" customHeight="1">
      <c r="B38" s="362"/>
      <c r="C38" s="10"/>
      <c r="D38" s="55"/>
      <c r="E38" s="55"/>
      <c r="F38" s="55"/>
      <c r="G38" s="55"/>
      <c r="H38" s="55"/>
      <c r="I38" s="55"/>
      <c r="J38" s="56"/>
      <c r="K38" s="57"/>
      <c r="L38" s="55"/>
      <c r="M38" s="55"/>
      <c r="N38" s="55"/>
      <c r="O38" s="55"/>
      <c r="P38" s="55"/>
      <c r="Q38" s="55"/>
      <c r="R38" s="58"/>
      <c r="S38" s="24"/>
      <c r="T38" s="24"/>
      <c r="U38" s="24"/>
      <c r="V38" s="24"/>
      <c r="W38" s="25"/>
      <c r="X38" s="25"/>
      <c r="Y38" s="24"/>
      <c r="Z38" s="24"/>
      <c r="AA38" s="24"/>
      <c r="AB38" s="24"/>
      <c r="AC38" s="24"/>
      <c r="AD38" s="24"/>
    </row>
    <row r="39" spans="2:30">
      <c r="B39" s="362"/>
      <c r="C39" s="10"/>
      <c r="D39" s="55"/>
      <c r="E39" s="55"/>
      <c r="F39" s="55"/>
      <c r="G39" s="55"/>
      <c r="H39" s="55"/>
      <c r="I39" s="55"/>
      <c r="J39" s="56"/>
      <c r="K39" s="57"/>
      <c r="L39" s="55"/>
      <c r="M39" s="55"/>
      <c r="N39" s="55"/>
      <c r="O39" s="55"/>
      <c r="P39" s="55"/>
      <c r="Q39" s="55"/>
      <c r="R39" s="58"/>
      <c r="S39" s="24"/>
      <c r="T39" s="24"/>
      <c r="U39" s="24"/>
      <c r="V39" s="24"/>
      <c r="W39" s="25"/>
      <c r="X39" s="25"/>
      <c r="Y39" s="24"/>
      <c r="Z39" s="24"/>
      <c r="AA39" s="24"/>
      <c r="AB39" s="24"/>
      <c r="AC39" s="24"/>
      <c r="AD39" s="24"/>
    </row>
    <row r="40" spans="2:30">
      <c r="B40" s="362"/>
      <c r="C40" s="10"/>
      <c r="D40" s="55"/>
      <c r="E40" s="55"/>
      <c r="F40" s="55"/>
      <c r="G40" s="55"/>
      <c r="H40" s="55"/>
      <c r="I40" s="55"/>
      <c r="J40" s="56"/>
      <c r="K40" s="57"/>
      <c r="L40" s="55"/>
      <c r="M40" s="55"/>
      <c r="N40" s="55"/>
      <c r="O40" s="55"/>
      <c r="P40" s="55"/>
      <c r="Q40" s="55"/>
      <c r="R40" s="58"/>
      <c r="S40" s="24"/>
      <c r="T40" s="24"/>
      <c r="U40" s="24"/>
      <c r="V40" s="24"/>
      <c r="W40" s="25"/>
      <c r="X40" s="25"/>
      <c r="Y40" s="24"/>
      <c r="Z40" s="24"/>
      <c r="AA40" s="24"/>
      <c r="AB40" s="24"/>
      <c r="AC40" s="24"/>
      <c r="AD40" s="24"/>
    </row>
    <row r="41" spans="2:30">
      <c r="B41" s="362"/>
      <c r="C41" s="10"/>
      <c r="D41" s="55"/>
      <c r="E41" s="55"/>
      <c r="F41" s="55"/>
      <c r="G41" s="55"/>
      <c r="H41" s="55"/>
      <c r="I41" s="55"/>
      <c r="J41" s="56"/>
      <c r="K41" s="57"/>
      <c r="L41" s="55"/>
      <c r="M41" s="55"/>
      <c r="N41" s="55"/>
      <c r="O41" s="55"/>
      <c r="P41" s="55"/>
      <c r="Q41" s="55"/>
      <c r="R41" s="58"/>
      <c r="S41" s="24"/>
      <c r="T41" s="24"/>
      <c r="U41" s="24"/>
      <c r="V41" s="24"/>
      <c r="W41" s="25"/>
      <c r="X41" s="25"/>
      <c r="Y41" s="24"/>
      <c r="Z41" s="24"/>
      <c r="AA41" s="24"/>
      <c r="AB41" s="24"/>
      <c r="AC41" s="24"/>
      <c r="AD41" s="24"/>
    </row>
    <row r="42" spans="2:30">
      <c r="B42" s="362"/>
      <c r="C42" s="10"/>
      <c r="D42" s="55"/>
      <c r="E42" s="55"/>
      <c r="F42" s="55"/>
      <c r="G42" s="55"/>
      <c r="H42" s="55"/>
      <c r="I42" s="55"/>
      <c r="J42" s="56"/>
      <c r="K42" s="57"/>
      <c r="L42" s="55"/>
      <c r="M42" s="55"/>
      <c r="N42" s="55"/>
      <c r="O42" s="55"/>
      <c r="P42" s="55"/>
      <c r="Q42" s="55"/>
      <c r="R42" s="58"/>
      <c r="S42" s="24"/>
      <c r="T42" s="24"/>
      <c r="U42" s="24"/>
      <c r="V42" s="24"/>
      <c r="W42" s="25"/>
      <c r="X42" s="25"/>
      <c r="Y42" s="24"/>
      <c r="Z42" s="24"/>
      <c r="AA42" s="24"/>
      <c r="AB42" s="24"/>
      <c r="AC42" s="24"/>
      <c r="AD42" s="24"/>
    </row>
    <row r="43" spans="2:30">
      <c r="B43" s="362"/>
      <c r="C43" s="10"/>
      <c r="D43" s="55"/>
      <c r="E43" s="55"/>
      <c r="F43" s="55"/>
      <c r="G43" s="55"/>
      <c r="H43" s="55"/>
      <c r="I43" s="55"/>
      <c r="J43" s="56"/>
      <c r="K43" s="57"/>
      <c r="L43" s="55"/>
      <c r="M43" s="55"/>
      <c r="N43" s="55"/>
      <c r="O43" s="55"/>
      <c r="P43" s="55"/>
      <c r="Q43" s="55"/>
      <c r="R43" s="58"/>
      <c r="S43" s="24"/>
      <c r="T43" s="24"/>
      <c r="U43" s="24"/>
      <c r="V43" s="24"/>
      <c r="W43" s="25"/>
      <c r="X43" s="25"/>
      <c r="Y43" s="24"/>
      <c r="Z43" s="24"/>
      <c r="AA43" s="24"/>
      <c r="AB43" s="24"/>
      <c r="AC43" s="24"/>
      <c r="AD43" s="24"/>
    </row>
    <row r="44" spans="2:30">
      <c r="B44" s="362"/>
      <c r="C44" s="10"/>
      <c r="D44" s="55"/>
      <c r="E44" s="55"/>
      <c r="F44" s="55"/>
      <c r="G44" s="55"/>
      <c r="H44" s="55"/>
      <c r="I44" s="55"/>
      <c r="J44" s="56"/>
      <c r="K44" s="57"/>
      <c r="L44" s="55"/>
      <c r="M44" s="55"/>
      <c r="N44" s="55"/>
      <c r="O44" s="55"/>
      <c r="P44" s="55"/>
      <c r="Q44" s="55"/>
      <c r="R44" s="58"/>
      <c r="S44" s="24"/>
      <c r="T44" s="24"/>
      <c r="U44" s="24"/>
      <c r="V44" s="24"/>
      <c r="W44" s="25"/>
      <c r="X44" s="25"/>
      <c r="Y44" s="24"/>
      <c r="Z44" s="24"/>
      <c r="AA44" s="24"/>
      <c r="AB44" s="24"/>
      <c r="AC44" s="24"/>
      <c r="AD44" s="24"/>
    </row>
    <row r="45" spans="2:30">
      <c r="B45" s="362"/>
      <c r="C45" s="10"/>
      <c r="D45" s="55"/>
      <c r="E45" s="55"/>
      <c r="F45" s="55"/>
      <c r="G45" s="55"/>
      <c r="H45" s="55"/>
      <c r="I45" s="55"/>
      <c r="J45" s="56"/>
      <c r="K45" s="57"/>
      <c r="L45" s="55"/>
      <c r="M45" s="55"/>
      <c r="N45" s="55"/>
      <c r="O45" s="55"/>
      <c r="P45" s="55"/>
      <c r="Q45" s="55"/>
      <c r="R45" s="58"/>
      <c r="S45" s="24"/>
      <c r="T45" s="24"/>
      <c r="U45" s="24"/>
      <c r="V45" s="24"/>
      <c r="W45" s="25"/>
      <c r="X45" s="25"/>
      <c r="Y45" s="24"/>
      <c r="Z45" s="248"/>
      <c r="AA45" s="248"/>
      <c r="AB45" s="248"/>
      <c r="AC45" s="248"/>
      <c r="AD45" s="248"/>
    </row>
    <row r="46" spans="2:30" ht="15.75">
      <c r="B46" s="362"/>
      <c r="C46" s="10"/>
      <c r="D46" s="55"/>
      <c r="E46" s="367" t="s">
        <v>35</v>
      </c>
      <c r="F46" s="367"/>
      <c r="G46" s="367"/>
      <c r="H46" s="367"/>
      <c r="I46" s="367"/>
      <c r="J46" s="56"/>
      <c r="K46" s="57"/>
      <c r="L46" s="368" t="s">
        <v>36</v>
      </c>
      <c r="M46" s="368"/>
      <c r="N46" s="368"/>
      <c r="O46" s="368"/>
      <c r="P46" s="368"/>
      <c r="Q46" s="11"/>
      <c r="R46" s="58"/>
      <c r="S46" s="24"/>
      <c r="T46" s="24"/>
      <c r="U46" s="24"/>
      <c r="V46" s="24"/>
      <c r="W46" s="25"/>
      <c r="X46" s="25"/>
      <c r="Y46" s="24"/>
      <c r="Z46" s="248"/>
      <c r="AA46" s="248"/>
      <c r="AB46" s="248"/>
      <c r="AC46" s="248"/>
      <c r="AD46" s="248"/>
    </row>
    <row r="47" spans="2:30">
      <c r="B47" s="362"/>
      <c r="C47" s="10"/>
      <c r="D47" s="55"/>
      <c r="E47" s="42">
        <v>2014</v>
      </c>
      <c r="F47" s="42">
        <v>2015</v>
      </c>
      <c r="G47" s="42">
        <v>2016</v>
      </c>
      <c r="H47" s="42">
        <v>2017</v>
      </c>
      <c r="I47" s="42">
        <v>2018</v>
      </c>
      <c r="J47" s="56"/>
      <c r="K47" s="57"/>
      <c r="L47" s="42">
        <v>2014</v>
      </c>
      <c r="M47" s="42">
        <v>2015</v>
      </c>
      <c r="N47" s="42">
        <v>2016</v>
      </c>
      <c r="O47" s="42">
        <v>2017</v>
      </c>
      <c r="P47" s="42">
        <v>2018</v>
      </c>
      <c r="Q47" s="38"/>
      <c r="R47" s="58"/>
      <c r="S47" s="24"/>
      <c r="T47" s="24"/>
      <c r="U47" s="24"/>
      <c r="V47" s="24"/>
      <c r="W47" s="25"/>
      <c r="X47" s="25"/>
      <c r="Y47" s="24"/>
      <c r="Z47" s="24"/>
      <c r="AA47" s="24"/>
      <c r="AB47" s="24"/>
      <c r="AC47" s="24"/>
      <c r="AD47" s="24"/>
    </row>
    <row r="48" spans="2:30" ht="3.75" customHeight="1">
      <c r="B48" s="362"/>
      <c r="C48" s="10"/>
      <c r="D48" s="55"/>
      <c r="E48" s="45"/>
      <c r="F48" s="45"/>
      <c r="G48" s="45"/>
      <c r="H48" s="45"/>
      <c r="I48" s="45"/>
      <c r="J48" s="56"/>
      <c r="K48" s="57"/>
      <c r="L48" s="45"/>
      <c r="M48" s="45"/>
      <c r="N48" s="45"/>
      <c r="O48" s="45"/>
      <c r="P48" s="45"/>
      <c r="Q48" s="38"/>
      <c r="R48" s="58"/>
      <c r="S48" s="24"/>
      <c r="T48" s="24"/>
      <c r="U48" s="24"/>
      <c r="V48" s="24"/>
      <c r="W48" s="25"/>
      <c r="X48" s="25"/>
      <c r="Y48" s="24"/>
      <c r="Z48" s="24"/>
      <c r="AA48" s="24"/>
      <c r="AB48" s="24"/>
      <c r="AC48" s="24"/>
      <c r="AD48" s="24"/>
    </row>
    <row r="49" spans="1:30" ht="3.75" customHeight="1">
      <c r="A49" s="344"/>
      <c r="B49" s="362"/>
      <c r="C49" s="10"/>
      <c r="D49" s="55"/>
      <c r="E49" s="38"/>
      <c r="F49" s="38"/>
      <c r="G49" s="38"/>
      <c r="H49" s="38"/>
      <c r="I49" s="38"/>
      <c r="J49" s="56"/>
      <c r="K49" s="57"/>
      <c r="L49" s="38"/>
      <c r="M49" s="38"/>
      <c r="N49" s="38"/>
      <c r="O49" s="38"/>
      <c r="P49" s="38"/>
      <c r="Q49" s="38"/>
      <c r="R49" s="58"/>
      <c r="S49" s="24"/>
      <c r="T49" s="24"/>
      <c r="U49" s="24"/>
      <c r="V49" s="24"/>
      <c r="W49" s="25"/>
      <c r="X49" s="25"/>
      <c r="Y49" s="24"/>
      <c r="Z49" s="24"/>
      <c r="AA49" s="24"/>
      <c r="AB49" s="24"/>
      <c r="AC49" s="24"/>
      <c r="AD49" s="24"/>
    </row>
    <row r="50" spans="1:30">
      <c r="A50" s="344"/>
      <c r="B50" s="362"/>
      <c r="C50" s="10"/>
      <c r="D50" s="21" t="s">
        <v>27</v>
      </c>
      <c r="E50" s="119">
        <v>2.8</v>
      </c>
      <c r="F50" s="119">
        <v>3.9</v>
      </c>
      <c r="G50" s="119">
        <v>3.9</v>
      </c>
      <c r="H50" s="119">
        <v>2.5</v>
      </c>
      <c r="I50" s="119">
        <v>2.8</v>
      </c>
      <c r="J50" s="62"/>
      <c r="K50" s="63"/>
      <c r="L50" s="119">
        <v>11.8</v>
      </c>
      <c r="M50" s="119">
        <v>12.6</v>
      </c>
      <c r="N50" s="119">
        <v>11.4</v>
      </c>
      <c r="O50" s="119">
        <v>13.2</v>
      </c>
      <c r="P50" s="119">
        <v>16.600000000000001</v>
      </c>
      <c r="Q50" s="14"/>
      <c r="R50" s="58"/>
      <c r="S50" s="24"/>
      <c r="T50" s="24"/>
      <c r="U50" s="24"/>
      <c r="V50" s="24"/>
      <c r="W50" s="25"/>
      <c r="X50" s="25"/>
      <c r="Y50" s="24"/>
      <c r="Z50" s="24"/>
      <c r="AA50" s="24"/>
      <c r="AB50" s="24"/>
      <c r="AC50" s="24"/>
      <c r="AD50" s="24"/>
    </row>
    <row r="51" spans="1:30">
      <c r="A51" s="344"/>
      <c r="B51" s="362"/>
      <c r="C51" s="10"/>
      <c r="D51" s="21" t="s">
        <v>28</v>
      </c>
      <c r="E51" s="119">
        <v>6.3259206494262337</v>
      </c>
      <c r="F51" s="119">
        <v>6.4871803453290831</v>
      </c>
      <c r="G51" s="119">
        <v>6.094054893086704</v>
      </c>
      <c r="H51" s="119">
        <v>5.9821258161941611</v>
      </c>
      <c r="I51" s="119">
        <v>6.2027733327316597</v>
      </c>
      <c r="J51" s="62"/>
      <c r="K51" s="63"/>
      <c r="L51" s="119">
        <v>12.016039732249306</v>
      </c>
      <c r="M51" s="119">
        <v>12.125013646504064</v>
      </c>
      <c r="N51" s="119">
        <v>12.184572075081872</v>
      </c>
      <c r="O51" s="119">
        <v>12.609350667646572</v>
      </c>
      <c r="P51" s="119">
        <v>12.820472065986108</v>
      </c>
      <c r="Q51" s="14"/>
      <c r="R51" s="58"/>
      <c r="S51" s="24"/>
      <c r="T51" s="24"/>
      <c r="U51" s="24"/>
      <c r="V51" s="24"/>
      <c r="W51" s="6" t="s">
        <v>37</v>
      </c>
      <c r="X51" s="25" t="s">
        <v>38</v>
      </c>
      <c r="Y51" s="24"/>
      <c r="Z51" s="24"/>
      <c r="AA51" s="24"/>
      <c r="AB51" s="24"/>
      <c r="AC51" s="24"/>
      <c r="AD51" s="24"/>
    </row>
    <row r="52" spans="1:30" s="24" customFormat="1">
      <c r="A52" s="344"/>
      <c r="B52" s="362"/>
      <c r="C52" s="10"/>
      <c r="D52" s="21" t="s">
        <v>29</v>
      </c>
      <c r="E52" s="119">
        <v>17</v>
      </c>
      <c r="F52" s="118">
        <v>17.2</v>
      </c>
      <c r="G52" s="118">
        <v>16.3</v>
      </c>
      <c r="H52" s="118">
        <v>15.6</v>
      </c>
      <c r="I52" s="118">
        <v>15.6</v>
      </c>
      <c r="J52" s="62"/>
      <c r="K52" s="63"/>
      <c r="L52" s="119">
        <v>26.4</v>
      </c>
      <c r="M52" s="118">
        <v>26.1</v>
      </c>
      <c r="N52" s="118">
        <v>26.1</v>
      </c>
      <c r="O52" s="118">
        <v>26.8</v>
      </c>
      <c r="P52" s="118">
        <v>27.4</v>
      </c>
      <c r="Q52" s="14"/>
      <c r="R52" s="58"/>
      <c r="W52" s="25"/>
      <c r="X52" s="25"/>
    </row>
    <row r="53" spans="1:30" ht="3.75" customHeight="1">
      <c r="A53" s="344"/>
      <c r="B53" s="362"/>
      <c r="C53" s="10"/>
      <c r="D53" s="34"/>
      <c r="E53" s="64"/>
      <c r="F53" s="64"/>
      <c r="G53" s="64"/>
      <c r="H53" s="64"/>
      <c r="I53" s="64"/>
      <c r="J53" s="62"/>
      <c r="K53" s="63"/>
      <c r="L53" s="64"/>
      <c r="M53" s="64"/>
      <c r="N53" s="64"/>
      <c r="O53" s="64"/>
      <c r="P53" s="64"/>
      <c r="Q53" s="14"/>
      <c r="R53" s="58"/>
      <c r="S53" s="24"/>
      <c r="T53" s="24"/>
      <c r="U53" s="24"/>
      <c r="V53" s="24"/>
      <c r="W53" s="6"/>
      <c r="X53" s="25"/>
      <c r="Y53" s="24"/>
      <c r="Z53" s="24"/>
      <c r="AA53" s="24"/>
      <c r="AB53" s="24"/>
      <c r="AC53" s="24"/>
      <c r="AD53" s="24"/>
    </row>
    <row r="54" spans="1:30" ht="3.75" customHeight="1">
      <c r="A54" s="344"/>
      <c r="B54" s="362"/>
      <c r="C54" s="10"/>
      <c r="D54" s="34"/>
      <c r="E54" s="59"/>
      <c r="F54" s="59"/>
      <c r="G54" s="59"/>
      <c r="H54" s="59"/>
      <c r="I54" s="59"/>
      <c r="J54" s="62"/>
      <c r="K54" s="63"/>
      <c r="L54" s="59"/>
      <c r="M54" s="59"/>
      <c r="N54" s="59"/>
      <c r="O54" s="59"/>
      <c r="P54" s="59"/>
      <c r="Q54" s="14"/>
      <c r="R54" s="58"/>
      <c r="S54" s="24"/>
      <c r="T54" s="24"/>
      <c r="U54" s="24"/>
      <c r="V54" s="24"/>
      <c r="W54" s="25"/>
      <c r="X54" s="25"/>
      <c r="Y54" s="24"/>
      <c r="Z54" s="24"/>
      <c r="AA54" s="24"/>
      <c r="AB54" s="24"/>
      <c r="AC54" s="24"/>
      <c r="AD54" s="24"/>
    </row>
    <row r="55" spans="1:30">
      <c r="A55" s="344"/>
      <c r="B55" s="362"/>
      <c r="C55" s="10"/>
      <c r="D55" s="22" t="s">
        <v>30</v>
      </c>
      <c r="E55" s="115" t="s">
        <v>31</v>
      </c>
      <c r="F55" s="115" t="s">
        <v>32</v>
      </c>
      <c r="G55" s="115" t="s">
        <v>33</v>
      </c>
      <c r="H55" s="115" t="s">
        <v>34</v>
      </c>
      <c r="I55" s="115" t="s">
        <v>34</v>
      </c>
      <c r="J55" s="62"/>
      <c r="K55" s="63"/>
      <c r="L55" s="115" t="s">
        <v>31</v>
      </c>
      <c r="M55" s="115" t="s">
        <v>32</v>
      </c>
      <c r="N55" s="115" t="s">
        <v>33</v>
      </c>
      <c r="O55" s="115" t="s">
        <v>34</v>
      </c>
      <c r="P55" s="115" t="s">
        <v>34</v>
      </c>
      <c r="Q55" s="14"/>
      <c r="R55" s="58"/>
      <c r="S55" s="24"/>
      <c r="T55" s="24"/>
      <c r="U55" s="24"/>
      <c r="V55" s="24"/>
      <c r="W55" s="25"/>
      <c r="X55" s="25"/>
      <c r="Y55" s="24"/>
      <c r="Z55" s="24"/>
      <c r="AA55" s="24"/>
      <c r="AB55" s="24"/>
      <c r="AC55" s="24"/>
      <c r="AD55" s="24"/>
    </row>
    <row r="56" spans="1:30" ht="7.5" customHeight="1" thickBot="1">
      <c r="A56" s="344"/>
      <c r="B56" s="363"/>
      <c r="C56" s="155"/>
      <c r="D56" s="155"/>
      <c r="E56" s="155"/>
      <c r="F56" s="155"/>
      <c r="G56" s="155"/>
      <c r="H56" s="155"/>
      <c r="I56" s="155"/>
      <c r="J56" s="155"/>
      <c r="K56" s="155"/>
      <c r="L56" s="155"/>
      <c r="M56" s="155"/>
      <c r="N56" s="155"/>
      <c r="O56" s="155"/>
      <c r="P56" s="155"/>
      <c r="Q56" s="155"/>
      <c r="R56" s="156"/>
      <c r="S56" s="24"/>
      <c r="T56" s="24"/>
      <c r="U56" s="24"/>
      <c r="V56" s="24"/>
      <c r="W56" s="25"/>
      <c r="X56" s="25"/>
      <c r="Y56" s="24"/>
      <c r="Z56" s="24"/>
      <c r="AA56" s="24"/>
      <c r="AB56" s="24"/>
      <c r="AC56" s="24"/>
      <c r="AD56" s="24"/>
    </row>
    <row r="57" spans="1:30">
      <c r="A57" s="344"/>
      <c r="B57" s="73"/>
      <c r="C57" s="68"/>
      <c r="D57" s="68"/>
      <c r="E57" s="68"/>
      <c r="F57" s="68"/>
      <c r="G57" s="68"/>
      <c r="H57" s="24"/>
      <c r="I57" s="24"/>
      <c r="J57" s="24"/>
      <c r="K57" s="24"/>
      <c r="L57" s="24"/>
      <c r="N57" s="24"/>
      <c r="O57" s="24"/>
      <c r="P57" s="24"/>
      <c r="Q57" s="24"/>
      <c r="R57" s="24"/>
      <c r="S57" s="24"/>
      <c r="T57" s="24"/>
      <c r="U57" s="24"/>
      <c r="V57" s="24"/>
      <c r="W57" s="25"/>
      <c r="X57" s="25"/>
      <c r="Y57" s="24"/>
      <c r="Z57" s="24"/>
      <c r="AA57" s="24"/>
      <c r="AB57" s="24"/>
      <c r="AC57" s="24"/>
      <c r="AD57" s="24"/>
    </row>
    <row r="58" spans="1:30" s="18" customFormat="1" ht="40.5" customHeight="1" thickBot="1">
      <c r="A58" s="17"/>
      <c r="C58" s="353" t="s">
        <v>39</v>
      </c>
      <c r="D58" s="353"/>
      <c r="E58" s="353"/>
      <c r="F58" s="353"/>
      <c r="G58" s="353"/>
      <c r="H58" s="353"/>
      <c r="I58" s="353"/>
      <c r="J58" s="353"/>
      <c r="K58" s="353"/>
      <c r="L58" s="353"/>
      <c r="M58" s="353"/>
      <c r="N58" s="353"/>
      <c r="O58" s="353"/>
      <c r="P58" s="353"/>
      <c r="Q58" s="353"/>
      <c r="R58" s="353"/>
      <c r="W58" s="19"/>
      <c r="X58" s="19"/>
    </row>
    <row r="59" spans="1:30" s="223" customFormat="1" ht="60" customHeight="1">
      <c r="A59" s="344"/>
      <c r="B59" s="357" t="s">
        <v>40</v>
      </c>
      <c r="C59" s="358"/>
      <c r="D59" s="358"/>
      <c r="E59" s="358"/>
      <c r="F59" s="358"/>
      <c r="G59" s="358"/>
      <c r="H59" s="358"/>
      <c r="I59" s="358"/>
      <c r="J59" s="358"/>
      <c r="K59" s="358"/>
      <c r="L59" s="358"/>
      <c r="M59" s="358"/>
      <c r="N59" s="358"/>
      <c r="O59" s="358"/>
      <c r="P59" s="358"/>
      <c r="Q59" s="358"/>
      <c r="R59" s="359"/>
      <c r="S59" s="24"/>
      <c r="T59" s="24"/>
      <c r="U59" s="24"/>
      <c r="V59" s="24"/>
      <c r="W59" s="25"/>
      <c r="X59" s="25"/>
      <c r="Y59" s="24"/>
      <c r="Z59" s="24"/>
      <c r="AA59" s="24"/>
      <c r="AB59" s="24"/>
      <c r="AC59" s="24"/>
      <c r="AD59" s="24"/>
    </row>
    <row r="60" spans="1:30" s="223" customFormat="1" ht="14.25" customHeight="1">
      <c r="A60" s="344"/>
      <c r="B60" s="361" t="s">
        <v>23</v>
      </c>
      <c r="C60" s="245"/>
      <c r="D60" s="99"/>
      <c r="E60" s="99"/>
      <c r="F60" s="99"/>
      <c r="G60" s="99"/>
      <c r="H60" s="99"/>
      <c r="I60" s="99"/>
      <c r="J60" s="99"/>
      <c r="K60" s="99"/>
      <c r="L60" s="99"/>
      <c r="M60" s="99"/>
      <c r="N60" s="99"/>
      <c r="O60" s="99"/>
      <c r="P60" s="99"/>
      <c r="Q60" s="99"/>
      <c r="R60" s="246"/>
      <c r="S60" s="24"/>
      <c r="T60" s="24"/>
      <c r="U60" s="24"/>
      <c r="V60" s="24"/>
      <c r="W60" s="25"/>
      <c r="X60" s="27"/>
      <c r="Y60" s="248"/>
      <c r="Z60" s="248"/>
      <c r="AA60" s="248"/>
      <c r="AB60" s="248"/>
      <c r="AC60" s="248"/>
      <c r="AD60" s="248"/>
    </row>
    <row r="61" spans="1:30" s="223" customFormat="1" ht="15" customHeight="1">
      <c r="A61" s="344"/>
      <c r="B61" s="362"/>
      <c r="C61" s="30"/>
      <c r="D61" s="30"/>
      <c r="E61" s="30"/>
      <c r="F61" s="30"/>
      <c r="G61" s="30"/>
      <c r="H61" s="30"/>
      <c r="I61" s="30"/>
      <c r="J61" s="30"/>
      <c r="K61" s="30"/>
      <c r="L61" s="30"/>
      <c r="M61" s="30"/>
      <c r="N61" s="30"/>
      <c r="O61" s="30"/>
      <c r="P61" s="30"/>
      <c r="Q61" s="30"/>
      <c r="R61" s="33"/>
      <c r="S61" s="24"/>
      <c r="T61" s="24"/>
      <c r="U61" s="24"/>
      <c r="V61" s="24"/>
      <c r="W61" s="25"/>
      <c r="X61" s="27"/>
      <c r="Y61" s="248"/>
      <c r="Z61" s="248"/>
      <c r="AA61" s="248"/>
      <c r="AB61" s="248"/>
      <c r="AC61" s="248"/>
      <c r="AD61" s="248"/>
    </row>
    <row r="62" spans="1:30" s="223" customFormat="1" ht="15" customHeight="1">
      <c r="A62" s="344"/>
      <c r="B62" s="362"/>
      <c r="C62" s="10"/>
      <c r="D62" s="34"/>
      <c r="E62" s="34"/>
      <c r="F62" s="34"/>
      <c r="G62" s="34"/>
      <c r="H62" s="34"/>
      <c r="I62" s="34"/>
      <c r="J62" s="34"/>
      <c r="K62" s="34"/>
      <c r="L62" s="34"/>
      <c r="M62" s="34"/>
      <c r="N62" s="34"/>
      <c r="O62" s="34"/>
      <c r="P62" s="34"/>
      <c r="Q62" s="34"/>
      <c r="R62" s="37"/>
      <c r="S62" s="24"/>
      <c r="T62" s="24"/>
      <c r="U62" s="24"/>
      <c r="V62" s="24"/>
      <c r="W62" s="25"/>
      <c r="X62" s="27"/>
      <c r="Y62" s="248"/>
      <c r="Z62" s="248"/>
      <c r="AA62" s="248"/>
      <c r="AB62" s="248"/>
      <c r="AC62" s="248"/>
      <c r="AD62" s="248"/>
    </row>
    <row r="63" spans="1:30" s="223" customFormat="1" ht="15" customHeight="1">
      <c r="A63" s="344"/>
      <c r="B63" s="362"/>
      <c r="C63" s="10"/>
      <c r="D63" s="34"/>
      <c r="E63" s="34"/>
      <c r="F63" s="34"/>
      <c r="G63" s="34"/>
      <c r="H63" s="34"/>
      <c r="I63" s="34"/>
      <c r="J63" s="34"/>
      <c r="K63" s="34"/>
      <c r="L63" s="34"/>
      <c r="M63" s="34"/>
      <c r="N63" s="34"/>
      <c r="O63" s="34"/>
      <c r="P63" s="34"/>
      <c r="Q63" s="34"/>
      <c r="R63" s="37"/>
      <c r="S63" s="24"/>
      <c r="T63" s="24"/>
      <c r="U63" s="24"/>
      <c r="V63" s="24"/>
      <c r="W63" s="25"/>
      <c r="X63" s="27"/>
      <c r="Y63" s="344"/>
      <c r="Z63" s="344"/>
      <c r="AA63" s="344"/>
      <c r="AB63" s="344"/>
      <c r="AC63" s="344"/>
      <c r="AD63" s="344"/>
    </row>
    <row r="64" spans="1:30" s="223" customFormat="1" ht="15" customHeight="1">
      <c r="A64" s="344"/>
      <c r="B64" s="362"/>
      <c r="C64" s="10"/>
      <c r="D64" s="34"/>
      <c r="E64" s="34"/>
      <c r="F64" s="34"/>
      <c r="G64" s="34"/>
      <c r="H64" s="34"/>
      <c r="I64" s="34"/>
      <c r="J64" s="34"/>
      <c r="K64" s="34"/>
      <c r="L64" s="34"/>
      <c r="M64" s="34"/>
      <c r="N64" s="34"/>
      <c r="O64" s="34"/>
      <c r="P64" s="34"/>
      <c r="Q64" s="34"/>
      <c r="R64" s="37"/>
      <c r="S64" s="24"/>
      <c r="T64" s="24"/>
      <c r="U64" s="24"/>
      <c r="V64" s="24"/>
      <c r="W64" s="25"/>
      <c r="X64" s="27"/>
      <c r="Y64" s="344"/>
      <c r="Z64" s="344"/>
      <c r="AA64" s="344"/>
      <c r="AB64" s="344"/>
      <c r="AC64" s="344"/>
      <c r="AD64" s="344"/>
    </row>
    <row r="65" spans="1:30" s="223" customFormat="1" ht="15" customHeight="1">
      <c r="A65" s="344"/>
      <c r="B65" s="362"/>
      <c r="C65" s="10"/>
      <c r="D65" s="34"/>
      <c r="E65" s="42">
        <v>2014</v>
      </c>
      <c r="F65" s="42">
        <v>2015</v>
      </c>
      <c r="G65" s="42">
        <v>2016</v>
      </c>
      <c r="H65" s="42">
        <v>2017</v>
      </c>
      <c r="I65" s="42">
        <v>2018</v>
      </c>
      <c r="J65" s="34"/>
      <c r="K65" s="34"/>
      <c r="L65" s="34"/>
      <c r="M65" s="34"/>
      <c r="N65" s="34"/>
      <c r="O65" s="34"/>
      <c r="P65" s="34"/>
      <c r="Q65" s="34"/>
      <c r="R65" s="37"/>
      <c r="S65" s="24"/>
      <c r="T65" s="24"/>
      <c r="U65" s="24"/>
      <c r="V65" s="24"/>
      <c r="W65" s="25"/>
      <c r="X65" s="27"/>
      <c r="Y65" s="344"/>
      <c r="Z65" s="344"/>
      <c r="AA65" s="344"/>
      <c r="AB65" s="344"/>
      <c r="AC65" s="344"/>
      <c r="AD65" s="344"/>
    </row>
    <row r="66" spans="1:30" s="223" customFormat="1" ht="4.5" customHeight="1">
      <c r="A66" s="344"/>
      <c r="B66" s="362"/>
      <c r="C66" s="10"/>
      <c r="D66" s="34"/>
      <c r="E66" s="45"/>
      <c r="F66" s="45"/>
      <c r="G66" s="45"/>
      <c r="H66" s="45"/>
      <c r="I66" s="45"/>
      <c r="J66" s="34"/>
      <c r="K66" s="34"/>
      <c r="L66" s="34"/>
      <c r="M66" s="34"/>
      <c r="N66" s="34"/>
      <c r="O66" s="34"/>
      <c r="P66" s="34"/>
      <c r="Q66" s="34"/>
      <c r="R66" s="37"/>
      <c r="S66" s="24"/>
      <c r="T66" s="24"/>
      <c r="U66" s="24"/>
      <c r="V66" s="24"/>
      <c r="W66" s="25"/>
      <c r="X66" s="27"/>
      <c r="Y66" s="360"/>
      <c r="Z66" s="360"/>
      <c r="AA66" s="360"/>
      <c r="AB66" s="360"/>
      <c r="AC66" s="360"/>
      <c r="AD66" s="360"/>
    </row>
    <row r="67" spans="1:30" s="223" customFormat="1" ht="4.5" customHeight="1">
      <c r="A67" s="344"/>
      <c r="B67" s="362"/>
      <c r="C67" s="10"/>
      <c r="D67" s="34"/>
      <c r="E67" s="34"/>
      <c r="F67" s="34"/>
      <c r="G67" s="34"/>
      <c r="H67" s="34"/>
      <c r="I67" s="34"/>
      <c r="J67" s="34"/>
      <c r="K67" s="34"/>
      <c r="L67" s="34"/>
      <c r="M67" s="34"/>
      <c r="N67" s="34"/>
      <c r="O67" s="34"/>
      <c r="P67" s="34"/>
      <c r="Q67" s="34"/>
      <c r="R67" s="37"/>
      <c r="S67" s="24"/>
      <c r="T67" s="24"/>
      <c r="U67" s="24"/>
      <c r="V67" s="24"/>
      <c r="W67" s="25"/>
      <c r="X67" s="27"/>
      <c r="Y67" s="360"/>
      <c r="Z67" s="360"/>
      <c r="AA67" s="360"/>
      <c r="AB67" s="360"/>
      <c r="AC67" s="360"/>
      <c r="AD67" s="360"/>
    </row>
    <row r="68" spans="1:30" s="223" customFormat="1" ht="15" customHeight="1">
      <c r="A68" s="344"/>
      <c r="B68" s="362"/>
      <c r="C68" s="10"/>
      <c r="D68" s="34" t="s">
        <v>41</v>
      </c>
      <c r="E68" s="39">
        <v>3.1</v>
      </c>
      <c r="F68" s="39">
        <v>4.5999999999999996</v>
      </c>
      <c r="G68" s="39">
        <v>4.5999999999999996</v>
      </c>
      <c r="H68" s="39">
        <v>4.7</v>
      </c>
      <c r="I68" s="39">
        <v>7.3</v>
      </c>
      <c r="J68" s="34"/>
      <c r="K68" s="34"/>
      <c r="L68" s="34"/>
      <c r="M68" s="34"/>
      <c r="N68" s="34"/>
      <c r="O68" s="34"/>
      <c r="P68" s="34"/>
      <c r="Q68" s="34"/>
      <c r="R68" s="37"/>
      <c r="S68" s="24"/>
      <c r="T68" s="24"/>
      <c r="U68" s="24"/>
      <c r="V68" s="24"/>
      <c r="W68" s="25"/>
      <c r="X68" s="27"/>
      <c r="Y68" s="344"/>
      <c r="Z68" s="7"/>
      <c r="AA68" s="7"/>
      <c r="AB68" s="7"/>
      <c r="AC68" s="7"/>
      <c r="AD68" s="7"/>
    </row>
    <row r="69" spans="1:30" s="223" customFormat="1">
      <c r="A69" s="344"/>
      <c r="B69" s="362"/>
      <c r="C69" s="10"/>
      <c r="D69" s="34" t="s">
        <v>42</v>
      </c>
      <c r="E69" s="39">
        <v>17.100000000000001</v>
      </c>
      <c r="F69" s="39">
        <v>17</v>
      </c>
      <c r="G69" s="39">
        <v>18.2</v>
      </c>
      <c r="H69" s="39">
        <v>17.600000000000001</v>
      </c>
      <c r="I69" s="39">
        <v>18.100000000000001</v>
      </c>
      <c r="J69" s="34"/>
      <c r="K69" s="34"/>
      <c r="L69" s="34"/>
      <c r="M69" s="34"/>
      <c r="N69" s="34"/>
      <c r="O69" s="34"/>
      <c r="P69" s="34"/>
      <c r="Q69" s="34"/>
      <c r="R69" s="37"/>
      <c r="S69" s="24"/>
      <c r="T69" s="24"/>
      <c r="U69" s="24"/>
      <c r="V69" s="24"/>
      <c r="W69" s="25"/>
      <c r="X69" s="27"/>
      <c r="Y69" s="3"/>
      <c r="Z69" s="28"/>
      <c r="AA69" s="28"/>
      <c r="AB69" s="28"/>
      <c r="AC69" s="8"/>
      <c r="AD69" s="8"/>
    </row>
    <row r="70" spans="1:30" s="223" customFormat="1">
      <c r="A70" s="344"/>
      <c r="B70" s="362"/>
      <c r="C70" s="10"/>
      <c r="D70" s="34" t="s">
        <v>43</v>
      </c>
      <c r="E70" s="39">
        <v>5.6</v>
      </c>
      <c r="F70" s="39">
        <v>7.2</v>
      </c>
      <c r="G70" s="39">
        <v>7.1</v>
      </c>
      <c r="H70" s="39">
        <v>6.2</v>
      </c>
      <c r="I70" s="39">
        <v>5.5</v>
      </c>
      <c r="J70" s="34"/>
      <c r="K70" s="34"/>
      <c r="L70" s="34"/>
      <c r="M70" s="34"/>
      <c r="N70" s="34"/>
      <c r="O70" s="34"/>
      <c r="P70" s="34"/>
      <c r="Q70" s="34"/>
      <c r="R70" s="37"/>
      <c r="S70" s="24"/>
      <c r="T70" s="24"/>
      <c r="U70" s="24"/>
      <c r="V70" s="24"/>
      <c r="W70" s="25"/>
      <c r="X70" s="27"/>
      <c r="Y70" s="26"/>
      <c r="Z70" s="28"/>
      <c r="AA70" s="28"/>
      <c r="AB70" s="28"/>
      <c r="AC70" s="8"/>
      <c r="AD70" s="8"/>
    </row>
    <row r="71" spans="1:30" s="223" customFormat="1">
      <c r="A71" s="344"/>
      <c r="B71" s="362"/>
      <c r="C71" s="10"/>
      <c r="D71" s="34" t="s">
        <v>44</v>
      </c>
      <c r="E71" s="39">
        <v>18.3</v>
      </c>
      <c r="F71" s="39">
        <v>17.7</v>
      </c>
      <c r="G71" s="39">
        <v>13.9</v>
      </c>
      <c r="H71" s="39">
        <v>13.2</v>
      </c>
      <c r="I71" s="39">
        <v>13.2</v>
      </c>
      <c r="J71" s="34"/>
      <c r="K71" s="34"/>
      <c r="L71" s="34"/>
      <c r="M71" s="34"/>
      <c r="N71" s="34"/>
      <c r="O71" s="34"/>
      <c r="P71" s="34"/>
      <c r="Q71" s="34"/>
      <c r="R71" s="37"/>
      <c r="S71" s="24"/>
      <c r="T71" s="24"/>
      <c r="U71" s="24"/>
      <c r="V71" s="24"/>
      <c r="W71" s="25"/>
      <c r="X71" s="27"/>
      <c r="Y71" s="344"/>
      <c r="Z71" s="28"/>
      <c r="AA71" s="28"/>
      <c r="AB71" s="28"/>
      <c r="AC71" s="9"/>
      <c r="AD71" s="9"/>
    </row>
    <row r="72" spans="1:30" s="223" customFormat="1">
      <c r="A72" s="344"/>
      <c r="B72" s="362"/>
      <c r="C72" s="10"/>
      <c r="D72" s="34" t="s">
        <v>45</v>
      </c>
      <c r="E72" s="39">
        <v>0</v>
      </c>
      <c r="F72" s="39">
        <v>0</v>
      </c>
      <c r="G72" s="39">
        <v>0</v>
      </c>
      <c r="H72" s="39">
        <v>0</v>
      </c>
      <c r="I72" s="39">
        <v>0</v>
      </c>
      <c r="J72" s="34"/>
      <c r="K72" s="34"/>
      <c r="L72" s="34"/>
      <c r="M72" s="34"/>
      <c r="N72" s="34"/>
      <c r="O72" s="34"/>
      <c r="P72" s="34"/>
      <c r="Q72" s="34"/>
      <c r="R72" s="37"/>
      <c r="S72" s="24"/>
      <c r="T72" s="24"/>
      <c r="U72" s="24"/>
      <c r="V72" s="24"/>
      <c r="W72" s="25"/>
      <c r="X72" s="27"/>
      <c r="Y72" s="344"/>
      <c r="Z72" s="28"/>
      <c r="AA72" s="28"/>
      <c r="AB72" s="28"/>
      <c r="AC72" s="9"/>
      <c r="AD72" s="9"/>
    </row>
    <row r="73" spans="1:30" s="223" customFormat="1">
      <c r="A73" s="344"/>
      <c r="B73" s="362"/>
      <c r="C73" s="10"/>
      <c r="D73" s="34" t="s">
        <v>46</v>
      </c>
      <c r="E73" s="39">
        <v>55.9</v>
      </c>
      <c r="F73" s="39">
        <v>53.5</v>
      </c>
      <c r="G73" s="39">
        <v>56.3</v>
      </c>
      <c r="H73" s="39">
        <v>58.4</v>
      </c>
      <c r="I73" s="39">
        <v>56</v>
      </c>
      <c r="J73" s="34"/>
      <c r="K73" s="34"/>
      <c r="L73" s="34"/>
      <c r="M73" s="34"/>
      <c r="N73" s="34"/>
      <c r="O73" s="34"/>
      <c r="P73" s="34"/>
      <c r="Q73" s="34"/>
      <c r="R73" s="37"/>
      <c r="S73" s="24"/>
      <c r="T73" s="24"/>
      <c r="U73" s="24"/>
      <c r="V73" s="24"/>
      <c r="W73" s="25"/>
      <c r="X73" s="27"/>
      <c r="Y73" s="344"/>
      <c r="Z73" s="28"/>
      <c r="AA73" s="28"/>
      <c r="AB73" s="28"/>
      <c r="AC73" s="9"/>
      <c r="AD73" s="9"/>
    </row>
    <row r="74" spans="1:30" s="24" customFormat="1" ht="3.75" customHeight="1">
      <c r="A74" s="344"/>
      <c r="B74" s="362"/>
      <c r="C74" s="10"/>
      <c r="D74" s="34"/>
      <c r="E74" s="49"/>
      <c r="F74" s="49"/>
      <c r="G74" s="49"/>
      <c r="H74" s="49"/>
      <c r="I74" s="49"/>
      <c r="J74" s="13"/>
      <c r="K74" s="13"/>
      <c r="L74" s="39"/>
      <c r="M74" s="39"/>
      <c r="N74" s="39"/>
      <c r="O74" s="39"/>
      <c r="P74" s="39"/>
      <c r="Q74" s="13"/>
      <c r="R74" s="37"/>
      <c r="W74" s="25"/>
      <c r="X74" s="27"/>
      <c r="Y74" s="344"/>
      <c r="Z74" s="28"/>
      <c r="AA74" s="28"/>
      <c r="AB74" s="28"/>
      <c r="AC74" s="9"/>
      <c r="AD74" s="9"/>
    </row>
    <row r="75" spans="1:30" s="24" customFormat="1" ht="3.75" customHeight="1">
      <c r="A75" s="344"/>
      <c r="B75" s="362"/>
      <c r="C75" s="10"/>
      <c r="D75" s="34"/>
      <c r="E75" s="39"/>
      <c r="F75" s="39"/>
      <c r="G75" s="39"/>
      <c r="H75" s="39"/>
      <c r="I75" s="39"/>
      <c r="J75" s="13"/>
      <c r="K75" s="13"/>
      <c r="L75" s="39"/>
      <c r="M75" s="39"/>
      <c r="N75" s="39"/>
      <c r="O75" s="39"/>
      <c r="P75" s="39"/>
      <c r="Q75" s="13"/>
      <c r="R75" s="37"/>
      <c r="W75" s="25"/>
      <c r="X75" s="27"/>
      <c r="Y75" s="344"/>
      <c r="Z75" s="28"/>
      <c r="AA75" s="28"/>
      <c r="AB75" s="28"/>
      <c r="AC75" s="9"/>
      <c r="AD75" s="9"/>
    </row>
    <row r="76" spans="1:30" s="24" customFormat="1">
      <c r="A76" s="344"/>
      <c r="B76" s="362"/>
      <c r="C76" s="10"/>
      <c r="D76" s="22" t="s">
        <v>30</v>
      </c>
      <c r="E76" s="115" t="s">
        <v>31</v>
      </c>
      <c r="F76" s="115" t="s">
        <v>32</v>
      </c>
      <c r="G76" s="115" t="s">
        <v>33</v>
      </c>
      <c r="H76" s="115" t="s">
        <v>34</v>
      </c>
      <c r="I76" s="115" t="s">
        <v>34</v>
      </c>
      <c r="J76" s="13"/>
      <c r="K76" s="13"/>
      <c r="L76" s="116"/>
      <c r="M76" s="116"/>
      <c r="N76" s="116"/>
      <c r="O76" s="116"/>
      <c r="P76" s="116"/>
      <c r="Q76" s="13"/>
      <c r="R76" s="37"/>
      <c r="W76" s="25"/>
      <c r="X76" s="27"/>
      <c r="Y76" s="344"/>
      <c r="Z76" s="28"/>
      <c r="AA76" s="28"/>
      <c r="AB76" s="28"/>
      <c r="AC76" s="9"/>
      <c r="AD76" s="9"/>
    </row>
    <row r="77" spans="1:30" s="24" customFormat="1" ht="15" customHeight="1">
      <c r="A77" s="344"/>
      <c r="B77" s="362"/>
      <c r="C77" s="243"/>
      <c r="D77" s="244"/>
      <c r="E77" s="244"/>
      <c r="F77" s="244"/>
      <c r="G77" s="244"/>
      <c r="H77" s="244"/>
      <c r="I77" s="244"/>
      <c r="J77" s="244"/>
      <c r="K77" s="244"/>
      <c r="L77" s="244"/>
      <c r="M77" s="244"/>
      <c r="N77" s="244"/>
      <c r="O77" s="244"/>
      <c r="P77" s="244"/>
      <c r="Q77" s="244"/>
      <c r="R77" s="54"/>
      <c r="W77" s="25"/>
      <c r="X77" s="27"/>
      <c r="Y77" s="344"/>
      <c r="Z77" s="344"/>
      <c r="AA77" s="344"/>
      <c r="AB77" s="344"/>
      <c r="AC77" s="344"/>
      <c r="AD77" s="344"/>
    </row>
    <row r="78" spans="1:30" s="24" customFormat="1" ht="15" customHeight="1">
      <c r="A78" s="344"/>
      <c r="B78" s="362"/>
      <c r="C78" s="51"/>
      <c r="D78" s="51"/>
      <c r="E78" s="51"/>
      <c r="F78" s="51"/>
      <c r="G78" s="51"/>
      <c r="H78" s="51"/>
      <c r="I78" s="51"/>
      <c r="J78" s="51"/>
      <c r="K78" s="51"/>
      <c r="L78" s="51"/>
      <c r="M78" s="51"/>
      <c r="N78" s="51"/>
      <c r="O78" s="51"/>
      <c r="P78" s="51"/>
      <c r="Q78" s="51"/>
      <c r="R78" s="54"/>
      <c r="W78" s="25"/>
      <c r="X78" s="27"/>
      <c r="Y78" s="344"/>
      <c r="Z78" s="344"/>
      <c r="AA78" s="344"/>
      <c r="AB78" s="344"/>
      <c r="AC78" s="344"/>
      <c r="AD78" s="344"/>
    </row>
    <row r="79" spans="1:30" s="24" customFormat="1" ht="15" customHeight="1">
      <c r="A79" s="344"/>
      <c r="B79" s="362"/>
      <c r="C79" s="10"/>
      <c r="D79" s="55"/>
      <c r="E79" s="55"/>
      <c r="F79" s="55"/>
      <c r="G79" s="55"/>
      <c r="H79" s="55"/>
      <c r="I79" s="55"/>
      <c r="J79" s="55"/>
      <c r="K79" s="55"/>
      <c r="L79" s="55"/>
      <c r="M79" s="55"/>
      <c r="N79" s="55"/>
      <c r="O79" s="55"/>
      <c r="P79" s="55"/>
      <c r="Q79" s="55"/>
      <c r="R79" s="58"/>
      <c r="W79" s="25"/>
      <c r="X79" s="25"/>
    </row>
    <row r="80" spans="1:30" s="24" customFormat="1" ht="15" customHeight="1">
      <c r="A80" s="344"/>
      <c r="B80" s="362"/>
      <c r="C80" s="10"/>
      <c r="D80" s="55"/>
      <c r="E80" s="55"/>
      <c r="F80" s="55"/>
      <c r="G80" s="55"/>
      <c r="H80" s="55"/>
      <c r="I80" s="55"/>
      <c r="J80" s="55"/>
      <c r="K80" s="55"/>
      <c r="L80" s="55"/>
      <c r="M80" s="55"/>
      <c r="N80" s="55"/>
      <c r="O80" s="55"/>
      <c r="P80" s="55"/>
      <c r="Q80" s="55"/>
      <c r="R80" s="58"/>
      <c r="W80" s="25"/>
      <c r="X80" s="25"/>
    </row>
    <row r="81" spans="1:24" s="24" customFormat="1" ht="15" customHeight="1" thickBot="1">
      <c r="A81" s="344"/>
      <c r="B81" s="363"/>
      <c r="C81" s="247"/>
      <c r="D81" s="155"/>
      <c r="E81" s="155"/>
      <c r="F81" s="155"/>
      <c r="G81" s="155"/>
      <c r="H81" s="155"/>
      <c r="I81" s="155"/>
      <c r="J81" s="155"/>
      <c r="K81" s="155"/>
      <c r="L81" s="155"/>
      <c r="M81" s="155"/>
      <c r="N81" s="155"/>
      <c r="O81" s="155"/>
      <c r="P81" s="155"/>
      <c r="Q81" s="155"/>
      <c r="R81" s="156"/>
      <c r="W81" s="25"/>
      <c r="X81" s="25"/>
    </row>
    <row r="82" spans="1:24" s="24" customFormat="1">
      <c r="A82" s="344"/>
      <c r="B82" s="73"/>
      <c r="C82" s="68"/>
      <c r="D82" s="68"/>
      <c r="E82" s="68"/>
      <c r="F82" s="68"/>
      <c r="G82" s="68"/>
      <c r="W82" s="25"/>
      <c r="X82" s="25"/>
    </row>
    <row r="83" spans="1:24" s="18" customFormat="1" ht="26.25" customHeight="1">
      <c r="A83" s="17"/>
      <c r="C83" s="353" t="s">
        <v>47</v>
      </c>
      <c r="D83" s="353"/>
      <c r="E83" s="353"/>
      <c r="F83" s="353"/>
      <c r="G83" s="353"/>
      <c r="H83" s="353"/>
      <c r="I83" s="353"/>
      <c r="J83" s="353"/>
      <c r="K83" s="353"/>
      <c r="L83" s="353"/>
      <c r="M83" s="353"/>
      <c r="N83" s="353"/>
      <c r="O83" s="353"/>
      <c r="P83" s="353"/>
      <c r="Q83" s="353"/>
      <c r="R83" s="353"/>
      <c r="W83" s="19"/>
      <c r="X83" s="19"/>
    </row>
  </sheetData>
  <mergeCells count="16">
    <mergeCell ref="B1:R1"/>
    <mergeCell ref="Y3:AD5"/>
    <mergeCell ref="Y9:AD9"/>
    <mergeCell ref="Y10:AD10"/>
    <mergeCell ref="B2:R2"/>
    <mergeCell ref="B3:B56"/>
    <mergeCell ref="L19:P19"/>
    <mergeCell ref="E46:I46"/>
    <mergeCell ref="L46:P46"/>
    <mergeCell ref="F19:I19"/>
    <mergeCell ref="C83:R83"/>
    <mergeCell ref="C58:R58"/>
    <mergeCell ref="B59:R59"/>
    <mergeCell ref="Y66:AD66"/>
    <mergeCell ref="Y67:AD67"/>
    <mergeCell ref="B60:B81"/>
  </mergeCells>
  <conditionalFormatting sqref="Z26:AB29 Z24:AB24 Y23:AB23 Y25:AB25 Z12:AB16 Y12:Y13 AC16:AD16 P24 I51 E46:I46 I24 P51 L50:O52 E50:H52 L26:P29 E26:I29 Z69:AB76 E68:I73 E23:H25 L23:O25 E53:I55 L53:P55">
    <cfRule type="containsErrors" dxfId="695" priority="255">
      <formula>ISERROR(E12)</formula>
    </cfRule>
  </conditionalFormatting>
  <conditionalFormatting sqref="Z14:AB14">
    <cfRule type="expression" dxfId="694" priority="244">
      <formula>AND(ISERR(Z14)=TRUE, ISTEXT(Z16)=TRUE)</formula>
    </cfRule>
  </conditionalFormatting>
  <conditionalFormatting sqref="Z14:AB14">
    <cfRule type="expression" dxfId="693" priority="243">
      <formula>AND(Z14="#NULL!", ISTEXT(Z16)=TRUE)</formula>
    </cfRule>
  </conditionalFormatting>
  <conditionalFormatting sqref="Z14:AB14">
    <cfRule type="expression" dxfId="692" priority="242">
      <formula>AND(Z14="#NULL!", ISTEXT(Z16)=TRUE)</formula>
    </cfRule>
  </conditionalFormatting>
  <conditionalFormatting sqref="Z12">
    <cfRule type="expression" dxfId="691" priority="223">
      <formula>AND(ISERROR(Z12)=TRUE, ISTEXT(Z16)=TRUE)</formula>
    </cfRule>
  </conditionalFormatting>
  <conditionalFormatting sqref="AA12">
    <cfRule type="expression" dxfId="690" priority="222">
      <formula>AND(ISERROR(AA12)=TRUE, ISTEXT(AA16)=TRUE)</formula>
    </cfRule>
  </conditionalFormatting>
  <conditionalFormatting sqref="AB12">
    <cfRule type="expression" dxfId="689" priority="221">
      <formula>AND(ISERROR(AB12)=TRUE, ISTEXT(AB16)=TRUE)</formula>
    </cfRule>
  </conditionalFormatting>
  <conditionalFormatting sqref="AC12:AD15 I50:I54 P50:P54 P74:P75 I74:I75 AC69:AD76 H68:I73 AC23:AD29 P23:P27 I23:I27 H23:H25 O23:O25">
    <cfRule type="cellIs" dxfId="688" priority="219" operator="equal">
      <formula>"#N/A"</formula>
    </cfRule>
    <cfRule type="cellIs" dxfId="687" priority="220" operator="equal">
      <formula>"#NULL!"</formula>
    </cfRule>
  </conditionalFormatting>
  <conditionalFormatting sqref="Z28:AB29">
    <cfRule type="expression" dxfId="686" priority="218">
      <formula>AND(ISERR(Z28)=TRUE, ISTEXT(#REF!)=TRUE)</formula>
    </cfRule>
  </conditionalFormatting>
  <conditionalFormatting sqref="Z26:AB29 Z24:AB24 E68:I73">
    <cfRule type="expression" dxfId="685" priority="217">
      <formula>AND(E24="#NULL!", ISTEXT(#REF!)=TRUE)</formula>
    </cfRule>
  </conditionalFormatting>
  <conditionalFormatting sqref="Z26:AB29 Z24:AB24 E68:I73">
    <cfRule type="expression" dxfId="684" priority="216">
      <formula>AND(E24="#NULL!", ISTEXT(#REF!)=TRUE)</formula>
    </cfRule>
  </conditionalFormatting>
  <conditionalFormatting sqref="AA15:AB15">
    <cfRule type="expression" dxfId="683" priority="215">
      <formula>AND(ISERR(AA15)=TRUE, ISTEXT(AA18)=TRUE)</formula>
    </cfRule>
  </conditionalFormatting>
  <conditionalFormatting sqref="AA15:AB15">
    <cfRule type="expression" dxfId="682" priority="214">
      <formula>AND(AA15="#NULL!", ISTEXT(AA18)=TRUE)</formula>
    </cfRule>
  </conditionalFormatting>
  <conditionalFormatting sqref="AA15:AB15">
    <cfRule type="expression" dxfId="681" priority="213">
      <formula>AND(AA15="#NULL!", ISTEXT(AA18)=TRUE)</formula>
    </cfRule>
  </conditionalFormatting>
  <conditionalFormatting sqref="Z15">
    <cfRule type="expression" dxfId="680" priority="212">
      <formula>AND(ISERR(Z15)=TRUE, ISTEXT(Y18)=TRUE)</formula>
    </cfRule>
  </conditionalFormatting>
  <conditionalFormatting sqref="Z15">
    <cfRule type="expression" dxfId="679" priority="211">
      <formula>AND(Z15="#NULL!", ISTEXT(Y18)=TRUE)</formula>
    </cfRule>
  </conditionalFormatting>
  <conditionalFormatting sqref="Z15">
    <cfRule type="expression" dxfId="678" priority="210">
      <formula>AND(Z15="#NULL!", ISTEXT(Y18)=TRUE)</formula>
    </cfRule>
  </conditionalFormatting>
  <conditionalFormatting sqref="Z23:AB23 E23:H23 L23:O23 L50:O50 E50:H50">
    <cfRule type="expression" dxfId="677" priority="209">
      <formula>AND(ISERROR(E23)=TRUE, ISTEXT(#REF!)=TRUE)</formula>
    </cfRule>
  </conditionalFormatting>
  <conditionalFormatting sqref="L53:P54 L26:P27 E53:I54 E26:I27 E24:I24 L24:P24 L51:P51 E51:I51">
    <cfRule type="expression" dxfId="676" priority="208">
      <formula>AND(ISERR(E24)=TRUE, ISTEXT(#REF!)=TRUE)</formula>
    </cfRule>
  </conditionalFormatting>
  <conditionalFormatting sqref="L53:P54 L26:P27 E53:I54 E26:I27 E24:I24 L24:P24 L51:P51 E51:I51">
    <cfRule type="expression" dxfId="675" priority="207">
      <formula>AND(E24="#NULL!", ISTEXT(#REF!)=TRUE)</formula>
    </cfRule>
  </conditionalFormatting>
  <conditionalFormatting sqref="L53:P54 L26:P27 E53:I54 E26:I27 E24:I24 L24:P24 L51:P51 E51:I51">
    <cfRule type="expression" dxfId="674" priority="206">
      <formula>AND(E24="#NULL!", ISTEXT(#REF!)=TRUE)</formula>
    </cfRule>
  </conditionalFormatting>
  <conditionalFormatting sqref="O50:O52">
    <cfRule type="cellIs" dxfId="673" priority="88" operator="equal">
      <formula>"#N/A"</formula>
    </cfRule>
    <cfRule type="cellIs" dxfId="672" priority="89" operator="equal">
      <formula>"#NULL!"</formula>
    </cfRule>
  </conditionalFormatting>
  <conditionalFormatting sqref="H50:H52">
    <cfRule type="cellIs" dxfId="671" priority="86" operator="equal">
      <formula>"#N/A"</formula>
    </cfRule>
    <cfRule type="cellIs" dxfId="670" priority="87" operator="equal">
      <formula>"#NULL!"</formula>
    </cfRule>
  </conditionalFormatting>
  <conditionalFormatting sqref="Y69:Y70 L74:P76 E74:I75">
    <cfRule type="containsErrors" dxfId="669" priority="85">
      <formula>ISERROR(E69)</formula>
    </cfRule>
  </conditionalFormatting>
  <conditionalFormatting sqref="Z76:AB76 E68:I73">
    <cfRule type="expression" dxfId="668" priority="76">
      <formula>AND(ISERR(E68)=TRUE, ISTEXT(#REF!)=TRUE)</formula>
    </cfRule>
  </conditionalFormatting>
  <conditionalFormatting sqref="Z74:AB76">
    <cfRule type="expression" dxfId="667" priority="75">
      <formula>AND(Z74="#NULL!", ISTEXT(#REF!)=TRUE)</formula>
    </cfRule>
  </conditionalFormatting>
  <conditionalFormatting sqref="Z74:AB76">
    <cfRule type="expression" dxfId="666" priority="74">
      <formula>AND(Z74="#NULL!", ISTEXT(#REF!)=TRUE)</formula>
    </cfRule>
  </conditionalFormatting>
  <conditionalFormatting sqref="L74:P75 E74:I75">
    <cfRule type="expression" dxfId="665" priority="66">
      <formula>AND(ISERR(E74)=TRUE, ISTEXT(#REF!)=TRUE)</formula>
    </cfRule>
  </conditionalFormatting>
  <conditionalFormatting sqref="L74:P75 E74:I75">
    <cfRule type="expression" dxfId="664" priority="65">
      <formula>AND(E74="#NULL!", ISTEXT(#REF!)=TRUE)</formula>
    </cfRule>
  </conditionalFormatting>
  <conditionalFormatting sqref="L74:P75 E74:I75">
    <cfRule type="expression" dxfId="663" priority="64">
      <formula>AND(E74="#NULL!", ISTEXT(#REF!)=TRUE)</formula>
    </cfRule>
  </conditionalFormatting>
  <conditionalFormatting sqref="AA73:AB73">
    <cfRule type="expression" dxfId="662" priority="2399">
      <formula>AND(ISERR(AA73)=TRUE, ISTEXT(#REF!)=TRUE)</formula>
    </cfRule>
  </conditionalFormatting>
  <conditionalFormatting sqref="AA73:AB73">
    <cfRule type="expression" dxfId="661" priority="2400">
      <formula>AND(AA73="#NULL!", ISTEXT(#REF!)=TRUE)</formula>
    </cfRule>
  </conditionalFormatting>
  <conditionalFormatting sqref="AA73:AB73">
    <cfRule type="expression" dxfId="660" priority="2401">
      <formula>AND(AA73="#NULL!", ISTEXT(#REF!)=TRUE)</formula>
    </cfRule>
  </conditionalFormatting>
  <conditionalFormatting sqref="Z69:AB69">
    <cfRule type="expression" dxfId="659" priority="2402">
      <formula>AND(ISERROR(Z69)=TRUE, ISTEXT(#REF!)=TRUE)</formula>
    </cfRule>
  </conditionalFormatting>
  <conditionalFormatting sqref="Z73">
    <cfRule type="expression" dxfId="658" priority="2414">
      <formula>AND(ISERR(Z73)=TRUE, ISTEXT(#REF!)=TRUE)</formula>
    </cfRule>
  </conditionalFormatting>
  <conditionalFormatting sqref="Z73">
    <cfRule type="expression" dxfId="657" priority="2415">
      <formula>AND(Z73="#NULL!", ISTEXT(#REF!)=TRUE)</formula>
    </cfRule>
  </conditionalFormatting>
  <conditionalFormatting sqref="Z73">
    <cfRule type="expression" dxfId="656" priority="2416">
      <formula>AND(Z73="#NULL!", ISTEXT(#REF!)=TRUE)</formula>
    </cfRule>
  </conditionalFormatting>
  <conditionalFormatting sqref="Z71:AB72">
    <cfRule type="expression" dxfId="655" priority="2417">
      <formula>AND(ISERR(Z71)=TRUE, ISTEXT(#REF!)=TRUE)</formula>
    </cfRule>
  </conditionalFormatting>
  <conditionalFormatting sqref="Z71:AB72">
    <cfRule type="expression" dxfId="654" priority="2418">
      <formula>AND(Z71="#NULL!", ISTEXT(#REF!)=TRUE)</formula>
    </cfRule>
  </conditionalFormatting>
  <conditionalFormatting sqref="Z71:AB72">
    <cfRule type="expression" dxfId="653" priority="2419">
      <formula>AND(Z71="#NULL!", ISTEXT(#REF!)=TRUE)</formula>
    </cfRule>
  </conditionalFormatting>
  <conditionalFormatting sqref="E76:I76">
    <cfRule type="containsErrors" dxfId="652" priority="1">
      <formula>ISERROR(E76)</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1" manualBreakCount="1">
    <brk id="58"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Q596"/>
  <sheetViews>
    <sheetView showGridLines="0" showRowColHeaders="0" zoomScale="90" zoomScaleNormal="90" zoomScalePageLayoutView="85" workbookViewId="0"/>
  </sheetViews>
  <sheetFormatPr defaultColWidth="9.140625" defaultRowHeight="15"/>
  <cols>
    <col min="1" max="1" width="1.140625" style="98" customWidth="1"/>
    <col min="2" max="2" width="4.28515625" style="24" customWidth="1"/>
    <col min="3" max="3" width="23.28515625" style="24" customWidth="1"/>
    <col min="4" max="8" width="10" style="24" customWidth="1"/>
    <col min="9" max="9" width="2.85546875" style="24" customWidth="1"/>
    <col min="10" max="10" width="8.5703125" style="24" customWidth="1"/>
    <col min="11" max="15" width="10" style="24" customWidth="1"/>
    <col min="16" max="16" width="2.85546875" style="24" customWidth="1"/>
    <col min="17" max="17" width="8.5703125" style="24" customWidth="1"/>
    <col min="18" max="22" width="10" style="24" customWidth="1"/>
    <col min="23" max="23" width="2.85546875" style="24" customWidth="1"/>
    <col min="24" max="24" width="2" style="24" customWidth="1"/>
    <col min="25" max="25" width="2.140625" style="24" customWidth="1"/>
    <col min="26" max="26" width="9.140625" style="316"/>
    <col min="27" max="43" width="9.140625" style="157"/>
    <col min="44" max="16384" width="9.140625" style="24"/>
  </cols>
  <sheetData>
    <row r="1" spans="2:43" ht="16.5" thickBot="1">
      <c r="B1" s="364"/>
      <c r="C1" s="364"/>
      <c r="D1" s="364"/>
      <c r="E1" s="364"/>
      <c r="F1" s="364"/>
      <c r="G1" s="364"/>
      <c r="H1" s="364"/>
      <c r="I1" s="364"/>
      <c r="J1" s="364"/>
      <c r="K1" s="364"/>
      <c r="L1" s="364"/>
      <c r="M1" s="364"/>
      <c r="N1" s="364"/>
      <c r="O1" s="364"/>
      <c r="P1" s="364"/>
      <c r="Q1" s="364"/>
      <c r="R1" s="364"/>
      <c r="S1" s="364"/>
      <c r="T1" s="364"/>
      <c r="U1" s="364"/>
      <c r="V1" s="364"/>
      <c r="W1" s="364"/>
    </row>
    <row r="2" spans="2:43" s="98" customFormat="1" ht="60" customHeight="1">
      <c r="B2" s="357" t="s">
        <v>48</v>
      </c>
      <c r="C2" s="379"/>
      <c r="D2" s="379"/>
      <c r="E2" s="379"/>
      <c r="F2" s="379"/>
      <c r="G2" s="379"/>
      <c r="H2" s="379"/>
      <c r="I2" s="379"/>
      <c r="J2" s="379"/>
      <c r="K2" s="379"/>
      <c r="L2" s="379"/>
      <c r="M2" s="379"/>
      <c r="N2" s="379"/>
      <c r="O2" s="379"/>
      <c r="P2" s="379"/>
      <c r="Q2" s="379"/>
      <c r="R2" s="379"/>
      <c r="S2" s="379"/>
      <c r="T2" s="379"/>
      <c r="U2" s="379"/>
      <c r="V2" s="379"/>
      <c r="W2" s="380"/>
      <c r="X2" s="24"/>
      <c r="Y2" s="24"/>
      <c r="Z2" s="317"/>
      <c r="AA2" s="157"/>
      <c r="AB2" s="225"/>
      <c r="AC2" s="225"/>
      <c r="AD2" s="225"/>
      <c r="AE2" s="225"/>
      <c r="AF2" s="225"/>
      <c r="AG2" s="225"/>
      <c r="AH2" s="157"/>
      <c r="AI2" s="157"/>
      <c r="AJ2" s="157"/>
      <c r="AK2" s="157"/>
      <c r="AL2" s="157"/>
      <c r="AM2" s="157"/>
      <c r="AN2" s="157"/>
      <c r="AO2" s="157"/>
      <c r="AP2" s="157"/>
      <c r="AQ2" s="157"/>
    </row>
    <row r="3" spans="2:43" s="98" customFormat="1" ht="14.25" customHeight="1">
      <c r="B3" s="361" t="s">
        <v>49</v>
      </c>
      <c r="C3" s="378"/>
      <c r="D3" s="378"/>
      <c r="E3" s="378"/>
      <c r="F3" s="378"/>
      <c r="G3" s="378"/>
      <c r="H3" s="378"/>
      <c r="I3" s="378"/>
      <c r="J3" s="378"/>
      <c r="K3" s="378"/>
      <c r="L3" s="378"/>
      <c r="M3" s="378"/>
      <c r="N3" s="378"/>
      <c r="O3" s="378"/>
      <c r="P3" s="378"/>
      <c r="Q3" s="378"/>
      <c r="R3" s="378"/>
      <c r="S3" s="378"/>
      <c r="T3" s="378"/>
      <c r="U3" s="378"/>
      <c r="V3" s="378"/>
      <c r="W3" s="246"/>
      <c r="X3" s="24"/>
      <c r="Y3" s="24"/>
      <c r="Z3" s="317"/>
      <c r="AA3" s="157"/>
      <c r="AB3" s="225"/>
      <c r="AC3" s="225"/>
      <c r="AD3" s="225"/>
      <c r="AE3" s="225"/>
      <c r="AF3" s="225"/>
      <c r="AG3" s="225"/>
      <c r="AH3" s="157"/>
      <c r="AI3" s="157"/>
      <c r="AJ3" s="157"/>
      <c r="AK3" s="157"/>
      <c r="AL3" s="157"/>
      <c r="AM3" s="157"/>
      <c r="AN3" s="157"/>
      <c r="AO3" s="157"/>
      <c r="AP3" s="157"/>
      <c r="AQ3" s="157"/>
    </row>
    <row r="4" spans="2:43" s="98" customFormat="1" ht="15" customHeight="1">
      <c r="B4" s="362"/>
      <c r="C4" s="30"/>
      <c r="D4" s="30"/>
      <c r="E4" s="30"/>
      <c r="F4" s="30"/>
      <c r="G4" s="30"/>
      <c r="H4" s="30"/>
      <c r="I4" s="31"/>
      <c r="J4" s="32"/>
      <c r="K4" s="30"/>
      <c r="L4" s="30"/>
      <c r="M4" s="30"/>
      <c r="N4" s="30"/>
      <c r="O4" s="30"/>
      <c r="P4" s="31"/>
      <c r="Q4" s="32"/>
      <c r="R4" s="30"/>
      <c r="S4" s="30"/>
      <c r="T4" s="30"/>
      <c r="U4" s="30"/>
      <c r="V4" s="30"/>
      <c r="W4" s="33"/>
      <c r="X4" s="24"/>
      <c r="Y4" s="24"/>
      <c r="Z4" s="317"/>
      <c r="AA4" s="157"/>
      <c r="AB4" s="225"/>
      <c r="AC4" s="225"/>
      <c r="AD4" s="225"/>
      <c r="AE4" s="225"/>
      <c r="AF4" s="225"/>
      <c r="AG4" s="225"/>
      <c r="AH4" s="157"/>
      <c r="AI4" s="157"/>
      <c r="AJ4" s="157"/>
      <c r="AK4" s="157"/>
      <c r="AL4" s="157"/>
      <c r="AM4" s="157"/>
      <c r="AN4" s="157"/>
      <c r="AO4" s="157"/>
      <c r="AP4" s="157"/>
      <c r="AQ4" s="157"/>
    </row>
    <row r="5" spans="2:43" s="98" customFormat="1" ht="15" customHeight="1">
      <c r="B5" s="362"/>
      <c r="C5" s="34"/>
      <c r="D5" s="34"/>
      <c r="E5" s="34"/>
      <c r="F5" s="34"/>
      <c r="G5" s="34"/>
      <c r="H5" s="34"/>
      <c r="I5" s="35"/>
      <c r="J5" s="36"/>
      <c r="K5" s="34"/>
      <c r="L5" s="34"/>
      <c r="M5" s="34"/>
      <c r="N5" s="34"/>
      <c r="O5" s="34"/>
      <c r="P5" s="35"/>
      <c r="Q5" s="36"/>
      <c r="R5" s="34"/>
      <c r="S5" s="34"/>
      <c r="T5" s="34"/>
      <c r="U5" s="34"/>
      <c r="V5" s="34"/>
      <c r="W5" s="37"/>
      <c r="X5" s="24"/>
      <c r="Y5" s="24"/>
      <c r="Z5" s="317"/>
      <c r="AA5" s="318"/>
      <c r="AB5" s="228"/>
      <c r="AC5" s="228"/>
      <c r="AD5" s="228"/>
      <c r="AE5" s="228"/>
      <c r="AF5" s="229"/>
      <c r="AG5" s="228"/>
      <c r="AH5" s="158"/>
      <c r="AI5" s="158"/>
      <c r="AJ5" s="158"/>
      <c r="AK5" s="158"/>
      <c r="AL5" s="158"/>
      <c r="AM5" s="158"/>
      <c r="AN5" s="158"/>
      <c r="AO5" s="158"/>
      <c r="AP5" s="157"/>
      <c r="AQ5" s="157"/>
    </row>
    <row r="6" spans="2:43" s="98" customFormat="1" ht="15" customHeight="1">
      <c r="B6" s="362"/>
      <c r="C6" s="34"/>
      <c r="D6" s="34"/>
      <c r="E6" s="34"/>
      <c r="F6" s="34"/>
      <c r="G6" s="34"/>
      <c r="H6" s="34"/>
      <c r="I6" s="35"/>
      <c r="J6" s="36"/>
      <c r="K6" s="34"/>
      <c r="L6" s="34"/>
      <c r="M6" s="34"/>
      <c r="N6" s="34"/>
      <c r="O6" s="34"/>
      <c r="P6" s="35"/>
      <c r="Q6" s="36"/>
      <c r="R6" s="34"/>
      <c r="S6" s="34"/>
      <c r="T6" s="34"/>
      <c r="U6" s="34"/>
      <c r="V6" s="34"/>
      <c r="W6" s="37"/>
      <c r="X6" s="24"/>
      <c r="Y6" s="24"/>
      <c r="Z6" s="317"/>
      <c r="AA6" s="319"/>
      <c r="AB6" s="224"/>
      <c r="AC6" s="224"/>
      <c r="AD6" s="224"/>
      <c r="AE6" s="224"/>
      <c r="AF6" s="224"/>
      <c r="AG6" s="224"/>
      <c r="AH6" s="224"/>
      <c r="AI6" s="224"/>
      <c r="AJ6" s="224"/>
      <c r="AK6" s="224"/>
      <c r="AL6" s="224"/>
      <c r="AM6" s="224"/>
      <c r="AN6" s="224"/>
      <c r="AO6" s="224"/>
      <c r="AP6" s="157"/>
      <c r="AQ6" s="157"/>
    </row>
    <row r="7" spans="2:43" s="98" customFormat="1" ht="15" customHeight="1">
      <c r="B7" s="362"/>
      <c r="C7" s="34"/>
      <c r="D7" s="34"/>
      <c r="E7" s="34"/>
      <c r="F7" s="34"/>
      <c r="G7" s="34"/>
      <c r="H7" s="34"/>
      <c r="I7" s="35"/>
      <c r="J7" s="36"/>
      <c r="K7" s="34"/>
      <c r="L7" s="34"/>
      <c r="M7" s="34"/>
      <c r="N7" s="34"/>
      <c r="O7" s="34"/>
      <c r="P7" s="35"/>
      <c r="Q7" s="36"/>
      <c r="R7" s="34"/>
      <c r="S7" s="34"/>
      <c r="T7" s="34"/>
      <c r="U7" s="34"/>
      <c r="V7" s="34"/>
      <c r="W7" s="37"/>
      <c r="X7" s="24"/>
      <c r="Y7" s="24"/>
      <c r="Z7" s="317"/>
      <c r="AA7" s="157"/>
      <c r="AB7" s="225"/>
      <c r="AC7" s="225"/>
      <c r="AD7" s="225"/>
      <c r="AE7" s="225"/>
      <c r="AF7" s="225"/>
      <c r="AG7" s="225"/>
      <c r="AH7" s="225"/>
      <c r="AI7" s="225"/>
      <c r="AJ7" s="225"/>
      <c r="AK7" s="225"/>
      <c r="AL7" s="225"/>
      <c r="AM7" s="225"/>
      <c r="AN7" s="225"/>
      <c r="AO7" s="225"/>
      <c r="AP7" s="157"/>
      <c r="AQ7" s="157"/>
    </row>
    <row r="8" spans="2:43" s="98" customFormat="1" ht="15" customHeight="1">
      <c r="B8" s="362"/>
      <c r="C8" s="34"/>
      <c r="D8" s="34"/>
      <c r="E8" s="34"/>
      <c r="F8" s="34"/>
      <c r="G8" s="34"/>
      <c r="H8" s="34"/>
      <c r="I8" s="35"/>
      <c r="J8" s="36"/>
      <c r="K8" s="34"/>
      <c r="L8" s="34"/>
      <c r="M8" s="34"/>
      <c r="N8" s="34"/>
      <c r="O8" s="34"/>
      <c r="P8" s="35"/>
      <c r="Q8" s="36"/>
      <c r="R8" s="34"/>
      <c r="S8" s="34"/>
      <c r="T8" s="34"/>
      <c r="U8" s="34"/>
      <c r="V8" s="34"/>
      <c r="W8" s="37"/>
      <c r="X8" s="24"/>
      <c r="Y8" s="24"/>
      <c r="Z8" s="317"/>
      <c r="AA8" s="157"/>
      <c r="AB8" s="225"/>
      <c r="AC8" s="225"/>
      <c r="AD8" s="225"/>
      <c r="AE8" s="225"/>
      <c r="AF8" s="225"/>
      <c r="AG8" s="225"/>
      <c r="AH8" s="225"/>
      <c r="AI8" s="225"/>
      <c r="AJ8" s="225"/>
      <c r="AK8" s="225"/>
      <c r="AL8" s="225"/>
      <c r="AM8" s="225"/>
      <c r="AN8" s="225"/>
      <c r="AO8" s="225"/>
      <c r="AP8" s="157"/>
      <c r="AQ8" s="157"/>
    </row>
    <row r="9" spans="2:43" s="98" customFormat="1" ht="15" customHeight="1">
      <c r="B9" s="362"/>
      <c r="C9" s="34"/>
      <c r="D9" s="34"/>
      <c r="E9" s="34"/>
      <c r="F9" s="34"/>
      <c r="G9" s="34"/>
      <c r="H9" s="34"/>
      <c r="I9" s="35"/>
      <c r="J9" s="36"/>
      <c r="K9" s="34"/>
      <c r="L9" s="34"/>
      <c r="M9" s="34"/>
      <c r="N9" s="34"/>
      <c r="O9" s="34"/>
      <c r="P9" s="35"/>
      <c r="Q9" s="36"/>
      <c r="R9" s="34"/>
      <c r="S9" s="34"/>
      <c r="T9" s="34"/>
      <c r="U9" s="34"/>
      <c r="V9" s="34"/>
      <c r="W9" s="37"/>
      <c r="X9" s="24"/>
      <c r="Y9" s="24"/>
      <c r="Z9" s="317"/>
      <c r="AA9" s="320"/>
      <c r="AB9" s="226"/>
      <c r="AC9" s="226"/>
      <c r="AD9" s="226"/>
      <c r="AE9" s="226"/>
      <c r="AF9" s="226"/>
      <c r="AG9" s="226"/>
      <c r="AH9" s="226"/>
      <c r="AI9" s="226"/>
      <c r="AJ9" s="226"/>
      <c r="AK9" s="226"/>
      <c r="AL9" s="226"/>
      <c r="AM9" s="226"/>
      <c r="AN9" s="226"/>
      <c r="AO9" s="226"/>
      <c r="AP9" s="157"/>
      <c r="AQ9" s="157"/>
    </row>
    <row r="10" spans="2:43" s="98" customFormat="1" ht="15" customHeight="1">
      <c r="B10" s="362"/>
      <c r="C10" s="34"/>
      <c r="D10" s="34"/>
      <c r="E10" s="34"/>
      <c r="F10" s="34"/>
      <c r="G10" s="34"/>
      <c r="H10" s="34"/>
      <c r="I10" s="35"/>
      <c r="J10" s="36"/>
      <c r="K10" s="34"/>
      <c r="L10" s="34"/>
      <c r="M10" s="34"/>
      <c r="N10" s="34"/>
      <c r="O10" s="34"/>
      <c r="P10" s="35"/>
      <c r="Q10" s="36"/>
      <c r="R10" s="34"/>
      <c r="S10" s="34"/>
      <c r="T10" s="34"/>
      <c r="U10" s="34"/>
      <c r="V10" s="34"/>
      <c r="W10" s="37"/>
      <c r="X10" s="24"/>
      <c r="Y10" s="24"/>
      <c r="Z10" s="317"/>
      <c r="AA10" s="320"/>
      <c r="AB10" s="226"/>
      <c r="AC10" s="226"/>
      <c r="AD10" s="226"/>
      <c r="AE10" s="226"/>
      <c r="AF10" s="226"/>
      <c r="AG10" s="226"/>
      <c r="AH10" s="226"/>
      <c r="AI10" s="226"/>
      <c r="AJ10" s="226"/>
      <c r="AK10" s="226"/>
      <c r="AL10" s="226"/>
      <c r="AM10" s="226"/>
      <c r="AN10" s="226"/>
      <c r="AO10" s="226"/>
      <c r="AP10" s="157"/>
      <c r="AQ10" s="157"/>
    </row>
    <row r="11" spans="2:43" s="98" customFormat="1" ht="15" customHeight="1">
      <c r="B11" s="362"/>
      <c r="C11" s="34"/>
      <c r="D11" s="34"/>
      <c r="E11" s="34"/>
      <c r="F11" s="34"/>
      <c r="G11" s="34"/>
      <c r="H11" s="34"/>
      <c r="I11" s="35"/>
      <c r="J11" s="36"/>
      <c r="K11" s="34"/>
      <c r="L11" s="34"/>
      <c r="M11" s="34"/>
      <c r="N11" s="34"/>
      <c r="O11" s="34"/>
      <c r="P11" s="35"/>
      <c r="Q11" s="36"/>
      <c r="R11" s="34"/>
      <c r="S11" s="34"/>
      <c r="T11" s="34"/>
      <c r="U11" s="34"/>
      <c r="V11" s="34"/>
      <c r="W11" s="37"/>
      <c r="X11" s="24"/>
      <c r="Y11" s="24"/>
      <c r="Z11" s="317"/>
      <c r="AA11" s="320"/>
      <c r="AB11" s="226"/>
      <c r="AC11" s="226"/>
      <c r="AD11" s="226"/>
      <c r="AE11" s="226"/>
      <c r="AF11" s="226"/>
      <c r="AG11" s="226"/>
      <c r="AH11" s="226"/>
      <c r="AI11" s="226"/>
      <c r="AJ11" s="226"/>
      <c r="AK11" s="226"/>
      <c r="AL11" s="226"/>
      <c r="AM11" s="226"/>
      <c r="AN11" s="226"/>
      <c r="AO11" s="226"/>
      <c r="AP11" s="157"/>
      <c r="AQ11" s="157"/>
    </row>
    <row r="12" spans="2:43" s="98" customFormat="1">
      <c r="B12" s="362"/>
      <c r="C12" s="34"/>
      <c r="D12" s="34"/>
      <c r="E12" s="34"/>
      <c r="F12" s="34"/>
      <c r="G12" s="34"/>
      <c r="H12" s="34"/>
      <c r="I12" s="35"/>
      <c r="J12" s="36"/>
      <c r="K12" s="34"/>
      <c r="L12" s="34"/>
      <c r="M12" s="34"/>
      <c r="N12" s="34"/>
      <c r="O12" s="34"/>
      <c r="P12" s="35"/>
      <c r="Q12" s="36"/>
      <c r="R12" s="34"/>
      <c r="S12" s="34"/>
      <c r="T12" s="34"/>
      <c r="U12" s="34"/>
      <c r="V12" s="34"/>
      <c r="W12" s="37"/>
      <c r="X12" s="24"/>
      <c r="Y12" s="24"/>
      <c r="Z12" s="317"/>
      <c r="AA12" s="157"/>
      <c r="AB12" s="225"/>
      <c r="AC12" s="225"/>
      <c r="AD12" s="225"/>
      <c r="AE12" s="225"/>
      <c r="AF12" s="225"/>
      <c r="AG12" s="225"/>
      <c r="AH12" s="225"/>
      <c r="AI12" s="225"/>
      <c r="AJ12" s="225"/>
      <c r="AK12" s="225"/>
      <c r="AL12" s="225"/>
      <c r="AM12" s="225"/>
      <c r="AN12" s="225"/>
      <c r="AO12" s="225"/>
      <c r="AP12" s="157"/>
      <c r="AQ12" s="157"/>
    </row>
    <row r="13" spans="2:43" s="98" customFormat="1">
      <c r="B13" s="362"/>
      <c r="C13" s="34"/>
      <c r="D13" s="34"/>
      <c r="E13" s="34"/>
      <c r="F13" s="34"/>
      <c r="G13" s="34"/>
      <c r="H13" s="34"/>
      <c r="I13" s="35"/>
      <c r="J13" s="36"/>
      <c r="K13" s="34"/>
      <c r="L13" s="34"/>
      <c r="M13" s="34"/>
      <c r="N13" s="34"/>
      <c r="O13" s="34"/>
      <c r="P13" s="35"/>
      <c r="Q13" s="36"/>
      <c r="R13" s="34"/>
      <c r="S13" s="34"/>
      <c r="T13" s="34"/>
      <c r="U13" s="34"/>
      <c r="V13" s="34"/>
      <c r="W13" s="37"/>
      <c r="X13" s="24"/>
      <c r="Y13" s="24"/>
      <c r="Z13" s="317"/>
      <c r="AA13" s="157"/>
      <c r="AB13" s="225"/>
      <c r="AC13" s="225"/>
      <c r="AD13" s="225"/>
      <c r="AE13" s="225"/>
      <c r="AF13" s="225"/>
      <c r="AG13" s="225"/>
      <c r="AH13" s="225"/>
      <c r="AI13" s="225"/>
      <c r="AJ13" s="225"/>
      <c r="AK13" s="225"/>
      <c r="AL13" s="225"/>
      <c r="AM13" s="225"/>
      <c r="AN13" s="225"/>
      <c r="AO13" s="225"/>
      <c r="AP13" s="157"/>
      <c r="AQ13" s="157"/>
    </row>
    <row r="14" spans="2:43" s="98" customFormat="1">
      <c r="B14" s="362"/>
      <c r="C14" s="34"/>
      <c r="D14" s="34"/>
      <c r="E14" s="34"/>
      <c r="F14" s="34"/>
      <c r="G14" s="34"/>
      <c r="H14" s="34"/>
      <c r="I14" s="35"/>
      <c r="J14" s="36"/>
      <c r="K14" s="34"/>
      <c r="L14" s="34"/>
      <c r="M14" s="34"/>
      <c r="N14" s="34"/>
      <c r="O14" s="34"/>
      <c r="P14" s="35"/>
      <c r="Q14" s="36"/>
      <c r="R14" s="34"/>
      <c r="S14" s="34"/>
      <c r="T14" s="34"/>
      <c r="U14" s="34"/>
      <c r="V14" s="34"/>
      <c r="W14" s="37"/>
      <c r="X14" s="24"/>
      <c r="Y14" s="24"/>
      <c r="Z14" s="321"/>
      <c r="AA14" s="319"/>
      <c r="AB14" s="224"/>
      <c r="AC14" s="224"/>
      <c r="AD14" s="224"/>
      <c r="AE14" s="224"/>
      <c r="AF14" s="224"/>
      <c r="AG14" s="224"/>
      <c r="AH14" s="224"/>
      <c r="AI14" s="224"/>
      <c r="AJ14" s="224"/>
      <c r="AK14" s="224"/>
      <c r="AL14" s="224"/>
      <c r="AM14" s="224"/>
      <c r="AN14" s="224"/>
      <c r="AO14" s="224"/>
      <c r="AP14" s="157"/>
      <c r="AQ14" s="157"/>
    </row>
    <row r="15" spans="2:43" s="98" customFormat="1">
      <c r="B15" s="362"/>
      <c r="C15" s="34"/>
      <c r="D15" s="34"/>
      <c r="E15" s="34"/>
      <c r="F15" s="34"/>
      <c r="G15" s="34"/>
      <c r="H15" s="34"/>
      <c r="I15" s="35"/>
      <c r="J15" s="36"/>
      <c r="K15" s="34"/>
      <c r="L15" s="34"/>
      <c r="M15" s="34"/>
      <c r="N15" s="34"/>
      <c r="O15" s="34"/>
      <c r="P15" s="35"/>
      <c r="Q15" s="36"/>
      <c r="R15" s="34"/>
      <c r="S15" s="34"/>
      <c r="T15" s="34"/>
      <c r="U15" s="34"/>
      <c r="V15" s="34"/>
      <c r="W15" s="37"/>
      <c r="X15" s="24"/>
      <c r="Y15" s="24"/>
      <c r="Z15" s="321"/>
      <c r="AA15" s="157"/>
      <c r="AB15" s="225"/>
      <c r="AC15" s="225"/>
      <c r="AD15" s="225"/>
      <c r="AE15" s="225"/>
      <c r="AF15" s="225"/>
      <c r="AG15" s="225"/>
      <c r="AH15" s="225"/>
      <c r="AI15" s="225"/>
      <c r="AJ15" s="225"/>
      <c r="AK15" s="225"/>
      <c r="AL15" s="225"/>
      <c r="AM15" s="225"/>
      <c r="AN15" s="225"/>
      <c r="AO15" s="225"/>
      <c r="AP15" s="157"/>
      <c r="AQ15" s="157"/>
    </row>
    <row r="16" spans="2:43" s="98" customFormat="1">
      <c r="B16" s="362"/>
      <c r="C16" s="34"/>
      <c r="D16" s="34"/>
      <c r="E16" s="34"/>
      <c r="F16" s="34"/>
      <c r="G16" s="34"/>
      <c r="H16" s="34"/>
      <c r="I16" s="35"/>
      <c r="J16" s="36"/>
      <c r="K16" s="34"/>
      <c r="L16" s="34"/>
      <c r="M16" s="34"/>
      <c r="N16" s="34"/>
      <c r="O16" s="34"/>
      <c r="P16" s="35"/>
      <c r="Q16" s="36"/>
      <c r="R16" s="34"/>
      <c r="S16" s="34"/>
      <c r="T16" s="34"/>
      <c r="U16" s="34"/>
      <c r="V16" s="34"/>
      <c r="W16" s="37"/>
      <c r="X16" s="24"/>
      <c r="Y16" s="24"/>
      <c r="Z16" s="321"/>
      <c r="AA16" s="157"/>
      <c r="AB16" s="225"/>
      <c r="AC16" s="225"/>
      <c r="AD16" s="225"/>
      <c r="AE16" s="226"/>
      <c r="AF16" s="225"/>
      <c r="AG16" s="225"/>
      <c r="AH16" s="225"/>
      <c r="AI16" s="225"/>
      <c r="AJ16" s="226"/>
      <c r="AK16" s="225"/>
      <c r="AL16" s="225"/>
      <c r="AM16" s="225"/>
      <c r="AN16" s="225"/>
      <c r="AO16" s="225"/>
      <c r="AP16" s="157"/>
      <c r="AQ16" s="157"/>
    </row>
    <row r="17" spans="2:43" s="98" customFormat="1">
      <c r="B17" s="362"/>
      <c r="C17" s="34"/>
      <c r="D17" s="34"/>
      <c r="E17" s="34"/>
      <c r="F17" s="34"/>
      <c r="G17" s="34"/>
      <c r="H17" s="34"/>
      <c r="I17" s="35"/>
      <c r="J17" s="36"/>
      <c r="K17" s="34"/>
      <c r="L17" s="34"/>
      <c r="M17" s="34"/>
      <c r="N17" s="34"/>
      <c r="O17" s="34"/>
      <c r="P17" s="35"/>
      <c r="Q17" s="36"/>
      <c r="R17" s="34"/>
      <c r="S17" s="34"/>
      <c r="T17" s="34"/>
      <c r="U17" s="34"/>
      <c r="V17" s="34"/>
      <c r="W17" s="37"/>
      <c r="X17" s="24"/>
      <c r="Y17" s="24"/>
      <c r="Z17" s="321"/>
      <c r="AA17" s="320"/>
      <c r="AB17" s="226"/>
      <c r="AC17" s="226"/>
      <c r="AD17" s="226"/>
      <c r="AE17" s="227"/>
      <c r="AF17" s="226"/>
      <c r="AG17" s="226"/>
      <c r="AH17" s="226"/>
      <c r="AI17" s="226"/>
      <c r="AJ17" s="226"/>
      <c r="AK17" s="225"/>
      <c r="AL17" s="225"/>
      <c r="AM17" s="225"/>
      <c r="AN17" s="225"/>
      <c r="AO17" s="226"/>
      <c r="AP17" s="157"/>
      <c r="AQ17" s="157"/>
    </row>
    <row r="18" spans="2:43" s="98" customFormat="1">
      <c r="B18" s="362"/>
      <c r="C18" s="34"/>
      <c r="D18" s="34"/>
      <c r="E18" s="34"/>
      <c r="F18" s="34"/>
      <c r="G18" s="34"/>
      <c r="H18" s="34"/>
      <c r="I18" s="35"/>
      <c r="J18" s="36"/>
      <c r="K18" s="34"/>
      <c r="L18" s="34"/>
      <c r="M18" s="34"/>
      <c r="N18" s="34"/>
      <c r="O18" s="34"/>
      <c r="P18" s="35"/>
      <c r="Q18" s="36"/>
      <c r="R18" s="34"/>
      <c r="S18" s="34"/>
      <c r="T18" s="34"/>
      <c r="U18" s="34"/>
      <c r="V18" s="34"/>
      <c r="W18" s="37"/>
      <c r="X18" s="24"/>
      <c r="Y18" s="24"/>
      <c r="Z18" s="321"/>
      <c r="AA18" s="320"/>
      <c r="AB18" s="226"/>
      <c r="AC18" s="226"/>
      <c r="AD18" s="226"/>
      <c r="AE18" s="227"/>
      <c r="AF18" s="226"/>
      <c r="AG18" s="226"/>
      <c r="AH18" s="226"/>
      <c r="AI18" s="226"/>
      <c r="AJ18" s="226"/>
      <c r="AK18" s="225"/>
      <c r="AL18" s="225"/>
      <c r="AM18" s="225"/>
      <c r="AN18" s="225"/>
      <c r="AO18" s="226"/>
      <c r="AP18" s="157"/>
      <c r="AQ18" s="157"/>
    </row>
    <row r="19" spans="2:43" s="98" customFormat="1" ht="30" customHeight="1">
      <c r="B19" s="362"/>
      <c r="C19" s="55"/>
      <c r="D19" s="371" t="s">
        <v>50</v>
      </c>
      <c r="E19" s="366"/>
      <c r="F19" s="366"/>
      <c r="G19" s="366"/>
      <c r="H19" s="366"/>
      <c r="I19" s="35"/>
      <c r="J19" s="36"/>
      <c r="K19" s="372" t="s">
        <v>51</v>
      </c>
      <c r="L19" s="367"/>
      <c r="M19" s="367"/>
      <c r="N19" s="367"/>
      <c r="O19" s="367"/>
      <c r="P19" s="40"/>
      <c r="Q19" s="41"/>
      <c r="R19" s="369" t="s">
        <v>52</v>
      </c>
      <c r="S19" s="369"/>
      <c r="T19" s="369"/>
      <c r="U19" s="369"/>
      <c r="V19" s="369"/>
      <c r="W19" s="37"/>
      <c r="X19" s="24"/>
      <c r="Y19" s="24"/>
      <c r="Z19" s="321"/>
      <c r="AA19" s="320"/>
      <c r="AB19" s="226"/>
      <c r="AC19" s="226"/>
      <c r="AD19" s="226"/>
      <c r="AE19" s="227"/>
      <c r="AF19" s="226"/>
      <c r="AG19" s="226"/>
      <c r="AH19" s="226"/>
      <c r="AI19" s="226"/>
      <c r="AJ19" s="226"/>
      <c r="AK19" s="225"/>
      <c r="AL19" s="225"/>
      <c r="AM19" s="225"/>
      <c r="AN19" s="225"/>
      <c r="AO19" s="226"/>
      <c r="AP19" s="157"/>
      <c r="AQ19" s="157"/>
    </row>
    <row r="20" spans="2:43">
      <c r="B20" s="362"/>
      <c r="C20" s="55"/>
      <c r="D20" s="42">
        <v>2012</v>
      </c>
      <c r="E20" s="42">
        <v>2013</v>
      </c>
      <c r="F20" s="264">
        <v>2014</v>
      </c>
      <c r="G20" s="42" t="s">
        <v>53</v>
      </c>
      <c r="H20" s="42" t="s">
        <v>54</v>
      </c>
      <c r="I20" s="56"/>
      <c r="J20" s="57"/>
      <c r="K20" s="42">
        <v>2012</v>
      </c>
      <c r="L20" s="42">
        <v>2013</v>
      </c>
      <c r="M20" s="264">
        <v>2014</v>
      </c>
      <c r="N20" s="42" t="s">
        <v>53</v>
      </c>
      <c r="O20" s="42" t="s">
        <v>54</v>
      </c>
      <c r="P20" s="43"/>
      <c r="Q20" s="44"/>
      <c r="R20" s="42">
        <v>2012</v>
      </c>
      <c r="S20" s="42">
        <v>2013</v>
      </c>
      <c r="T20" s="264">
        <v>2014</v>
      </c>
      <c r="U20" s="42" t="s">
        <v>53</v>
      </c>
      <c r="V20" s="42" t="s">
        <v>54</v>
      </c>
      <c r="W20" s="37"/>
      <c r="Z20" s="316" t="s">
        <v>55</v>
      </c>
      <c r="AB20" s="225"/>
      <c r="AC20" s="225"/>
      <c r="AD20" s="225"/>
      <c r="AE20" s="225"/>
      <c r="AF20" s="225"/>
      <c r="AG20" s="225"/>
      <c r="AH20" s="225"/>
      <c r="AI20" s="225"/>
      <c r="AJ20" s="225"/>
      <c r="AK20" s="225"/>
      <c r="AL20" s="225"/>
      <c r="AM20" s="225"/>
      <c r="AN20" s="225"/>
      <c r="AO20" s="225"/>
    </row>
    <row r="21" spans="2:43" ht="3.75" customHeight="1">
      <c r="B21" s="362"/>
      <c r="C21" s="55"/>
      <c r="D21" s="45"/>
      <c r="E21" s="45"/>
      <c r="F21" s="265"/>
      <c r="G21" s="45"/>
      <c r="H21" s="45"/>
      <c r="I21" s="56"/>
      <c r="J21" s="57"/>
      <c r="K21" s="45"/>
      <c r="L21" s="45"/>
      <c r="M21" s="265"/>
      <c r="N21" s="45"/>
      <c r="O21" s="45"/>
      <c r="P21" s="43"/>
      <c r="Q21" s="44"/>
      <c r="R21" s="45"/>
      <c r="S21" s="45"/>
      <c r="T21" s="265"/>
      <c r="U21" s="45"/>
      <c r="V21" s="45"/>
      <c r="W21" s="37"/>
      <c r="AB21" s="225"/>
      <c r="AC21" s="225"/>
      <c r="AD21" s="225"/>
      <c r="AE21" s="225"/>
      <c r="AF21" s="225"/>
      <c r="AG21" s="225"/>
      <c r="AH21" s="225"/>
      <c r="AI21" s="225"/>
      <c r="AJ21" s="225"/>
      <c r="AK21" s="225"/>
      <c r="AL21" s="225"/>
      <c r="AM21" s="225"/>
      <c r="AN21" s="225"/>
      <c r="AO21" s="225"/>
    </row>
    <row r="22" spans="2:43" ht="3.75" customHeight="1">
      <c r="B22" s="362"/>
      <c r="C22" s="55"/>
      <c r="D22" s="38"/>
      <c r="E22" s="38"/>
      <c r="F22" s="266"/>
      <c r="G22" s="38"/>
      <c r="H22" s="38"/>
      <c r="I22" s="56"/>
      <c r="J22" s="57"/>
      <c r="K22" s="38"/>
      <c r="L22" s="38"/>
      <c r="M22" s="266"/>
      <c r="N22" s="38"/>
      <c r="O22" s="38"/>
      <c r="P22" s="43"/>
      <c r="Q22" s="44"/>
      <c r="R22" s="38"/>
      <c r="S22" s="38"/>
      <c r="T22" s="266"/>
      <c r="U22" s="38"/>
      <c r="V22" s="38"/>
      <c r="W22" s="37"/>
      <c r="AB22" s="225"/>
      <c r="AC22" s="225"/>
      <c r="AD22" s="225"/>
      <c r="AE22" s="225"/>
      <c r="AF22" s="225"/>
      <c r="AG22" s="225"/>
      <c r="AH22" s="225"/>
      <c r="AI22" s="225"/>
      <c r="AJ22" s="225"/>
      <c r="AK22" s="225"/>
      <c r="AL22" s="225"/>
      <c r="AM22" s="225"/>
      <c r="AN22" s="225"/>
      <c r="AO22" s="225"/>
    </row>
    <row r="23" spans="2:43">
      <c r="B23" s="362"/>
      <c r="C23" s="342" t="s">
        <v>56</v>
      </c>
      <c r="D23" s="234">
        <f t="shared" ref="D23:F25" si="0">VLOOKUP(($Z23&amp;D$20&amp;$AA23),mcas.gr5to8,2,FALSE)</f>
        <v>95.3</v>
      </c>
      <c r="E23" s="234">
        <f t="shared" si="0"/>
        <v>94.5</v>
      </c>
      <c r="F23" s="267">
        <f t="shared" si="0"/>
        <v>94.3</v>
      </c>
      <c r="G23" s="234">
        <f>VLOOKUP(($Z23&amp;2015&amp;$AA23),mcas.gr5to8,2,FALSE)</f>
        <v>93.7</v>
      </c>
      <c r="H23" s="234">
        <f>VLOOKUP(($Z23&amp;2016&amp;$AA23),mcas.gr5to8,2,FALSE)</f>
        <v>92.8</v>
      </c>
      <c r="I23" s="62"/>
      <c r="J23" s="63"/>
      <c r="K23" s="240">
        <f t="shared" ref="K23:M25" si="1">VLOOKUP(($Z23&amp;K$20&amp;$AA23),mcas.gr5to8,3,FALSE)</f>
        <v>88</v>
      </c>
      <c r="L23" s="240">
        <f t="shared" si="1"/>
        <v>82</v>
      </c>
      <c r="M23" s="270">
        <f t="shared" si="1"/>
        <v>83</v>
      </c>
      <c r="N23" s="240">
        <f>VLOOKUP(($Z23&amp;2015&amp;$AA23),mcas.gr5to8,3,FALSE)</f>
        <v>86</v>
      </c>
      <c r="O23" s="240">
        <f>VLOOKUP(($Z23&amp;2016&amp;$AA23),mcas.gr5to8,3,FALSE)</f>
        <v>82</v>
      </c>
      <c r="P23" s="62"/>
      <c r="Q23" s="63"/>
      <c r="R23" s="234">
        <f t="shared" ref="R23:T25" si="2">VLOOKUP(($Z23&amp;R$20&amp;$AA23),mcas.gr5to8,4,FALSE)</f>
        <v>60</v>
      </c>
      <c r="S23" s="234">
        <f t="shared" si="2"/>
        <v>55</v>
      </c>
      <c r="T23" s="267">
        <f t="shared" si="2"/>
        <v>60</v>
      </c>
      <c r="U23" s="234">
        <f>VLOOKUP(($Z23&amp;2015&amp;$AA23),mcas.gr5to8,4,FALSE)</f>
        <v>55</v>
      </c>
      <c r="V23" s="234">
        <f>VLOOKUP(($Z23&amp;2016&amp;$AA23),mcas.gr5to8,4,FALSE)</f>
        <v>59</v>
      </c>
      <c r="W23" s="37"/>
      <c r="Z23" s="316" t="s">
        <v>57</v>
      </c>
      <c r="AA23" s="316" t="s">
        <v>55</v>
      </c>
      <c r="AB23" s="225"/>
      <c r="AC23" s="225"/>
      <c r="AD23" s="225"/>
      <c r="AE23" s="225"/>
      <c r="AF23" s="225"/>
      <c r="AG23" s="225"/>
      <c r="AH23" s="225"/>
      <c r="AI23" s="225"/>
      <c r="AJ23" s="225"/>
      <c r="AK23" s="225"/>
      <c r="AL23" s="225"/>
      <c r="AM23" s="225"/>
      <c r="AN23" s="225"/>
      <c r="AO23" s="225"/>
    </row>
    <row r="24" spans="2:43">
      <c r="B24" s="362"/>
      <c r="C24" s="342" t="s">
        <v>58</v>
      </c>
      <c r="D24" s="234">
        <f t="shared" si="0"/>
        <v>85.3</v>
      </c>
      <c r="E24" s="234">
        <f t="shared" si="0"/>
        <v>85.1</v>
      </c>
      <c r="F24" s="267">
        <f t="shared" si="0"/>
        <v>85.1</v>
      </c>
      <c r="G24" s="234">
        <f>VLOOKUP(($Z24&amp;2015&amp;$AA24),mcas.gr5to8,2,FALSE)</f>
        <v>85.1</v>
      </c>
      <c r="H24" s="234">
        <f>VLOOKUP(($Z24&amp;2016&amp;$AA24),mcas.gr5to8,2,FALSE)</f>
        <v>85.7</v>
      </c>
      <c r="I24" s="62"/>
      <c r="J24" s="63"/>
      <c r="K24" s="240">
        <f t="shared" si="1"/>
        <v>66</v>
      </c>
      <c r="L24" s="240">
        <f t="shared" si="1"/>
        <v>65</v>
      </c>
      <c r="M24" s="270">
        <f t="shared" si="1"/>
        <v>66</v>
      </c>
      <c r="N24" s="240">
        <f>VLOOKUP(($Z24&amp;2015&amp;$AA24),mcas.gr5to8,3,FALSE)</f>
        <v>66</v>
      </c>
      <c r="O24" s="240">
        <f>VLOOKUP(($Z24&amp;2016&amp;$AA24),mcas.gr5to8,3,FALSE)</f>
        <v>68</v>
      </c>
      <c r="P24" s="62"/>
      <c r="Q24" s="63"/>
      <c r="R24" s="234">
        <f t="shared" si="2"/>
        <v>50</v>
      </c>
      <c r="S24" s="234">
        <f t="shared" si="2"/>
        <v>50</v>
      </c>
      <c r="T24" s="267">
        <f t="shared" si="2"/>
        <v>50</v>
      </c>
      <c r="U24" s="234">
        <f>VLOOKUP(($Z24&amp;2015&amp;$AA24),mcas.gr5to8,4,FALSE)</f>
        <v>50</v>
      </c>
      <c r="V24" s="234">
        <f>VLOOKUP(($Z24&amp;2016&amp;$AA24),mcas.gr5to8,4,FALSE)</f>
        <v>50</v>
      </c>
      <c r="W24" s="37"/>
      <c r="Z24" s="316" t="s">
        <v>59</v>
      </c>
      <c r="AA24" s="316" t="s">
        <v>55</v>
      </c>
      <c r="AB24" s="225"/>
      <c r="AC24" s="225"/>
      <c r="AD24" s="225"/>
      <c r="AE24" s="225"/>
      <c r="AF24" s="225"/>
      <c r="AG24" s="225"/>
      <c r="AH24" s="225"/>
      <c r="AI24" s="225"/>
      <c r="AJ24" s="225"/>
      <c r="AK24" s="225"/>
      <c r="AL24" s="225"/>
      <c r="AM24" s="225"/>
      <c r="AN24" s="225"/>
      <c r="AO24" s="225"/>
    </row>
    <row r="25" spans="2:43">
      <c r="B25" s="362"/>
      <c r="C25" s="342" t="s">
        <v>60</v>
      </c>
      <c r="D25" s="234">
        <f t="shared" si="0"/>
        <v>68.3</v>
      </c>
      <c r="E25" s="234">
        <f t="shared" si="0"/>
        <v>68.3</v>
      </c>
      <c r="F25" s="267">
        <f t="shared" si="0"/>
        <v>69.3</v>
      </c>
      <c r="G25" s="234">
        <f>VLOOKUP(($Z25&amp;2015&amp;$AA25),mcas.gr5to8,2,FALSE)</f>
        <v>69.3</v>
      </c>
      <c r="H25" s="234">
        <f>VLOOKUP(($Z25&amp;2016&amp;$AA25),mcas.gr5to8,2,FALSE)</f>
        <v>72.5</v>
      </c>
      <c r="I25" s="62"/>
      <c r="J25" s="63"/>
      <c r="K25" s="240">
        <f t="shared" si="1"/>
        <v>36</v>
      </c>
      <c r="L25" s="240">
        <f t="shared" si="1"/>
        <v>35</v>
      </c>
      <c r="M25" s="270">
        <f t="shared" si="1"/>
        <v>37</v>
      </c>
      <c r="N25" s="240">
        <f>VLOOKUP(($Z25&amp;2015&amp;$AA25),mcas.gr5to8,3,FALSE)</f>
        <v>37</v>
      </c>
      <c r="O25" s="240">
        <f>VLOOKUP(($Z25&amp;2016&amp;$AA25),mcas.gr5to8,3,FALSE)</f>
        <v>43</v>
      </c>
      <c r="P25" s="62"/>
      <c r="Q25" s="63"/>
      <c r="R25" s="234">
        <f t="shared" si="2"/>
        <v>38</v>
      </c>
      <c r="S25" s="234">
        <f t="shared" si="2"/>
        <v>39</v>
      </c>
      <c r="T25" s="267">
        <f t="shared" si="2"/>
        <v>41</v>
      </c>
      <c r="U25" s="234">
        <f>VLOOKUP(($Z25&amp;2015&amp;$AA25),mcas.gr5to8,4,FALSE)</f>
        <v>38</v>
      </c>
      <c r="V25" s="234">
        <f>VLOOKUP(($Z25&amp;2016&amp;$AA25),mcas.gr5to8,4,FALSE)</f>
        <v>45</v>
      </c>
      <c r="W25" s="37"/>
      <c r="Z25" s="316" t="s">
        <v>61</v>
      </c>
      <c r="AA25" s="316" t="s">
        <v>55</v>
      </c>
      <c r="AB25" s="225"/>
      <c r="AC25" s="225"/>
      <c r="AD25" s="225"/>
      <c r="AE25" s="225"/>
      <c r="AF25" s="225"/>
      <c r="AG25" s="225"/>
      <c r="AH25" s="225"/>
      <c r="AI25" s="225"/>
      <c r="AJ25" s="225"/>
      <c r="AK25" s="225"/>
      <c r="AL25" s="225"/>
      <c r="AM25" s="225"/>
      <c r="AN25" s="225"/>
      <c r="AO25" s="225"/>
    </row>
    <row r="26" spans="2:43" ht="3.75" customHeight="1">
      <c r="B26" s="362"/>
      <c r="C26" s="34"/>
      <c r="D26" s="64"/>
      <c r="E26" s="64"/>
      <c r="F26" s="268"/>
      <c r="G26" s="64"/>
      <c r="H26" s="64"/>
      <c r="I26" s="62"/>
      <c r="J26" s="63"/>
      <c r="K26" s="64"/>
      <c r="L26" s="64"/>
      <c r="M26" s="268"/>
      <c r="N26" s="64"/>
      <c r="O26" s="64"/>
      <c r="P26" s="62"/>
      <c r="Q26" s="63"/>
      <c r="R26" s="64"/>
      <c r="S26" s="64"/>
      <c r="T26" s="268"/>
      <c r="U26" s="64"/>
      <c r="V26" s="64"/>
      <c r="W26" s="37"/>
      <c r="AB26" s="225"/>
      <c r="AC26" s="225"/>
      <c r="AD26" s="225"/>
      <c r="AE26" s="225"/>
      <c r="AF26" s="225"/>
      <c r="AG26" s="225"/>
      <c r="AH26" s="225"/>
      <c r="AI26" s="225"/>
      <c r="AJ26" s="225"/>
      <c r="AK26" s="225"/>
      <c r="AL26" s="225"/>
      <c r="AM26" s="225"/>
      <c r="AN26" s="225"/>
      <c r="AO26" s="225"/>
    </row>
    <row r="27" spans="2:43" ht="3.75" customHeight="1">
      <c r="B27" s="362"/>
      <c r="C27" s="34"/>
      <c r="D27" s="59"/>
      <c r="E27" s="59"/>
      <c r="F27" s="269"/>
      <c r="G27" s="59"/>
      <c r="H27" s="59"/>
      <c r="I27" s="62"/>
      <c r="J27" s="63"/>
      <c r="K27" s="59"/>
      <c r="L27" s="59"/>
      <c r="M27" s="269"/>
      <c r="N27" s="59"/>
      <c r="O27" s="59"/>
      <c r="P27" s="62"/>
      <c r="Q27" s="63"/>
      <c r="R27" s="59"/>
      <c r="S27" s="59"/>
      <c r="T27" s="269"/>
      <c r="U27" s="59"/>
      <c r="V27" s="59"/>
      <c r="W27" s="37"/>
      <c r="AB27" s="225"/>
      <c r="AC27" s="225"/>
      <c r="AD27" s="225"/>
      <c r="AE27" s="225"/>
      <c r="AF27" s="225"/>
      <c r="AG27" s="225"/>
      <c r="AH27" s="225"/>
      <c r="AI27" s="225"/>
      <c r="AJ27" s="225"/>
      <c r="AK27" s="225"/>
      <c r="AL27" s="225"/>
      <c r="AM27" s="225"/>
      <c r="AN27" s="225"/>
      <c r="AO27" s="225"/>
    </row>
    <row r="28" spans="2:43">
      <c r="B28" s="362"/>
      <c r="C28" s="20" t="s">
        <v>30</v>
      </c>
      <c r="D28" s="116" t="s">
        <v>62</v>
      </c>
      <c r="E28" s="116" t="s">
        <v>62</v>
      </c>
      <c r="F28" s="114" t="s">
        <v>62</v>
      </c>
      <c r="G28" s="116" t="s">
        <v>62</v>
      </c>
      <c r="H28" s="116" t="s">
        <v>62</v>
      </c>
      <c r="I28" s="62"/>
      <c r="J28" s="63"/>
      <c r="K28" s="116" t="s">
        <v>62</v>
      </c>
      <c r="L28" s="116" t="s">
        <v>62</v>
      </c>
      <c r="M28" s="114" t="s">
        <v>62</v>
      </c>
      <c r="N28" s="116" t="s">
        <v>62</v>
      </c>
      <c r="O28" s="116" t="s">
        <v>62</v>
      </c>
      <c r="P28" s="62"/>
      <c r="Q28" s="63"/>
      <c r="R28" s="116" t="s">
        <v>62</v>
      </c>
      <c r="S28" s="116" t="s">
        <v>62</v>
      </c>
      <c r="T28" s="114" t="s">
        <v>62</v>
      </c>
      <c r="U28" s="116" t="s">
        <v>62</v>
      </c>
      <c r="V28" s="116" t="s">
        <v>62</v>
      </c>
      <c r="W28" s="37"/>
      <c r="AB28" s="225"/>
      <c r="AC28" s="225"/>
      <c r="AD28" s="225"/>
      <c r="AE28" s="225"/>
      <c r="AF28" s="225"/>
      <c r="AG28" s="225"/>
      <c r="AH28" s="225"/>
      <c r="AI28" s="225"/>
      <c r="AJ28" s="225"/>
      <c r="AK28" s="225"/>
      <c r="AL28" s="225"/>
      <c r="AM28" s="225"/>
      <c r="AN28" s="225"/>
      <c r="AO28" s="225"/>
    </row>
    <row r="29" spans="2:43" ht="7.5" customHeight="1" thickBot="1">
      <c r="B29" s="363"/>
      <c r="C29" s="219"/>
      <c r="D29" s="220"/>
      <c r="E29" s="220"/>
      <c r="F29" s="220"/>
      <c r="G29" s="220"/>
      <c r="H29" s="220"/>
      <c r="I29" s="221"/>
      <c r="J29" s="221"/>
      <c r="K29" s="220"/>
      <c r="L29" s="220"/>
      <c r="M29" s="220"/>
      <c r="N29" s="220"/>
      <c r="O29" s="220"/>
      <c r="P29" s="221"/>
      <c r="Q29" s="221"/>
      <c r="R29" s="220"/>
      <c r="S29" s="220"/>
      <c r="T29" s="220"/>
      <c r="U29" s="220"/>
      <c r="V29" s="220"/>
      <c r="W29" s="222"/>
      <c r="Z29" s="317"/>
      <c r="AB29" s="225"/>
      <c r="AC29" s="225"/>
      <c r="AD29" s="225"/>
      <c r="AE29" s="225"/>
      <c r="AF29" s="225"/>
      <c r="AG29" s="225"/>
      <c r="AH29" s="225"/>
      <c r="AI29" s="225"/>
      <c r="AJ29" s="225"/>
      <c r="AK29" s="225"/>
      <c r="AL29" s="225"/>
      <c r="AM29" s="225"/>
      <c r="AN29" s="225"/>
      <c r="AO29" s="225"/>
    </row>
    <row r="30" spans="2:43" ht="15" customHeight="1">
      <c r="B30" s="370" t="s">
        <v>63</v>
      </c>
      <c r="C30" s="376"/>
      <c r="D30" s="376"/>
      <c r="E30" s="376"/>
      <c r="F30" s="376"/>
      <c r="G30" s="376"/>
      <c r="H30" s="376"/>
      <c r="I30" s="376"/>
      <c r="J30" s="376"/>
      <c r="K30" s="376"/>
      <c r="L30" s="376"/>
      <c r="M30" s="376"/>
      <c r="N30" s="376"/>
      <c r="O30" s="376"/>
      <c r="P30" s="376"/>
      <c r="Q30" s="376"/>
      <c r="R30" s="376"/>
      <c r="S30" s="376"/>
      <c r="T30" s="376"/>
      <c r="U30" s="376"/>
      <c r="V30" s="376"/>
      <c r="W30" s="50"/>
      <c r="Z30" s="317"/>
      <c r="AB30" s="225"/>
      <c r="AC30" s="225"/>
      <c r="AD30" s="225"/>
      <c r="AE30" s="225"/>
      <c r="AF30" s="225"/>
      <c r="AG30" s="225"/>
      <c r="AH30" s="225"/>
      <c r="AI30" s="225"/>
      <c r="AJ30" s="225"/>
      <c r="AK30" s="225"/>
      <c r="AL30" s="225"/>
      <c r="AM30" s="225"/>
      <c r="AN30" s="225"/>
      <c r="AO30" s="225"/>
    </row>
    <row r="31" spans="2:43" ht="15" customHeight="1">
      <c r="B31" s="362"/>
      <c r="C31" s="51"/>
      <c r="D31" s="51"/>
      <c r="E31" s="51"/>
      <c r="F31" s="51"/>
      <c r="G31" s="51"/>
      <c r="H31" s="51"/>
      <c r="I31" s="52"/>
      <c r="J31" s="53"/>
      <c r="K31" s="51"/>
      <c r="L31" s="51"/>
      <c r="M31" s="51"/>
      <c r="N31" s="51"/>
      <c r="O31" s="51"/>
      <c r="P31" s="52"/>
      <c r="Q31" s="53"/>
      <c r="R31" s="51"/>
      <c r="S31" s="51"/>
      <c r="T31" s="51"/>
      <c r="U31" s="51"/>
      <c r="V31" s="51"/>
      <c r="W31" s="54"/>
      <c r="Z31" s="317"/>
      <c r="AB31" s="225"/>
      <c r="AC31" s="225"/>
      <c r="AD31" s="225"/>
      <c r="AE31" s="225"/>
      <c r="AF31" s="225"/>
      <c r="AG31" s="225"/>
      <c r="AH31" s="225"/>
      <c r="AI31" s="225"/>
      <c r="AJ31" s="225"/>
      <c r="AK31" s="225"/>
      <c r="AL31" s="225"/>
      <c r="AM31" s="225"/>
      <c r="AN31" s="225"/>
      <c r="AO31" s="225"/>
    </row>
    <row r="32" spans="2:43" ht="15" customHeight="1">
      <c r="B32" s="362"/>
      <c r="C32" s="55"/>
      <c r="D32" s="55"/>
      <c r="E32" s="55"/>
      <c r="F32" s="55"/>
      <c r="G32" s="55"/>
      <c r="H32" s="55"/>
      <c r="I32" s="56"/>
      <c r="J32" s="57"/>
      <c r="K32" s="55"/>
      <c r="L32" s="55"/>
      <c r="M32" s="55"/>
      <c r="N32" s="55"/>
      <c r="O32" s="55"/>
      <c r="P32" s="56"/>
      <c r="Q32" s="57"/>
      <c r="R32" s="55"/>
      <c r="S32" s="55"/>
      <c r="T32" s="55"/>
      <c r="U32" s="55"/>
      <c r="V32" s="55"/>
      <c r="W32" s="58"/>
      <c r="Z32" s="317"/>
      <c r="AA32" s="318"/>
      <c r="AB32" s="228"/>
      <c r="AC32" s="228"/>
      <c r="AD32" s="228"/>
      <c r="AE32" s="228"/>
      <c r="AF32" s="229"/>
      <c r="AG32" s="228"/>
      <c r="AH32" s="228"/>
      <c r="AI32" s="228"/>
      <c r="AJ32" s="228"/>
      <c r="AK32" s="228"/>
      <c r="AL32" s="228"/>
      <c r="AM32" s="228"/>
      <c r="AN32" s="228"/>
      <c r="AO32" s="228"/>
    </row>
    <row r="33" spans="2:41" ht="15" customHeight="1">
      <c r="B33" s="362"/>
      <c r="C33" s="55"/>
      <c r="D33" s="55"/>
      <c r="E33" s="55"/>
      <c r="F33" s="55"/>
      <c r="G33" s="55"/>
      <c r="H33" s="55"/>
      <c r="I33" s="56"/>
      <c r="J33" s="57"/>
      <c r="K33" s="55"/>
      <c r="L33" s="55"/>
      <c r="M33" s="55"/>
      <c r="N33" s="55"/>
      <c r="O33" s="55"/>
      <c r="P33" s="56"/>
      <c r="Q33" s="57"/>
      <c r="R33" s="55"/>
      <c r="S33" s="55"/>
      <c r="T33" s="55"/>
      <c r="U33" s="55"/>
      <c r="V33" s="55"/>
      <c r="W33" s="58"/>
      <c r="Z33" s="317"/>
      <c r="AA33" s="319"/>
      <c r="AB33" s="224"/>
      <c r="AC33" s="224"/>
      <c r="AD33" s="224"/>
      <c r="AE33" s="224"/>
      <c r="AF33" s="224"/>
      <c r="AG33" s="224"/>
      <c r="AH33" s="224"/>
      <c r="AI33" s="224"/>
      <c r="AJ33" s="224"/>
      <c r="AK33" s="224"/>
      <c r="AL33" s="224"/>
      <c r="AM33" s="224"/>
      <c r="AN33" s="224"/>
      <c r="AO33" s="224"/>
    </row>
    <row r="34" spans="2:41" ht="15" customHeight="1">
      <c r="B34" s="362"/>
      <c r="C34" s="55"/>
      <c r="D34" s="55"/>
      <c r="E34" s="55"/>
      <c r="F34" s="55"/>
      <c r="G34" s="55"/>
      <c r="H34" s="55"/>
      <c r="I34" s="56"/>
      <c r="J34" s="57"/>
      <c r="K34" s="55"/>
      <c r="L34" s="55"/>
      <c r="M34" s="55"/>
      <c r="N34" s="55"/>
      <c r="O34" s="55"/>
      <c r="P34" s="56"/>
      <c r="Q34" s="57"/>
      <c r="R34" s="55"/>
      <c r="S34" s="55"/>
      <c r="T34" s="55"/>
      <c r="U34" s="55"/>
      <c r="V34" s="55"/>
      <c r="W34" s="58"/>
      <c r="Z34" s="317"/>
      <c r="AB34" s="225"/>
      <c r="AC34" s="225"/>
      <c r="AD34" s="225"/>
      <c r="AE34" s="225"/>
      <c r="AF34" s="225"/>
      <c r="AG34" s="225"/>
      <c r="AH34" s="225"/>
      <c r="AI34" s="225"/>
      <c r="AJ34" s="225"/>
      <c r="AK34" s="225"/>
      <c r="AL34" s="225"/>
      <c r="AM34" s="225"/>
      <c r="AN34" s="225"/>
      <c r="AO34" s="225"/>
    </row>
    <row r="35" spans="2:41" ht="15" customHeight="1">
      <c r="B35" s="362"/>
      <c r="C35" s="55"/>
      <c r="D35" s="55"/>
      <c r="E35" s="55"/>
      <c r="F35" s="55"/>
      <c r="G35" s="55"/>
      <c r="H35" s="55"/>
      <c r="I35" s="56"/>
      <c r="J35" s="57"/>
      <c r="K35" s="55"/>
      <c r="L35" s="55"/>
      <c r="M35" s="55"/>
      <c r="N35" s="55"/>
      <c r="O35" s="55"/>
      <c r="P35" s="56"/>
      <c r="Q35" s="57"/>
      <c r="R35" s="55"/>
      <c r="S35" s="55"/>
      <c r="T35" s="55"/>
      <c r="U35" s="55"/>
      <c r="V35" s="55"/>
      <c r="W35" s="58"/>
      <c r="Z35" s="317"/>
      <c r="AB35" s="225"/>
      <c r="AC35" s="225"/>
      <c r="AD35" s="225"/>
      <c r="AE35" s="225"/>
      <c r="AF35" s="225"/>
      <c r="AG35" s="225"/>
      <c r="AH35" s="225"/>
      <c r="AI35" s="225"/>
      <c r="AJ35" s="225"/>
      <c r="AK35" s="225"/>
      <c r="AL35" s="225"/>
      <c r="AM35" s="225"/>
      <c r="AN35" s="225"/>
      <c r="AO35" s="225"/>
    </row>
    <row r="36" spans="2:41" ht="15" customHeight="1">
      <c r="B36" s="362"/>
      <c r="C36" s="55"/>
      <c r="D36" s="55"/>
      <c r="E36" s="55"/>
      <c r="F36" s="55"/>
      <c r="G36" s="55"/>
      <c r="H36" s="55"/>
      <c r="I36" s="56"/>
      <c r="J36" s="57"/>
      <c r="K36" s="55"/>
      <c r="L36" s="55"/>
      <c r="M36" s="55"/>
      <c r="N36" s="55"/>
      <c r="O36" s="55"/>
      <c r="P36" s="56"/>
      <c r="Q36" s="57"/>
      <c r="R36" s="55"/>
      <c r="S36" s="55"/>
      <c r="T36" s="55"/>
      <c r="U36" s="55"/>
      <c r="V36" s="55"/>
      <c r="W36" s="58"/>
      <c r="Z36" s="317"/>
      <c r="AA36" s="320"/>
      <c r="AB36" s="226"/>
      <c r="AC36" s="226"/>
      <c r="AD36" s="226"/>
      <c r="AE36" s="226"/>
      <c r="AF36" s="226"/>
      <c r="AG36" s="226"/>
      <c r="AH36" s="226"/>
      <c r="AI36" s="226"/>
      <c r="AJ36" s="226"/>
      <c r="AK36" s="226"/>
      <c r="AL36" s="226"/>
      <c r="AM36" s="226"/>
      <c r="AN36" s="226"/>
      <c r="AO36" s="226"/>
    </row>
    <row r="37" spans="2:41" ht="15" customHeight="1">
      <c r="B37" s="362"/>
      <c r="C37" s="55"/>
      <c r="D37" s="55"/>
      <c r="E37" s="55"/>
      <c r="F37" s="55"/>
      <c r="G37" s="55"/>
      <c r="H37" s="55"/>
      <c r="I37" s="56"/>
      <c r="J37" s="57"/>
      <c r="K37" s="55"/>
      <c r="L37" s="55"/>
      <c r="M37" s="55"/>
      <c r="N37" s="55"/>
      <c r="O37" s="55"/>
      <c r="P37" s="56"/>
      <c r="Q37" s="57"/>
      <c r="R37" s="55"/>
      <c r="S37" s="55"/>
      <c r="T37" s="55"/>
      <c r="U37" s="55"/>
      <c r="V37" s="55"/>
      <c r="W37" s="58"/>
      <c r="Z37" s="317"/>
      <c r="AA37" s="320"/>
      <c r="AB37" s="226"/>
      <c r="AC37" s="226"/>
      <c r="AD37" s="226"/>
      <c r="AE37" s="226"/>
      <c r="AF37" s="226"/>
      <c r="AG37" s="226"/>
      <c r="AH37" s="226"/>
      <c r="AI37" s="226"/>
      <c r="AJ37" s="226"/>
      <c r="AK37" s="226"/>
      <c r="AL37" s="226"/>
      <c r="AM37" s="226"/>
      <c r="AN37" s="226"/>
      <c r="AO37" s="226"/>
    </row>
    <row r="38" spans="2:41" ht="14.25" customHeight="1">
      <c r="B38" s="362"/>
      <c r="C38" s="55"/>
      <c r="D38" s="55"/>
      <c r="E38" s="55"/>
      <c r="F38" s="55"/>
      <c r="G38" s="55"/>
      <c r="H38" s="55"/>
      <c r="I38" s="56"/>
      <c r="J38" s="57"/>
      <c r="K38" s="55"/>
      <c r="L38" s="55"/>
      <c r="M38" s="55"/>
      <c r="N38" s="55"/>
      <c r="O38" s="55"/>
      <c r="P38" s="56"/>
      <c r="Q38" s="57"/>
      <c r="R38" s="55"/>
      <c r="S38" s="55"/>
      <c r="T38" s="55"/>
      <c r="U38" s="55"/>
      <c r="V38" s="55"/>
      <c r="W38" s="58"/>
      <c r="Z38" s="317"/>
      <c r="AA38" s="320"/>
      <c r="AB38" s="226"/>
      <c r="AC38" s="226"/>
      <c r="AD38" s="226"/>
      <c r="AE38" s="226"/>
      <c r="AF38" s="226"/>
      <c r="AG38" s="226"/>
      <c r="AH38" s="226"/>
      <c r="AI38" s="226"/>
      <c r="AJ38" s="226"/>
      <c r="AK38" s="226"/>
      <c r="AL38" s="226"/>
      <c r="AM38" s="226"/>
      <c r="AN38" s="226"/>
      <c r="AO38" s="226"/>
    </row>
    <row r="39" spans="2:41">
      <c r="B39" s="362"/>
      <c r="C39" s="55"/>
      <c r="D39" s="55"/>
      <c r="E39" s="55"/>
      <c r="F39" s="55"/>
      <c r="G39" s="55"/>
      <c r="H39" s="55"/>
      <c r="I39" s="56"/>
      <c r="J39" s="57"/>
      <c r="K39" s="55"/>
      <c r="L39" s="55"/>
      <c r="M39" s="55"/>
      <c r="N39" s="55"/>
      <c r="O39" s="55"/>
      <c r="P39" s="56"/>
      <c r="Q39" s="57"/>
      <c r="R39" s="55"/>
      <c r="S39" s="55"/>
      <c r="T39" s="55"/>
      <c r="U39" s="55"/>
      <c r="V39" s="55"/>
      <c r="W39" s="58"/>
      <c r="Z39" s="317"/>
      <c r="AB39" s="225"/>
      <c r="AC39" s="225"/>
      <c r="AD39" s="225"/>
      <c r="AE39" s="225"/>
      <c r="AF39" s="225"/>
      <c r="AG39" s="225"/>
      <c r="AH39" s="225"/>
      <c r="AI39" s="225"/>
      <c r="AJ39" s="225"/>
      <c r="AK39" s="225"/>
      <c r="AL39" s="225"/>
      <c r="AM39" s="225"/>
      <c r="AN39" s="225"/>
      <c r="AO39" s="225"/>
    </row>
    <row r="40" spans="2:41">
      <c r="B40" s="362"/>
      <c r="C40" s="55"/>
      <c r="D40" s="55"/>
      <c r="E40" s="55"/>
      <c r="F40" s="55"/>
      <c r="G40" s="55"/>
      <c r="H40" s="55"/>
      <c r="I40" s="56"/>
      <c r="J40" s="57"/>
      <c r="K40" s="55"/>
      <c r="L40" s="55"/>
      <c r="M40" s="55"/>
      <c r="N40" s="55"/>
      <c r="O40" s="55"/>
      <c r="P40" s="56"/>
      <c r="Q40" s="57"/>
      <c r="R40" s="55"/>
      <c r="S40" s="55"/>
      <c r="T40" s="55"/>
      <c r="U40" s="55"/>
      <c r="V40" s="55"/>
      <c r="W40" s="58"/>
      <c r="Z40" s="317"/>
      <c r="AB40" s="225"/>
      <c r="AC40" s="225"/>
      <c r="AD40" s="225"/>
      <c r="AE40" s="225"/>
      <c r="AF40" s="225"/>
      <c r="AG40" s="225"/>
      <c r="AH40" s="225"/>
      <c r="AI40" s="225"/>
      <c r="AJ40" s="225"/>
      <c r="AK40" s="225"/>
      <c r="AL40" s="225"/>
      <c r="AM40" s="225"/>
      <c r="AN40" s="225"/>
      <c r="AO40" s="225"/>
    </row>
    <row r="41" spans="2:41">
      <c r="B41" s="362"/>
      <c r="C41" s="55"/>
      <c r="D41" s="55"/>
      <c r="E41" s="55"/>
      <c r="F41" s="55"/>
      <c r="G41" s="55"/>
      <c r="H41" s="55"/>
      <c r="I41" s="56"/>
      <c r="J41" s="57"/>
      <c r="K41" s="55"/>
      <c r="L41" s="55"/>
      <c r="M41" s="55"/>
      <c r="N41" s="55"/>
      <c r="O41" s="55"/>
      <c r="P41" s="56"/>
      <c r="Q41" s="57"/>
      <c r="R41" s="55"/>
      <c r="S41" s="55"/>
      <c r="T41" s="55"/>
      <c r="U41" s="55"/>
      <c r="V41" s="55"/>
      <c r="W41" s="58"/>
      <c r="Z41" s="317"/>
      <c r="AA41" s="319"/>
      <c r="AB41" s="224"/>
      <c r="AC41" s="224"/>
      <c r="AD41" s="224"/>
      <c r="AE41" s="224"/>
      <c r="AF41" s="224"/>
      <c r="AG41" s="224"/>
      <c r="AH41" s="224"/>
      <c r="AI41" s="224"/>
      <c r="AJ41" s="224"/>
      <c r="AK41" s="224"/>
      <c r="AL41" s="224"/>
      <c r="AM41" s="224"/>
      <c r="AN41" s="224"/>
      <c r="AO41" s="224"/>
    </row>
    <row r="42" spans="2:41">
      <c r="B42" s="362"/>
      <c r="C42" s="55"/>
      <c r="D42" s="55"/>
      <c r="E42" s="55"/>
      <c r="F42" s="55"/>
      <c r="G42" s="55"/>
      <c r="H42" s="55"/>
      <c r="I42" s="56"/>
      <c r="J42" s="57"/>
      <c r="K42" s="55"/>
      <c r="L42" s="55"/>
      <c r="M42" s="55"/>
      <c r="N42" s="55"/>
      <c r="O42" s="55"/>
      <c r="P42" s="56"/>
      <c r="Q42" s="57"/>
      <c r="R42" s="55"/>
      <c r="S42" s="55"/>
      <c r="T42" s="55"/>
      <c r="U42" s="55"/>
      <c r="V42" s="55"/>
      <c r="W42" s="58"/>
      <c r="Z42" s="317"/>
      <c r="AB42" s="225"/>
      <c r="AC42" s="225"/>
      <c r="AD42" s="225"/>
      <c r="AE42" s="225"/>
      <c r="AF42" s="225"/>
      <c r="AG42" s="225"/>
      <c r="AH42" s="225"/>
      <c r="AI42" s="225"/>
      <c r="AJ42" s="225"/>
      <c r="AK42" s="225"/>
      <c r="AL42" s="225"/>
      <c r="AM42" s="225"/>
      <c r="AN42" s="225"/>
      <c r="AO42" s="225"/>
    </row>
    <row r="43" spans="2:41">
      <c r="B43" s="362"/>
      <c r="C43" s="55"/>
      <c r="D43" s="55"/>
      <c r="E43" s="55"/>
      <c r="F43" s="55"/>
      <c r="G43" s="55"/>
      <c r="H43" s="55"/>
      <c r="I43" s="56"/>
      <c r="J43" s="57"/>
      <c r="K43" s="55"/>
      <c r="L43" s="55"/>
      <c r="M43" s="55"/>
      <c r="N43" s="55"/>
      <c r="O43" s="55"/>
      <c r="P43" s="56"/>
      <c r="Q43" s="57"/>
      <c r="R43" s="55"/>
      <c r="S43" s="55"/>
      <c r="T43" s="55"/>
      <c r="U43" s="55"/>
      <c r="V43" s="55"/>
      <c r="W43" s="58"/>
      <c r="Z43" s="317"/>
      <c r="AB43" s="225"/>
      <c r="AC43" s="225"/>
      <c r="AD43" s="225"/>
      <c r="AE43" s="226"/>
      <c r="AF43" s="225"/>
      <c r="AG43" s="225"/>
      <c r="AH43" s="225"/>
      <c r="AI43" s="225"/>
      <c r="AJ43" s="226"/>
      <c r="AK43" s="225"/>
      <c r="AL43" s="225"/>
      <c r="AM43" s="225"/>
      <c r="AN43" s="225"/>
      <c r="AO43" s="225"/>
    </row>
    <row r="44" spans="2:41">
      <c r="B44" s="362"/>
      <c r="C44" s="55"/>
      <c r="D44" s="55"/>
      <c r="E44" s="55"/>
      <c r="F44" s="55"/>
      <c r="G44" s="55"/>
      <c r="H44" s="55"/>
      <c r="I44" s="56"/>
      <c r="J44" s="57"/>
      <c r="K44" s="55"/>
      <c r="L44" s="55"/>
      <c r="M44" s="55"/>
      <c r="N44" s="55"/>
      <c r="O44" s="55"/>
      <c r="P44" s="56"/>
      <c r="Q44" s="57"/>
      <c r="R44" s="55"/>
      <c r="S44" s="55"/>
      <c r="T44" s="55"/>
      <c r="U44" s="55"/>
      <c r="V44" s="55"/>
      <c r="W44" s="58"/>
      <c r="Z44" s="317"/>
      <c r="AA44" s="320"/>
      <c r="AB44" s="226"/>
      <c r="AC44" s="226"/>
      <c r="AD44" s="226"/>
      <c r="AE44" s="227"/>
      <c r="AF44" s="226"/>
      <c r="AG44" s="226"/>
      <c r="AH44" s="226"/>
      <c r="AI44" s="226"/>
      <c r="AJ44" s="226"/>
      <c r="AK44" s="225"/>
      <c r="AL44" s="225"/>
      <c r="AM44" s="225"/>
      <c r="AN44" s="225"/>
      <c r="AO44" s="226"/>
    </row>
    <row r="45" spans="2:41">
      <c r="B45" s="362"/>
      <c r="C45" s="55"/>
      <c r="D45" s="55"/>
      <c r="E45" s="55"/>
      <c r="F45" s="55"/>
      <c r="G45" s="55"/>
      <c r="H45" s="55"/>
      <c r="I45" s="56"/>
      <c r="J45" s="57"/>
      <c r="K45" s="55"/>
      <c r="L45" s="55"/>
      <c r="M45" s="55"/>
      <c r="N45" s="55"/>
      <c r="O45" s="55"/>
      <c r="P45" s="56"/>
      <c r="Q45" s="57"/>
      <c r="R45" s="55"/>
      <c r="S45" s="55"/>
      <c r="T45" s="55"/>
      <c r="U45" s="55"/>
      <c r="V45" s="55"/>
      <c r="W45" s="58"/>
      <c r="Z45" s="317"/>
      <c r="AA45" s="320"/>
      <c r="AB45" s="226"/>
      <c r="AC45" s="226"/>
      <c r="AD45" s="226"/>
      <c r="AE45" s="227"/>
      <c r="AF45" s="226"/>
      <c r="AG45" s="226"/>
      <c r="AH45" s="226"/>
      <c r="AI45" s="226"/>
      <c r="AJ45" s="226"/>
      <c r="AK45" s="225"/>
      <c r="AL45" s="225"/>
      <c r="AM45" s="225"/>
      <c r="AN45" s="225"/>
      <c r="AO45" s="226"/>
    </row>
    <row r="46" spans="2:41" ht="30" customHeight="1">
      <c r="B46" s="362"/>
      <c r="C46" s="55"/>
      <c r="D46" s="371" t="s">
        <v>50</v>
      </c>
      <c r="E46" s="366"/>
      <c r="F46" s="366"/>
      <c r="G46" s="366"/>
      <c r="H46" s="366"/>
      <c r="I46" s="35"/>
      <c r="J46" s="36"/>
      <c r="K46" s="372" t="s">
        <v>51</v>
      </c>
      <c r="L46" s="367"/>
      <c r="M46" s="367"/>
      <c r="N46" s="367"/>
      <c r="O46" s="367"/>
      <c r="P46" s="40"/>
      <c r="Q46" s="41"/>
      <c r="R46" s="369" t="s">
        <v>52</v>
      </c>
      <c r="S46" s="369"/>
      <c r="T46" s="369"/>
      <c r="U46" s="369"/>
      <c r="V46" s="369"/>
      <c r="W46" s="58"/>
      <c r="Z46" s="317"/>
      <c r="AA46" s="320"/>
      <c r="AB46" s="226"/>
      <c r="AC46" s="226"/>
      <c r="AD46" s="226"/>
      <c r="AE46" s="227"/>
      <c r="AF46" s="226"/>
      <c r="AG46" s="226"/>
      <c r="AH46" s="226"/>
      <c r="AI46" s="226"/>
      <c r="AJ46" s="226"/>
      <c r="AK46" s="225"/>
      <c r="AL46" s="225"/>
      <c r="AM46" s="225"/>
      <c r="AN46" s="225"/>
      <c r="AO46" s="226"/>
    </row>
    <row r="47" spans="2:41">
      <c r="B47" s="362"/>
      <c r="C47" s="55"/>
      <c r="D47" s="42">
        <v>2012</v>
      </c>
      <c r="E47" s="42">
        <v>2013</v>
      </c>
      <c r="F47" s="264">
        <v>2014</v>
      </c>
      <c r="G47" s="42" t="s">
        <v>53</v>
      </c>
      <c r="H47" s="42" t="s">
        <v>54</v>
      </c>
      <c r="I47" s="56"/>
      <c r="J47" s="57"/>
      <c r="K47" s="42">
        <v>2012</v>
      </c>
      <c r="L47" s="42">
        <v>2013</v>
      </c>
      <c r="M47" s="264">
        <v>2014</v>
      </c>
      <c r="N47" s="42" t="s">
        <v>53</v>
      </c>
      <c r="O47" s="42" t="s">
        <v>54</v>
      </c>
      <c r="P47" s="43"/>
      <c r="Q47" s="44"/>
      <c r="R47" s="42">
        <v>2012</v>
      </c>
      <c r="S47" s="42">
        <v>2013</v>
      </c>
      <c r="T47" s="264">
        <v>2014</v>
      </c>
      <c r="U47" s="42" t="s">
        <v>53</v>
      </c>
      <c r="V47" s="42" t="s">
        <v>54</v>
      </c>
      <c r="W47" s="58"/>
      <c r="Z47" s="316" t="s">
        <v>55</v>
      </c>
      <c r="AB47" s="225"/>
      <c r="AC47" s="225"/>
      <c r="AD47" s="225"/>
      <c r="AE47" s="225"/>
      <c r="AF47" s="225"/>
      <c r="AG47" s="225"/>
      <c r="AH47" s="225"/>
      <c r="AI47" s="225"/>
      <c r="AJ47" s="225"/>
      <c r="AK47" s="225"/>
      <c r="AL47" s="225"/>
      <c r="AM47" s="225"/>
      <c r="AN47" s="225"/>
      <c r="AO47" s="225"/>
    </row>
    <row r="48" spans="2:41" ht="3.75" customHeight="1">
      <c r="B48" s="362"/>
      <c r="C48" s="55"/>
      <c r="D48" s="45"/>
      <c r="E48" s="45"/>
      <c r="F48" s="265"/>
      <c r="G48" s="45"/>
      <c r="H48" s="45"/>
      <c r="I48" s="56"/>
      <c r="J48" s="57"/>
      <c r="K48" s="45"/>
      <c r="L48" s="45"/>
      <c r="M48" s="265"/>
      <c r="N48" s="45"/>
      <c r="O48" s="45"/>
      <c r="P48" s="43"/>
      <c r="Q48" s="44"/>
      <c r="R48" s="45"/>
      <c r="S48" s="45"/>
      <c r="T48" s="265"/>
      <c r="U48" s="45"/>
      <c r="V48" s="45"/>
      <c r="W48" s="58"/>
      <c r="AB48" s="225"/>
      <c r="AC48" s="225"/>
      <c r="AD48" s="225"/>
      <c r="AE48" s="225"/>
      <c r="AF48" s="225"/>
      <c r="AG48" s="225"/>
      <c r="AH48" s="225"/>
      <c r="AI48" s="225"/>
      <c r="AJ48" s="225"/>
      <c r="AK48" s="225"/>
      <c r="AL48" s="225"/>
      <c r="AM48" s="225"/>
      <c r="AN48" s="225"/>
      <c r="AO48" s="225"/>
    </row>
    <row r="49" spans="2:41" ht="3.75" customHeight="1">
      <c r="B49" s="362"/>
      <c r="C49" s="55"/>
      <c r="D49" s="38"/>
      <c r="E49" s="38"/>
      <c r="F49" s="266"/>
      <c r="G49" s="38"/>
      <c r="H49" s="38"/>
      <c r="I49" s="56"/>
      <c r="J49" s="57"/>
      <c r="K49" s="38"/>
      <c r="L49" s="38"/>
      <c r="M49" s="266"/>
      <c r="N49" s="38"/>
      <c r="O49" s="38"/>
      <c r="P49" s="43"/>
      <c r="Q49" s="44"/>
      <c r="R49" s="38"/>
      <c r="S49" s="38"/>
      <c r="T49" s="266"/>
      <c r="U49" s="38"/>
      <c r="V49" s="38"/>
      <c r="W49" s="58"/>
      <c r="AB49" s="225"/>
      <c r="AC49" s="225"/>
      <c r="AD49" s="225"/>
      <c r="AE49" s="225"/>
      <c r="AF49" s="225"/>
      <c r="AG49" s="225"/>
      <c r="AH49" s="225"/>
      <c r="AI49" s="225"/>
      <c r="AJ49" s="225"/>
      <c r="AK49" s="225"/>
      <c r="AL49" s="225"/>
      <c r="AM49" s="225"/>
      <c r="AN49" s="225"/>
      <c r="AO49" s="225"/>
    </row>
    <row r="50" spans="2:41">
      <c r="B50" s="362"/>
      <c r="C50" s="342" t="s">
        <v>56</v>
      </c>
      <c r="D50" s="254">
        <f t="shared" ref="D50:F52" si="3">VLOOKUP(($Z50&amp;D$20&amp;$AA50),mcas.gr5to8,5,FALSE)</f>
        <v>90.3</v>
      </c>
      <c r="E50" s="254">
        <f t="shared" si="3"/>
        <v>94</v>
      </c>
      <c r="F50" s="271">
        <f t="shared" si="3"/>
        <v>90.5</v>
      </c>
      <c r="G50" s="234">
        <f>VLOOKUP(($Z50&amp;2015&amp;$AA50),mcas.gr5to8,5,FALSE)</f>
        <v>90</v>
      </c>
      <c r="H50" s="234">
        <f>VLOOKUP(($Z50&amp;2016&amp;$AA50),mcas.gr5to8,5,FALSE)</f>
        <v>90.1</v>
      </c>
      <c r="I50" s="62"/>
      <c r="J50" s="63"/>
      <c r="K50" s="254">
        <f t="shared" ref="K50:M52" si="4">VLOOKUP(($Z50&amp;K$20&amp;$AA50),mcas.gr5to8,6,FALSE)</f>
        <v>80</v>
      </c>
      <c r="L50" s="240">
        <f t="shared" si="4"/>
        <v>84</v>
      </c>
      <c r="M50" s="270">
        <f t="shared" si="4"/>
        <v>76</v>
      </c>
      <c r="N50" s="240">
        <f>VLOOKUP(($Z50&amp;2015&amp;$AA50),mcas.gr5to8,6,FALSE)</f>
        <v>76</v>
      </c>
      <c r="O50" s="240">
        <f>VLOOKUP(($Z50&amp;2016&amp;$AA50),mcas.gr5to8,6,FALSE)</f>
        <v>75</v>
      </c>
      <c r="P50" s="62"/>
      <c r="Q50" s="63"/>
      <c r="R50" s="234">
        <f t="shared" ref="R50:T52" si="5">VLOOKUP(($Z50&amp;R$20&amp;$AA50),mcas.gr5to8,7,FALSE)</f>
        <v>44</v>
      </c>
      <c r="S50" s="234">
        <f t="shared" si="5"/>
        <v>65</v>
      </c>
      <c r="T50" s="267">
        <f t="shared" si="5"/>
        <v>61</v>
      </c>
      <c r="U50" s="234">
        <f>VLOOKUP(($Z50&amp;2015&amp;$AA50),mcas.gr5to8,7,FALSE)</f>
        <v>62</v>
      </c>
      <c r="V50" s="234">
        <f>VLOOKUP(($Z50&amp;2016&amp;$AA50),mcas.gr5to8,7,FALSE)</f>
        <v>62</v>
      </c>
      <c r="W50" s="58"/>
      <c r="Z50" s="316" t="s">
        <v>57</v>
      </c>
      <c r="AA50" s="316" t="s">
        <v>55</v>
      </c>
      <c r="AB50" s="225"/>
      <c r="AC50" s="225"/>
      <c r="AD50" s="225"/>
      <c r="AE50" s="225"/>
      <c r="AF50" s="225"/>
      <c r="AG50" s="225"/>
      <c r="AH50" s="225"/>
      <c r="AI50" s="225"/>
      <c r="AJ50" s="225"/>
      <c r="AK50" s="225"/>
      <c r="AL50" s="225"/>
      <c r="AM50" s="225"/>
      <c r="AN50" s="225"/>
      <c r="AO50" s="225"/>
    </row>
    <row r="51" spans="2:41">
      <c r="B51" s="362"/>
      <c r="C51" s="342" t="s">
        <v>58</v>
      </c>
      <c r="D51" s="254">
        <f t="shared" si="3"/>
        <v>78.3</v>
      </c>
      <c r="E51" s="254">
        <f t="shared" si="3"/>
        <v>79.3</v>
      </c>
      <c r="F51" s="271">
        <f t="shared" si="3"/>
        <v>78.7</v>
      </c>
      <c r="G51" s="234">
        <f>VLOOKUP(($Z51&amp;2015&amp;$AA51),mcas.gr5to8,5,FALSE)</f>
        <v>79.2</v>
      </c>
      <c r="H51" s="234">
        <f>VLOOKUP(($Z51&amp;2016&amp;$AA51),mcas.gr5to8,5,FALSE)</f>
        <v>80.099999999999994</v>
      </c>
      <c r="I51" s="62"/>
      <c r="J51" s="63"/>
      <c r="K51" s="240">
        <f t="shared" si="4"/>
        <v>56</v>
      </c>
      <c r="L51" s="240">
        <f t="shared" si="4"/>
        <v>58</v>
      </c>
      <c r="M51" s="270">
        <f t="shared" si="4"/>
        <v>57</v>
      </c>
      <c r="N51" s="240">
        <f>VLOOKUP(($Z51&amp;2015&amp;$AA51),mcas.gr5to8,6,FALSE)</f>
        <v>58</v>
      </c>
      <c r="O51" s="240">
        <f>VLOOKUP(($Z51&amp;2016&amp;$AA51),mcas.gr5to8,6,FALSE)</f>
        <v>61</v>
      </c>
      <c r="P51" s="62"/>
      <c r="Q51" s="63"/>
      <c r="R51" s="234">
        <f t="shared" si="5"/>
        <v>50</v>
      </c>
      <c r="S51" s="234">
        <f t="shared" si="5"/>
        <v>51</v>
      </c>
      <c r="T51" s="267">
        <f t="shared" si="5"/>
        <v>50</v>
      </c>
      <c r="U51" s="234">
        <f>VLOOKUP(($Z51&amp;2015&amp;$AA51),mcas.gr5to8,7,FALSE)</f>
        <v>50</v>
      </c>
      <c r="V51" s="234">
        <f>VLOOKUP(($Z51&amp;2016&amp;$AA51),mcas.gr5to8,7,FALSE)</f>
        <v>50</v>
      </c>
      <c r="W51" s="58"/>
      <c r="Z51" s="316" t="s">
        <v>59</v>
      </c>
      <c r="AA51" s="316" t="s">
        <v>55</v>
      </c>
      <c r="AB51" s="225"/>
      <c r="AC51" s="225"/>
      <c r="AD51" s="225"/>
      <c r="AE51" s="225"/>
      <c r="AF51" s="225"/>
      <c r="AG51" s="225"/>
      <c r="AH51" s="225"/>
      <c r="AI51" s="225"/>
      <c r="AJ51" s="225"/>
      <c r="AK51" s="225"/>
      <c r="AL51" s="225"/>
      <c r="AM51" s="225"/>
      <c r="AN51" s="225"/>
      <c r="AO51" s="225"/>
    </row>
    <row r="52" spans="2:41">
      <c r="B52" s="362"/>
      <c r="C52" s="342" t="s">
        <v>60</v>
      </c>
      <c r="D52" s="234">
        <f t="shared" si="3"/>
        <v>56.9</v>
      </c>
      <c r="E52" s="234">
        <f t="shared" si="3"/>
        <v>58.9</v>
      </c>
      <c r="F52" s="267">
        <f t="shared" si="3"/>
        <v>60.8</v>
      </c>
      <c r="G52" s="234">
        <f>VLOOKUP(($Z52&amp;2015&amp;$AA52),mcas.gr5to8,5,FALSE)</f>
        <v>62.4</v>
      </c>
      <c r="H52" s="234">
        <f>VLOOKUP(($Z52&amp;2016&amp;$AA52),mcas.gr5to8,5,FALSE)</f>
        <v>65.2</v>
      </c>
      <c r="I52" s="62"/>
      <c r="J52" s="63"/>
      <c r="K52" s="255">
        <f t="shared" si="4"/>
        <v>26</v>
      </c>
      <c r="L52" s="255">
        <f t="shared" si="4"/>
        <v>29</v>
      </c>
      <c r="M52" s="272">
        <f t="shared" si="4"/>
        <v>32</v>
      </c>
      <c r="N52" s="256">
        <f>VLOOKUP(($Z52&amp;2015&amp;$AA52),mcas.gr5to8,6,FALSE)</f>
        <v>33</v>
      </c>
      <c r="O52" s="255">
        <f>VLOOKUP(($Z52&amp;2016&amp;$AA52),mcas.gr5to8,6,FALSE)</f>
        <v>39</v>
      </c>
      <c r="P52" s="257"/>
      <c r="Q52" s="258"/>
      <c r="R52" s="122">
        <f t="shared" si="5"/>
        <v>36</v>
      </c>
      <c r="S52" s="122">
        <f t="shared" si="5"/>
        <v>36</v>
      </c>
      <c r="T52" s="269">
        <f t="shared" si="5"/>
        <v>40</v>
      </c>
      <c r="U52" s="59">
        <f>VLOOKUP(($Z52&amp;2015&amp;$AA52),mcas.gr5to8,7,FALSE)</f>
        <v>38</v>
      </c>
      <c r="V52" s="122">
        <f>VLOOKUP(($Z52&amp;2016&amp;$AA52),mcas.gr5to8,7,FALSE)</f>
        <v>37</v>
      </c>
      <c r="W52" s="58"/>
      <c r="Z52" s="316" t="s">
        <v>61</v>
      </c>
      <c r="AA52" s="316" t="s">
        <v>55</v>
      </c>
      <c r="AB52" s="225"/>
      <c r="AC52" s="225"/>
      <c r="AD52" s="225"/>
      <c r="AE52" s="225"/>
      <c r="AF52" s="225"/>
      <c r="AG52" s="225"/>
      <c r="AH52" s="225"/>
      <c r="AI52" s="225"/>
      <c r="AJ52" s="225"/>
      <c r="AK52" s="225"/>
      <c r="AL52" s="225"/>
      <c r="AM52" s="225"/>
      <c r="AN52" s="225"/>
      <c r="AO52" s="225"/>
    </row>
    <row r="53" spans="2:41" ht="3.75" customHeight="1">
      <c r="B53" s="362"/>
      <c r="C53" s="34"/>
      <c r="D53" s="64"/>
      <c r="E53" s="64"/>
      <c r="F53" s="268"/>
      <c r="G53" s="64"/>
      <c r="H53" s="64"/>
      <c r="I53" s="62"/>
      <c r="J53" s="63"/>
      <c r="K53" s="64"/>
      <c r="L53" s="64"/>
      <c r="M53" s="268"/>
      <c r="N53" s="64"/>
      <c r="O53" s="64"/>
      <c r="P53" s="62"/>
      <c r="Q53" s="63"/>
      <c r="R53" s="64"/>
      <c r="S53" s="64"/>
      <c r="T53" s="268"/>
      <c r="U53" s="64"/>
      <c r="V53" s="64"/>
      <c r="W53" s="58"/>
      <c r="Z53" s="317"/>
      <c r="AB53" s="225"/>
      <c r="AC53" s="225"/>
      <c r="AD53" s="225"/>
      <c r="AE53" s="225"/>
      <c r="AF53" s="225"/>
      <c r="AG53" s="225"/>
      <c r="AH53" s="225"/>
      <c r="AI53" s="225"/>
      <c r="AJ53" s="225"/>
      <c r="AK53" s="225"/>
      <c r="AL53" s="225"/>
      <c r="AM53" s="225"/>
      <c r="AN53" s="225"/>
      <c r="AO53" s="225"/>
    </row>
    <row r="54" spans="2:41" ht="3.75" customHeight="1">
      <c r="B54" s="362"/>
      <c r="C54" s="34"/>
      <c r="D54" s="59"/>
      <c r="E54" s="59"/>
      <c r="F54" s="269"/>
      <c r="G54" s="59"/>
      <c r="H54" s="59"/>
      <c r="I54" s="62"/>
      <c r="J54" s="63"/>
      <c r="K54" s="59"/>
      <c r="L54" s="59"/>
      <c r="M54" s="269"/>
      <c r="N54" s="59"/>
      <c r="O54" s="59"/>
      <c r="P54" s="62"/>
      <c r="Q54" s="63"/>
      <c r="R54" s="59"/>
      <c r="S54" s="59"/>
      <c r="T54" s="269"/>
      <c r="U54" s="59"/>
      <c r="V54" s="59"/>
      <c r="W54" s="58"/>
      <c r="Z54" s="317"/>
      <c r="AB54" s="225"/>
      <c r="AC54" s="225"/>
      <c r="AD54" s="225"/>
      <c r="AE54" s="225"/>
      <c r="AF54" s="225"/>
      <c r="AG54" s="225"/>
      <c r="AH54" s="225"/>
      <c r="AI54" s="225"/>
      <c r="AJ54" s="225"/>
      <c r="AK54" s="225"/>
      <c r="AL54" s="225"/>
      <c r="AM54" s="225"/>
      <c r="AN54" s="225"/>
      <c r="AO54" s="225"/>
    </row>
    <row r="55" spans="2:41">
      <c r="B55" s="362"/>
      <c r="C55" s="20" t="s">
        <v>30</v>
      </c>
      <c r="D55" s="116" t="s">
        <v>62</v>
      </c>
      <c r="E55" s="116" t="s">
        <v>62</v>
      </c>
      <c r="F55" s="114" t="s">
        <v>62</v>
      </c>
      <c r="G55" s="116" t="s">
        <v>62</v>
      </c>
      <c r="H55" s="116" t="s">
        <v>62</v>
      </c>
      <c r="I55" s="62"/>
      <c r="J55" s="63"/>
      <c r="K55" s="116" t="s">
        <v>62</v>
      </c>
      <c r="L55" s="116" t="s">
        <v>62</v>
      </c>
      <c r="M55" s="114" t="s">
        <v>62</v>
      </c>
      <c r="N55" s="116" t="s">
        <v>62</v>
      </c>
      <c r="O55" s="116" t="s">
        <v>62</v>
      </c>
      <c r="P55" s="62"/>
      <c r="Q55" s="63"/>
      <c r="R55" s="116" t="s">
        <v>62</v>
      </c>
      <c r="S55" s="116" t="s">
        <v>62</v>
      </c>
      <c r="T55" s="114" t="s">
        <v>62</v>
      </c>
      <c r="U55" s="116" t="s">
        <v>62</v>
      </c>
      <c r="V55" s="116" t="s">
        <v>62</v>
      </c>
      <c r="W55" s="58"/>
      <c r="Z55" s="317"/>
      <c r="AB55" s="225"/>
      <c r="AC55" s="225"/>
      <c r="AD55" s="225"/>
      <c r="AE55" s="225"/>
      <c r="AF55" s="225"/>
      <c r="AG55" s="225"/>
      <c r="AH55" s="225"/>
      <c r="AI55" s="225"/>
      <c r="AJ55" s="225"/>
      <c r="AK55" s="225"/>
      <c r="AL55" s="225"/>
      <c r="AM55" s="225"/>
      <c r="AN55" s="225"/>
      <c r="AO55" s="225"/>
    </row>
    <row r="56" spans="2:41" ht="7.5" customHeight="1" thickBot="1">
      <c r="B56" s="363"/>
      <c r="C56" s="155"/>
      <c r="D56" s="155"/>
      <c r="E56" s="155"/>
      <c r="F56" s="155"/>
      <c r="G56" s="155"/>
      <c r="H56" s="155"/>
      <c r="I56" s="155"/>
      <c r="J56" s="155"/>
      <c r="K56" s="155"/>
      <c r="L56" s="155"/>
      <c r="M56" s="155"/>
      <c r="N56" s="155"/>
      <c r="O56" s="155"/>
      <c r="P56" s="155"/>
      <c r="Q56" s="155"/>
      <c r="R56" s="155"/>
      <c r="S56" s="155"/>
      <c r="T56" s="155"/>
      <c r="U56" s="155"/>
      <c r="V56" s="155"/>
      <c r="W56" s="156"/>
      <c r="Z56" s="317"/>
      <c r="AB56" s="225"/>
      <c r="AC56" s="225"/>
      <c r="AD56" s="225"/>
      <c r="AE56" s="225"/>
      <c r="AF56" s="225"/>
      <c r="AG56" s="225"/>
      <c r="AH56" s="225"/>
      <c r="AI56" s="225"/>
      <c r="AJ56" s="225"/>
      <c r="AK56" s="225"/>
      <c r="AL56" s="225"/>
      <c r="AM56" s="225"/>
      <c r="AN56" s="225"/>
      <c r="AO56" s="225"/>
    </row>
    <row r="57" spans="2:41">
      <c r="B57" s="73"/>
      <c r="C57" s="68"/>
      <c r="D57" s="68"/>
      <c r="E57" s="68"/>
      <c r="Z57" s="317"/>
      <c r="AB57" s="225"/>
      <c r="AC57" s="225"/>
      <c r="AD57" s="225"/>
      <c r="AE57" s="225"/>
      <c r="AF57" s="225"/>
      <c r="AG57" s="225"/>
      <c r="AH57" s="225"/>
      <c r="AI57" s="225"/>
      <c r="AJ57" s="225"/>
      <c r="AK57" s="225"/>
      <c r="AL57" s="225"/>
      <c r="AM57" s="225"/>
      <c r="AN57" s="225"/>
      <c r="AO57" s="225"/>
    </row>
    <row r="58" spans="2:41" ht="30.75" customHeight="1">
      <c r="C58" s="354" t="s">
        <v>64</v>
      </c>
      <c r="D58" s="354"/>
      <c r="E58" s="354"/>
      <c r="F58" s="354"/>
      <c r="G58" s="354"/>
      <c r="H58" s="354"/>
      <c r="I58" s="354"/>
      <c r="J58" s="354"/>
      <c r="K58" s="354"/>
      <c r="L58" s="354"/>
      <c r="M58" s="354"/>
      <c r="N58" s="354"/>
      <c r="O58" s="354"/>
      <c r="P58" s="354"/>
      <c r="Q58" s="354"/>
      <c r="R58" s="354"/>
      <c r="S58" s="354"/>
      <c r="T58" s="354"/>
      <c r="U58" s="354"/>
      <c r="V58" s="354"/>
      <c r="W58" s="194"/>
      <c r="Z58" s="317"/>
      <c r="AB58" s="225"/>
      <c r="AC58" s="225"/>
      <c r="AD58" s="225"/>
      <c r="AE58" s="225"/>
      <c r="AF58" s="225"/>
      <c r="AG58" s="225"/>
      <c r="AH58" s="225"/>
      <c r="AI58" s="225"/>
      <c r="AJ58" s="225"/>
      <c r="AK58" s="225"/>
      <c r="AL58" s="225"/>
      <c r="AM58" s="225"/>
      <c r="AN58" s="225"/>
      <c r="AO58" s="225"/>
    </row>
    <row r="59" spans="2:41" ht="45" customHeight="1">
      <c r="C59" s="354" t="s">
        <v>65</v>
      </c>
      <c r="D59" s="354"/>
      <c r="E59" s="354"/>
      <c r="F59" s="354"/>
      <c r="G59" s="354"/>
      <c r="H59" s="354"/>
      <c r="I59" s="354"/>
      <c r="J59" s="354"/>
      <c r="K59" s="354"/>
      <c r="L59" s="354"/>
      <c r="M59" s="354"/>
      <c r="N59" s="354"/>
      <c r="O59" s="354"/>
      <c r="P59" s="354"/>
      <c r="Q59" s="354"/>
      <c r="R59" s="354"/>
      <c r="S59" s="354"/>
      <c r="T59" s="354"/>
      <c r="U59" s="354"/>
      <c r="V59" s="354"/>
      <c r="W59" s="354"/>
      <c r="Z59" s="317"/>
      <c r="AB59" s="225"/>
      <c r="AC59" s="225"/>
      <c r="AD59" s="225"/>
      <c r="AE59" s="225"/>
      <c r="AF59" s="225"/>
      <c r="AG59" s="225"/>
      <c r="AH59" s="225"/>
      <c r="AI59" s="225"/>
      <c r="AJ59" s="225"/>
      <c r="AK59" s="225"/>
      <c r="AL59" s="225"/>
      <c r="AM59" s="225"/>
      <c r="AN59" s="225"/>
      <c r="AO59" s="225"/>
    </row>
    <row r="60" spans="2:41" ht="45" customHeight="1" thickBot="1">
      <c r="C60" s="354" t="s">
        <v>66</v>
      </c>
      <c r="D60" s="354"/>
      <c r="E60" s="354"/>
      <c r="F60" s="354"/>
      <c r="G60" s="354"/>
      <c r="H60" s="354"/>
      <c r="I60" s="354"/>
      <c r="J60" s="354"/>
      <c r="K60" s="354"/>
      <c r="L60" s="354"/>
      <c r="M60" s="354"/>
      <c r="N60" s="354"/>
      <c r="O60" s="354"/>
      <c r="P60" s="354"/>
      <c r="Q60" s="354"/>
      <c r="R60" s="354"/>
      <c r="S60" s="354"/>
      <c r="T60" s="354"/>
      <c r="U60" s="354"/>
      <c r="V60" s="354"/>
      <c r="W60" s="192"/>
      <c r="Z60" s="317"/>
      <c r="AB60" s="225"/>
      <c r="AC60" s="225"/>
      <c r="AD60" s="225"/>
      <c r="AE60" s="225"/>
      <c r="AF60" s="225"/>
      <c r="AG60" s="225"/>
      <c r="AH60" s="225"/>
      <c r="AI60" s="225"/>
      <c r="AJ60" s="225"/>
      <c r="AK60" s="225"/>
      <c r="AL60" s="225"/>
      <c r="AM60" s="225"/>
      <c r="AN60" s="225"/>
      <c r="AO60" s="225"/>
    </row>
    <row r="61" spans="2:41" ht="60" customHeight="1">
      <c r="B61" s="357" t="s">
        <v>67</v>
      </c>
      <c r="C61" s="358"/>
      <c r="D61" s="358"/>
      <c r="E61" s="358"/>
      <c r="F61" s="358"/>
      <c r="G61" s="358"/>
      <c r="H61" s="358"/>
      <c r="I61" s="358"/>
      <c r="J61" s="358"/>
      <c r="K61" s="358"/>
      <c r="L61" s="358"/>
      <c r="M61" s="358"/>
      <c r="N61" s="358"/>
      <c r="O61" s="358"/>
      <c r="P61" s="358"/>
      <c r="Q61" s="358"/>
      <c r="R61" s="358"/>
      <c r="S61" s="358"/>
      <c r="T61" s="358"/>
      <c r="U61" s="358"/>
      <c r="V61" s="358"/>
      <c r="W61" s="359"/>
      <c r="Z61" s="317"/>
      <c r="AB61" s="225"/>
      <c r="AC61" s="225"/>
      <c r="AD61" s="225"/>
      <c r="AE61" s="225"/>
      <c r="AF61" s="225"/>
      <c r="AG61" s="225"/>
      <c r="AH61" s="225"/>
      <c r="AI61" s="225"/>
      <c r="AJ61" s="225"/>
      <c r="AK61" s="225"/>
      <c r="AL61" s="225"/>
      <c r="AM61" s="225"/>
      <c r="AN61" s="225"/>
      <c r="AO61" s="225"/>
    </row>
    <row r="62" spans="2:41" ht="15" customHeight="1">
      <c r="B62" s="361" t="s">
        <v>49</v>
      </c>
      <c r="C62" s="378"/>
      <c r="D62" s="378"/>
      <c r="E62" s="378"/>
      <c r="F62" s="378"/>
      <c r="G62" s="378"/>
      <c r="H62" s="378"/>
      <c r="I62" s="378"/>
      <c r="J62" s="378"/>
      <c r="K62" s="378"/>
      <c r="L62" s="378"/>
      <c r="M62" s="378"/>
      <c r="N62" s="378"/>
      <c r="O62" s="378"/>
      <c r="P62" s="378"/>
      <c r="Q62" s="378"/>
      <c r="R62" s="378"/>
      <c r="S62" s="378"/>
      <c r="T62" s="378"/>
      <c r="U62" s="378"/>
      <c r="V62" s="378"/>
      <c r="W62" s="246"/>
      <c r="Z62" s="317"/>
      <c r="AB62" s="225"/>
      <c r="AC62" s="225"/>
      <c r="AD62" s="225"/>
      <c r="AE62" s="225"/>
      <c r="AF62" s="225"/>
      <c r="AG62" s="225"/>
      <c r="AH62" s="225"/>
      <c r="AI62" s="225"/>
      <c r="AJ62" s="225"/>
      <c r="AK62" s="225"/>
      <c r="AL62" s="225"/>
      <c r="AM62" s="225"/>
      <c r="AN62" s="225"/>
      <c r="AO62" s="225"/>
    </row>
    <row r="63" spans="2:41" ht="15" customHeight="1">
      <c r="B63" s="362"/>
      <c r="C63" s="30"/>
      <c r="D63" s="30"/>
      <c r="E63" s="30"/>
      <c r="F63" s="30"/>
      <c r="G63" s="30"/>
      <c r="H63" s="30"/>
      <c r="I63" s="31"/>
      <c r="J63" s="32"/>
      <c r="K63" s="30"/>
      <c r="L63" s="30"/>
      <c r="M63" s="30"/>
      <c r="N63" s="30"/>
      <c r="O63" s="30"/>
      <c r="P63" s="31"/>
      <c r="Q63" s="32"/>
      <c r="R63" s="30"/>
      <c r="S63" s="30"/>
      <c r="T63" s="30"/>
      <c r="U63" s="30"/>
      <c r="V63" s="30"/>
      <c r="W63" s="33"/>
      <c r="Z63" s="317"/>
      <c r="AB63" s="225"/>
      <c r="AC63" s="225"/>
      <c r="AD63" s="225"/>
      <c r="AE63" s="225"/>
      <c r="AF63" s="225"/>
      <c r="AG63" s="225"/>
      <c r="AH63" s="225"/>
      <c r="AI63" s="225"/>
      <c r="AJ63" s="225"/>
      <c r="AK63" s="225"/>
      <c r="AL63" s="225"/>
      <c r="AM63" s="225"/>
      <c r="AN63" s="225"/>
      <c r="AO63" s="225"/>
    </row>
    <row r="64" spans="2:41" ht="15" customHeight="1">
      <c r="B64" s="362"/>
      <c r="C64" s="34"/>
      <c r="D64" s="34"/>
      <c r="E64" s="34"/>
      <c r="F64" s="34"/>
      <c r="G64" s="34"/>
      <c r="H64" s="34"/>
      <c r="I64" s="35"/>
      <c r="J64" s="36"/>
      <c r="K64" s="34"/>
      <c r="L64" s="34"/>
      <c r="M64" s="34"/>
      <c r="N64" s="34"/>
      <c r="O64" s="34"/>
      <c r="P64" s="35"/>
      <c r="Q64" s="36"/>
      <c r="R64" s="34"/>
      <c r="S64" s="34"/>
      <c r="T64" s="34"/>
      <c r="U64" s="34"/>
      <c r="V64" s="34"/>
      <c r="W64" s="37"/>
      <c r="Z64" s="317"/>
      <c r="AB64" s="225"/>
      <c r="AC64" s="225"/>
      <c r="AD64" s="225"/>
      <c r="AE64" s="225"/>
      <c r="AF64" s="225"/>
      <c r="AG64" s="225"/>
      <c r="AH64" s="225"/>
      <c r="AI64" s="225"/>
      <c r="AJ64" s="225"/>
      <c r="AK64" s="225"/>
      <c r="AL64" s="225"/>
      <c r="AM64" s="225"/>
      <c r="AN64" s="225"/>
      <c r="AO64" s="225"/>
    </row>
    <row r="65" spans="2:41" ht="15" customHeight="1">
      <c r="B65" s="362"/>
      <c r="C65" s="34"/>
      <c r="D65" s="34"/>
      <c r="E65" s="34"/>
      <c r="F65" s="34"/>
      <c r="G65" s="34"/>
      <c r="H65" s="34"/>
      <c r="I65" s="35"/>
      <c r="J65" s="36"/>
      <c r="K65" s="34"/>
      <c r="L65" s="34"/>
      <c r="M65" s="34"/>
      <c r="N65" s="34"/>
      <c r="O65" s="34"/>
      <c r="P65" s="35"/>
      <c r="Q65" s="36"/>
      <c r="R65" s="34"/>
      <c r="S65" s="34"/>
      <c r="T65" s="34"/>
      <c r="U65" s="34"/>
      <c r="V65" s="34"/>
      <c r="W65" s="37"/>
      <c r="Z65" s="317"/>
      <c r="AA65" s="318"/>
      <c r="AB65" s="228"/>
      <c r="AC65" s="228"/>
      <c r="AD65" s="228"/>
      <c r="AE65" s="228"/>
      <c r="AF65" s="229"/>
      <c r="AG65" s="228"/>
      <c r="AH65" s="228"/>
      <c r="AI65" s="228"/>
      <c r="AJ65" s="228"/>
      <c r="AK65" s="228"/>
      <c r="AL65" s="228"/>
      <c r="AM65" s="228"/>
      <c r="AN65" s="228"/>
      <c r="AO65" s="228"/>
    </row>
    <row r="66" spans="2:41" ht="15" customHeight="1">
      <c r="B66" s="362"/>
      <c r="C66" s="34"/>
      <c r="D66" s="34"/>
      <c r="E66" s="34"/>
      <c r="F66" s="34"/>
      <c r="G66" s="34"/>
      <c r="H66" s="34"/>
      <c r="I66" s="35"/>
      <c r="J66" s="36"/>
      <c r="K66" s="34"/>
      <c r="L66" s="34"/>
      <c r="M66" s="34"/>
      <c r="N66" s="34"/>
      <c r="O66" s="34"/>
      <c r="P66" s="35"/>
      <c r="Q66" s="36"/>
      <c r="R66" s="34"/>
      <c r="S66" s="34"/>
      <c r="T66" s="34"/>
      <c r="U66" s="34"/>
      <c r="V66" s="34"/>
      <c r="W66" s="37"/>
      <c r="Z66" s="317"/>
      <c r="AA66" s="319"/>
      <c r="AB66" s="224"/>
      <c r="AC66" s="224"/>
      <c r="AD66" s="224"/>
      <c r="AE66" s="224"/>
      <c r="AF66" s="224"/>
      <c r="AG66" s="224"/>
      <c r="AH66" s="224"/>
      <c r="AI66" s="224"/>
      <c r="AJ66" s="224"/>
      <c r="AK66" s="224"/>
      <c r="AL66" s="224"/>
      <c r="AM66" s="224"/>
      <c r="AN66" s="224"/>
      <c r="AO66" s="224"/>
    </row>
    <row r="67" spans="2:41" ht="15" customHeight="1">
      <c r="B67" s="362"/>
      <c r="C67" s="34"/>
      <c r="D67" s="34"/>
      <c r="E67" s="34"/>
      <c r="F67" s="34"/>
      <c r="G67" s="34"/>
      <c r="H67" s="34"/>
      <c r="I67" s="35"/>
      <c r="J67" s="36"/>
      <c r="K67" s="34"/>
      <c r="L67" s="34"/>
      <c r="M67" s="34"/>
      <c r="N67" s="34"/>
      <c r="O67" s="34"/>
      <c r="P67" s="35"/>
      <c r="Q67" s="36"/>
      <c r="R67" s="34"/>
      <c r="S67" s="34"/>
      <c r="T67" s="34"/>
      <c r="U67" s="34"/>
      <c r="V67" s="34"/>
      <c r="W67" s="37"/>
      <c r="Z67" s="317"/>
      <c r="AB67" s="225"/>
      <c r="AC67" s="225"/>
      <c r="AD67" s="225"/>
      <c r="AE67" s="225"/>
      <c r="AF67" s="225"/>
      <c r="AG67" s="225"/>
      <c r="AH67" s="225"/>
      <c r="AI67" s="225"/>
      <c r="AJ67" s="225"/>
      <c r="AK67" s="225"/>
      <c r="AL67" s="225"/>
      <c r="AM67" s="225"/>
      <c r="AN67" s="225"/>
      <c r="AO67" s="225"/>
    </row>
    <row r="68" spans="2:41" ht="15" customHeight="1">
      <c r="B68" s="362"/>
      <c r="C68" s="34"/>
      <c r="D68" s="34"/>
      <c r="E68" s="34"/>
      <c r="F68" s="34"/>
      <c r="G68" s="34"/>
      <c r="H68" s="34"/>
      <c r="I68" s="35"/>
      <c r="J68" s="36"/>
      <c r="K68" s="34"/>
      <c r="L68" s="34"/>
      <c r="M68" s="34"/>
      <c r="N68" s="34"/>
      <c r="O68" s="34"/>
      <c r="P68" s="35"/>
      <c r="Q68" s="36"/>
      <c r="R68" s="34"/>
      <c r="S68" s="34"/>
      <c r="T68" s="34"/>
      <c r="U68" s="34"/>
      <c r="V68" s="34"/>
      <c r="W68" s="37"/>
      <c r="Z68" s="317"/>
      <c r="AB68" s="225"/>
      <c r="AC68" s="225"/>
      <c r="AD68" s="225"/>
      <c r="AE68" s="225"/>
      <c r="AF68" s="225"/>
      <c r="AG68" s="225"/>
      <c r="AH68" s="225"/>
      <c r="AI68" s="225"/>
      <c r="AJ68" s="225"/>
      <c r="AK68" s="225"/>
      <c r="AL68" s="225"/>
      <c r="AM68" s="225"/>
      <c r="AN68" s="225"/>
      <c r="AO68" s="225"/>
    </row>
    <row r="69" spans="2:41" ht="15" customHeight="1">
      <c r="B69" s="362"/>
      <c r="C69" s="34"/>
      <c r="D69" s="34"/>
      <c r="E69" s="34"/>
      <c r="F69" s="34"/>
      <c r="G69" s="34"/>
      <c r="H69" s="34"/>
      <c r="I69" s="35"/>
      <c r="J69" s="36"/>
      <c r="K69" s="34"/>
      <c r="L69" s="34"/>
      <c r="M69" s="34"/>
      <c r="N69" s="34"/>
      <c r="O69" s="34"/>
      <c r="P69" s="35"/>
      <c r="Q69" s="36"/>
      <c r="R69" s="34"/>
      <c r="S69" s="34"/>
      <c r="T69" s="34"/>
      <c r="U69" s="34"/>
      <c r="V69" s="34"/>
      <c r="W69" s="37"/>
      <c r="Z69" s="317"/>
      <c r="AA69" s="320"/>
      <c r="AB69" s="226"/>
      <c r="AC69" s="226"/>
      <c r="AD69" s="226"/>
      <c r="AE69" s="226"/>
      <c r="AF69" s="226"/>
      <c r="AG69" s="226"/>
      <c r="AH69" s="226"/>
      <c r="AI69" s="226"/>
      <c r="AJ69" s="226"/>
      <c r="AK69" s="226"/>
      <c r="AL69" s="226"/>
      <c r="AM69" s="226"/>
      <c r="AN69" s="226"/>
      <c r="AO69" s="226"/>
    </row>
    <row r="70" spans="2:41" ht="15" customHeight="1">
      <c r="B70" s="362"/>
      <c r="C70" s="34"/>
      <c r="D70" s="34"/>
      <c r="E70" s="34"/>
      <c r="F70" s="34"/>
      <c r="G70" s="34"/>
      <c r="H70" s="34"/>
      <c r="I70" s="35"/>
      <c r="J70" s="36"/>
      <c r="K70" s="34"/>
      <c r="L70" s="34"/>
      <c r="M70" s="34"/>
      <c r="N70" s="34"/>
      <c r="O70" s="34"/>
      <c r="P70" s="35"/>
      <c r="Q70" s="36"/>
      <c r="R70" s="34"/>
      <c r="S70" s="34"/>
      <c r="T70" s="34"/>
      <c r="U70" s="34"/>
      <c r="V70" s="34"/>
      <c r="W70" s="37"/>
      <c r="Z70" s="317"/>
      <c r="AA70" s="320"/>
      <c r="AB70" s="226"/>
      <c r="AC70" s="226"/>
      <c r="AD70" s="226"/>
      <c r="AE70" s="226"/>
      <c r="AF70" s="226"/>
      <c r="AG70" s="226"/>
      <c r="AH70" s="226"/>
      <c r="AI70" s="226"/>
      <c r="AJ70" s="226"/>
      <c r="AK70" s="226"/>
      <c r="AL70" s="226"/>
      <c r="AM70" s="226"/>
      <c r="AN70" s="226"/>
      <c r="AO70" s="226"/>
    </row>
    <row r="71" spans="2:41" ht="15" customHeight="1">
      <c r="B71" s="362"/>
      <c r="C71" s="34"/>
      <c r="D71" s="34"/>
      <c r="E71" s="34"/>
      <c r="F71" s="34"/>
      <c r="G71" s="34"/>
      <c r="H71" s="34"/>
      <c r="I71" s="35"/>
      <c r="J71" s="36"/>
      <c r="K71" s="34"/>
      <c r="L71" s="34"/>
      <c r="M71" s="34"/>
      <c r="N71" s="34"/>
      <c r="O71" s="34"/>
      <c r="P71" s="35"/>
      <c r="Q71" s="36"/>
      <c r="R71" s="34"/>
      <c r="S71" s="34"/>
      <c r="T71" s="34"/>
      <c r="U71" s="34"/>
      <c r="V71" s="34"/>
      <c r="W71" s="37"/>
      <c r="Z71" s="317"/>
      <c r="AA71" s="320"/>
      <c r="AB71" s="226"/>
      <c r="AC71" s="226"/>
      <c r="AD71" s="226"/>
      <c r="AE71" s="226"/>
      <c r="AF71" s="226"/>
      <c r="AG71" s="226"/>
      <c r="AH71" s="226"/>
      <c r="AI71" s="226"/>
      <c r="AJ71" s="226"/>
      <c r="AK71" s="226"/>
      <c r="AL71" s="226"/>
      <c r="AM71" s="226"/>
      <c r="AN71" s="226"/>
      <c r="AO71" s="226"/>
    </row>
    <row r="72" spans="2:41" ht="15" customHeight="1">
      <c r="B72" s="362"/>
      <c r="C72" s="34"/>
      <c r="D72" s="34"/>
      <c r="E72" s="34"/>
      <c r="F72" s="34"/>
      <c r="G72" s="34"/>
      <c r="H72" s="34"/>
      <c r="I72" s="35"/>
      <c r="J72" s="36"/>
      <c r="K72" s="34"/>
      <c r="L72" s="34"/>
      <c r="M72" s="34"/>
      <c r="N72" s="34"/>
      <c r="O72" s="34"/>
      <c r="P72" s="35"/>
      <c r="Q72" s="36"/>
      <c r="R72" s="34"/>
      <c r="S72" s="34"/>
      <c r="T72" s="34"/>
      <c r="U72" s="34"/>
      <c r="V72" s="34"/>
      <c r="W72" s="37"/>
      <c r="Z72" s="317"/>
      <c r="AB72" s="225"/>
      <c r="AC72" s="225"/>
      <c r="AD72" s="225"/>
      <c r="AE72" s="225"/>
      <c r="AF72" s="225"/>
      <c r="AG72" s="225"/>
      <c r="AH72" s="225"/>
      <c r="AI72" s="225"/>
      <c r="AJ72" s="225"/>
      <c r="AK72" s="225"/>
      <c r="AL72" s="225"/>
      <c r="AM72" s="225"/>
      <c r="AN72" s="225"/>
      <c r="AO72" s="225"/>
    </row>
    <row r="73" spans="2:41" ht="15" customHeight="1">
      <c r="B73" s="362"/>
      <c r="C73" s="34"/>
      <c r="D73" s="34"/>
      <c r="E73" s="34"/>
      <c r="F73" s="34"/>
      <c r="G73" s="34"/>
      <c r="H73" s="34"/>
      <c r="I73" s="35"/>
      <c r="J73" s="36"/>
      <c r="K73" s="34"/>
      <c r="L73" s="34"/>
      <c r="M73" s="34"/>
      <c r="N73" s="34"/>
      <c r="O73" s="34"/>
      <c r="P73" s="35"/>
      <c r="Q73" s="36"/>
      <c r="R73" s="34"/>
      <c r="S73" s="34"/>
      <c r="T73" s="34"/>
      <c r="U73" s="34"/>
      <c r="V73" s="34"/>
      <c r="W73" s="37"/>
      <c r="Z73" s="317"/>
      <c r="AB73" s="225"/>
      <c r="AC73" s="225"/>
      <c r="AD73" s="225"/>
      <c r="AE73" s="225"/>
      <c r="AF73" s="225"/>
      <c r="AG73" s="225"/>
      <c r="AH73" s="225"/>
      <c r="AI73" s="225"/>
      <c r="AJ73" s="225"/>
      <c r="AK73" s="225"/>
      <c r="AL73" s="225"/>
      <c r="AM73" s="225"/>
      <c r="AN73" s="225"/>
      <c r="AO73" s="225"/>
    </row>
    <row r="74" spans="2:41" ht="15" customHeight="1">
      <c r="B74" s="362"/>
      <c r="C74" s="34"/>
      <c r="D74" s="34"/>
      <c r="E74" s="34"/>
      <c r="F74" s="34"/>
      <c r="G74" s="34"/>
      <c r="H74" s="34"/>
      <c r="I74" s="35"/>
      <c r="J74" s="36"/>
      <c r="K74" s="34"/>
      <c r="L74" s="34"/>
      <c r="M74" s="34"/>
      <c r="N74" s="34"/>
      <c r="O74" s="34"/>
      <c r="P74" s="35"/>
      <c r="Q74" s="36"/>
      <c r="R74" s="34"/>
      <c r="S74" s="34"/>
      <c r="T74" s="34"/>
      <c r="U74" s="34"/>
      <c r="V74" s="34"/>
      <c r="W74" s="37"/>
      <c r="Z74" s="317"/>
      <c r="AA74" s="319"/>
      <c r="AB74" s="224"/>
      <c r="AC74" s="224"/>
      <c r="AD74" s="224"/>
      <c r="AE74" s="224"/>
      <c r="AF74" s="224"/>
      <c r="AG74" s="224"/>
      <c r="AH74" s="224"/>
      <c r="AI74" s="224"/>
      <c r="AJ74" s="224"/>
      <c r="AK74" s="224"/>
      <c r="AL74" s="224"/>
      <c r="AM74" s="224"/>
      <c r="AN74" s="224"/>
      <c r="AO74" s="224"/>
    </row>
    <row r="75" spans="2:41" ht="15" customHeight="1">
      <c r="B75" s="362"/>
      <c r="C75" s="34"/>
      <c r="D75" s="34"/>
      <c r="E75" s="34"/>
      <c r="F75" s="34"/>
      <c r="G75" s="34"/>
      <c r="H75" s="34"/>
      <c r="I75" s="35"/>
      <c r="J75" s="36"/>
      <c r="K75" s="34"/>
      <c r="L75" s="34"/>
      <c r="M75" s="34"/>
      <c r="N75" s="34"/>
      <c r="O75" s="34"/>
      <c r="P75" s="35"/>
      <c r="Q75" s="36"/>
      <c r="R75" s="34"/>
      <c r="S75" s="34"/>
      <c r="T75" s="34"/>
      <c r="U75" s="34"/>
      <c r="V75" s="34"/>
      <c r="W75" s="37"/>
      <c r="Z75" s="317"/>
      <c r="AB75" s="225"/>
      <c r="AC75" s="225"/>
      <c r="AD75" s="225"/>
      <c r="AE75" s="225"/>
      <c r="AF75" s="225"/>
      <c r="AG75" s="225"/>
      <c r="AH75" s="225"/>
      <c r="AI75" s="225"/>
      <c r="AJ75" s="225"/>
      <c r="AK75" s="225"/>
      <c r="AL75" s="225"/>
      <c r="AM75" s="225"/>
      <c r="AN75" s="225"/>
      <c r="AO75" s="225"/>
    </row>
    <row r="76" spans="2:41" ht="15" customHeight="1">
      <c r="B76" s="362"/>
      <c r="C76" s="34"/>
      <c r="D76" s="34"/>
      <c r="E76" s="34"/>
      <c r="F76" s="34"/>
      <c r="G76" s="34"/>
      <c r="H76" s="34"/>
      <c r="I76" s="35"/>
      <c r="J76" s="36"/>
      <c r="K76" s="34"/>
      <c r="L76" s="34"/>
      <c r="M76" s="34"/>
      <c r="N76" s="34"/>
      <c r="O76" s="34"/>
      <c r="P76" s="35"/>
      <c r="Q76" s="36"/>
      <c r="R76" s="34"/>
      <c r="S76" s="34"/>
      <c r="T76" s="34"/>
      <c r="U76" s="34"/>
      <c r="V76" s="34"/>
      <c r="W76" s="37"/>
      <c r="Z76" s="317"/>
      <c r="AB76" s="225"/>
      <c r="AC76" s="225"/>
      <c r="AD76" s="225"/>
      <c r="AE76" s="226"/>
      <c r="AF76" s="225"/>
      <c r="AG76" s="225"/>
      <c r="AH76" s="225"/>
      <c r="AI76" s="225"/>
      <c r="AJ76" s="226"/>
      <c r="AK76" s="225"/>
      <c r="AL76" s="225"/>
      <c r="AM76" s="225"/>
      <c r="AN76" s="225"/>
      <c r="AO76" s="225"/>
    </row>
    <row r="77" spans="2:41" ht="15" customHeight="1">
      <c r="B77" s="362"/>
      <c r="C77" s="34"/>
      <c r="D77" s="34"/>
      <c r="E77" s="34"/>
      <c r="F77" s="34"/>
      <c r="G77" s="34"/>
      <c r="H77" s="34"/>
      <c r="I77" s="35"/>
      <c r="J77" s="36"/>
      <c r="K77" s="34"/>
      <c r="L77" s="34"/>
      <c r="M77" s="34"/>
      <c r="N77" s="34"/>
      <c r="O77" s="34"/>
      <c r="P77" s="35"/>
      <c r="Q77" s="36"/>
      <c r="R77" s="34"/>
      <c r="S77" s="34"/>
      <c r="T77" s="34"/>
      <c r="U77" s="34"/>
      <c r="V77" s="34"/>
      <c r="W77" s="37"/>
      <c r="Z77" s="317"/>
      <c r="AA77" s="320"/>
      <c r="AB77" s="226"/>
      <c r="AC77" s="226"/>
      <c r="AD77" s="226"/>
      <c r="AE77" s="230"/>
      <c r="AF77" s="226"/>
      <c r="AG77" s="226"/>
      <c r="AH77" s="226"/>
      <c r="AI77" s="226"/>
      <c r="AJ77" s="226"/>
      <c r="AK77" s="225"/>
      <c r="AL77" s="225"/>
      <c r="AM77" s="225"/>
      <c r="AN77" s="225"/>
      <c r="AO77" s="226"/>
    </row>
    <row r="78" spans="2:41" ht="30" customHeight="1">
      <c r="B78" s="362"/>
      <c r="C78" s="55"/>
      <c r="D78" s="371" t="s">
        <v>50</v>
      </c>
      <c r="E78" s="366"/>
      <c r="F78" s="366"/>
      <c r="G78" s="366"/>
      <c r="H78" s="366"/>
      <c r="I78" s="35"/>
      <c r="J78" s="36"/>
      <c r="K78" s="372" t="s">
        <v>51</v>
      </c>
      <c r="L78" s="367"/>
      <c r="M78" s="367"/>
      <c r="N78" s="367"/>
      <c r="O78" s="367"/>
      <c r="P78" s="40"/>
      <c r="Q78" s="41"/>
      <c r="R78" s="369" t="s">
        <v>52</v>
      </c>
      <c r="S78" s="369"/>
      <c r="T78" s="369"/>
      <c r="U78" s="369"/>
      <c r="V78" s="369"/>
      <c r="W78" s="37"/>
      <c r="Z78" s="317"/>
      <c r="AA78" s="320"/>
      <c r="AB78" s="226"/>
      <c r="AC78" s="226"/>
      <c r="AD78" s="226"/>
      <c r="AE78" s="230"/>
      <c r="AF78" s="226"/>
      <c r="AG78" s="226"/>
      <c r="AH78" s="226"/>
      <c r="AI78" s="226"/>
      <c r="AJ78" s="226"/>
      <c r="AK78" s="225"/>
      <c r="AL78" s="225"/>
      <c r="AM78" s="225"/>
      <c r="AN78" s="225"/>
      <c r="AO78" s="226"/>
    </row>
    <row r="79" spans="2:41" ht="15" customHeight="1">
      <c r="B79" s="362"/>
      <c r="C79" s="55"/>
      <c r="D79" s="42">
        <v>2012</v>
      </c>
      <c r="E79" s="42">
        <v>2013</v>
      </c>
      <c r="F79" s="264">
        <v>2014</v>
      </c>
      <c r="G79" s="42" t="s">
        <v>53</v>
      </c>
      <c r="H79" s="42" t="s">
        <v>54</v>
      </c>
      <c r="I79" s="56"/>
      <c r="J79" s="57"/>
      <c r="K79" s="42">
        <v>2012</v>
      </c>
      <c r="L79" s="42">
        <v>2013</v>
      </c>
      <c r="M79" s="264">
        <v>2014</v>
      </c>
      <c r="N79" s="42" t="s">
        <v>53</v>
      </c>
      <c r="O79" s="42" t="s">
        <v>54</v>
      </c>
      <c r="P79" s="43"/>
      <c r="Q79" s="44"/>
      <c r="R79" s="42">
        <v>2012</v>
      </c>
      <c r="S79" s="42">
        <v>2013</v>
      </c>
      <c r="T79" s="264">
        <v>2014</v>
      </c>
      <c r="U79" s="42" t="s">
        <v>53</v>
      </c>
      <c r="V79" s="42" t="s">
        <v>54</v>
      </c>
      <c r="W79" s="37"/>
      <c r="Z79" s="316" t="s">
        <v>68</v>
      </c>
      <c r="AA79" s="320"/>
      <c r="AB79" s="226"/>
      <c r="AC79" s="226"/>
      <c r="AD79" s="226"/>
      <c r="AE79" s="230"/>
      <c r="AF79" s="226"/>
      <c r="AG79" s="226"/>
      <c r="AH79" s="226"/>
      <c r="AI79" s="226"/>
      <c r="AJ79" s="226"/>
      <c r="AK79" s="225"/>
      <c r="AL79" s="225"/>
      <c r="AM79" s="225"/>
      <c r="AN79" s="225"/>
      <c r="AO79" s="226"/>
    </row>
    <row r="80" spans="2:41" ht="3.75" customHeight="1">
      <c r="B80" s="362"/>
      <c r="C80" s="55"/>
      <c r="D80" s="45"/>
      <c r="E80" s="45"/>
      <c r="F80" s="265"/>
      <c r="G80" s="45"/>
      <c r="H80" s="45"/>
      <c r="I80" s="56"/>
      <c r="J80" s="57"/>
      <c r="K80" s="45"/>
      <c r="L80" s="45"/>
      <c r="M80" s="265"/>
      <c r="N80" s="45"/>
      <c r="O80" s="45"/>
      <c r="P80" s="43"/>
      <c r="Q80" s="44"/>
      <c r="R80" s="45"/>
      <c r="S80" s="45"/>
      <c r="T80" s="265"/>
      <c r="U80" s="45"/>
      <c r="V80" s="45"/>
      <c r="W80" s="37"/>
      <c r="AB80" s="225"/>
      <c r="AC80" s="225"/>
      <c r="AD80" s="225"/>
      <c r="AE80" s="225"/>
      <c r="AF80" s="225"/>
      <c r="AG80" s="225"/>
      <c r="AH80" s="225"/>
      <c r="AI80" s="225"/>
      <c r="AJ80" s="225"/>
      <c r="AK80" s="225"/>
      <c r="AL80" s="225"/>
      <c r="AM80" s="225"/>
      <c r="AN80" s="225"/>
      <c r="AO80" s="225"/>
    </row>
    <row r="81" spans="2:41" ht="3.75" customHeight="1">
      <c r="B81" s="362"/>
      <c r="C81" s="55"/>
      <c r="D81" s="38"/>
      <c r="E81" s="38"/>
      <c r="F81" s="266"/>
      <c r="G81" s="38"/>
      <c r="H81" s="38"/>
      <c r="I81" s="56"/>
      <c r="J81" s="57"/>
      <c r="K81" s="38"/>
      <c r="L81" s="38"/>
      <c r="M81" s="266"/>
      <c r="N81" s="38"/>
      <c r="O81" s="38"/>
      <c r="P81" s="43"/>
      <c r="Q81" s="44"/>
      <c r="R81" s="38"/>
      <c r="S81" s="38"/>
      <c r="T81" s="266"/>
      <c r="U81" s="38"/>
      <c r="V81" s="38"/>
      <c r="W81" s="37"/>
      <c r="AB81" s="225"/>
      <c r="AC81" s="225"/>
      <c r="AD81" s="225"/>
      <c r="AE81" s="225"/>
      <c r="AF81" s="225"/>
      <c r="AG81" s="225"/>
      <c r="AH81" s="225"/>
      <c r="AI81" s="225"/>
      <c r="AJ81" s="225"/>
      <c r="AK81" s="225"/>
      <c r="AL81" s="225"/>
      <c r="AM81" s="225"/>
      <c r="AN81" s="225"/>
      <c r="AO81" s="225"/>
    </row>
    <row r="82" spans="2:41">
      <c r="B82" s="362"/>
      <c r="C82" s="342" t="s">
        <v>56</v>
      </c>
      <c r="D82" s="234">
        <f t="shared" ref="D82:F84" si="6">VLOOKUP(($Z82&amp;D$20&amp;$AA82),mcas.gr5to8,2,FALSE)</f>
        <v>84.6</v>
      </c>
      <c r="E82" s="234">
        <f t="shared" si="6"/>
        <v>91.3</v>
      </c>
      <c r="F82" s="267">
        <f t="shared" si="6"/>
        <v>89.1</v>
      </c>
      <c r="G82" s="234">
        <f>VLOOKUP(($Z82&amp;2015&amp;$AA82),mcas.gr5to8,2,FALSE)</f>
        <v>93.4</v>
      </c>
      <c r="H82" s="234">
        <f>VLOOKUP(($Z82&amp;2016&amp;$AA82),mcas.gr5to8,2,FALSE)</f>
        <v>88</v>
      </c>
      <c r="I82" s="62"/>
      <c r="J82" s="63"/>
      <c r="K82" s="240">
        <f t="shared" ref="K82:M84" si="7">VLOOKUP(($Z82&amp;K$20&amp;$AA82),mcas.gr5to8,3,FALSE)</f>
        <v>69</v>
      </c>
      <c r="L82" s="240">
        <f t="shared" si="7"/>
        <v>70</v>
      </c>
      <c r="M82" s="270">
        <f t="shared" si="7"/>
        <v>75</v>
      </c>
      <c r="N82" s="240">
        <f>VLOOKUP(($Z82&amp;2015&amp;$AA82),mcas.gr5to8,3,FALSE)</f>
        <v>87</v>
      </c>
      <c r="O82" s="240">
        <f>VLOOKUP(($Z82&amp;2016&amp;$AA82),mcas.gr5to8,3,FALSE)</f>
        <v>67</v>
      </c>
      <c r="P82" s="62"/>
      <c r="Q82" s="63"/>
      <c r="R82" s="251"/>
      <c r="S82" s="251"/>
      <c r="T82" s="267">
        <f t="shared" ref="R82:T84" si="8">VLOOKUP(($Z82&amp;T$20&amp;$AA82),mcas.gr5to8,4,FALSE)</f>
        <v>52</v>
      </c>
      <c r="U82" s="234">
        <f>VLOOKUP(($Z82&amp;2015&amp;$AA82),mcas.gr5to8,4,FALSE)</f>
        <v>54</v>
      </c>
      <c r="V82" s="234">
        <f>VLOOKUP(($Z82&amp;2016&amp;$AA82),mcas.gr5to8,4,FALSE)</f>
        <v>50</v>
      </c>
      <c r="W82" s="37"/>
      <c r="Z82" s="316" t="s">
        <v>57</v>
      </c>
      <c r="AA82" s="316" t="s">
        <v>68</v>
      </c>
      <c r="AB82" s="225"/>
      <c r="AC82" s="225"/>
      <c r="AD82" s="225"/>
      <c r="AE82" s="225"/>
      <c r="AF82" s="225"/>
      <c r="AG82" s="225"/>
      <c r="AH82" s="225"/>
      <c r="AI82" s="225"/>
      <c r="AJ82" s="225"/>
      <c r="AK82" s="225"/>
      <c r="AL82" s="225"/>
      <c r="AM82" s="225"/>
      <c r="AN82" s="225"/>
      <c r="AO82" s="225"/>
    </row>
    <row r="83" spans="2:41">
      <c r="B83" s="362"/>
      <c r="C83" s="342" t="s">
        <v>58</v>
      </c>
      <c r="D83" s="234">
        <f t="shared" si="6"/>
        <v>74.599999999999994</v>
      </c>
      <c r="E83" s="234">
        <f t="shared" si="6"/>
        <v>74.900000000000006</v>
      </c>
      <c r="F83" s="267">
        <f t="shared" si="6"/>
        <v>75.400000000000006</v>
      </c>
      <c r="G83" s="234">
        <f>VLOOKUP(($Z83&amp;2015&amp;$AA83),mcas.gr5to8,2,FALSE)</f>
        <v>75.400000000000006</v>
      </c>
      <c r="H83" s="234">
        <f>VLOOKUP(($Z83&amp;2016&amp;$AA83),mcas.gr5to8,2,FALSE)</f>
        <v>76.099999999999994</v>
      </c>
      <c r="I83" s="62"/>
      <c r="J83" s="63"/>
      <c r="K83" s="240">
        <f t="shared" si="7"/>
        <v>46</v>
      </c>
      <c r="L83" s="240">
        <f t="shared" si="7"/>
        <v>45</v>
      </c>
      <c r="M83" s="270">
        <f t="shared" si="7"/>
        <v>47</v>
      </c>
      <c r="N83" s="240">
        <f>VLOOKUP(($Z83&amp;2015&amp;$AA83),mcas.gr5to8,3,FALSE)</f>
        <v>47</v>
      </c>
      <c r="O83" s="240">
        <f>VLOOKUP(($Z83&amp;2016&amp;$AA83),mcas.gr5to8,3,FALSE)</f>
        <v>49</v>
      </c>
      <c r="P83" s="62"/>
      <c r="Q83" s="63"/>
      <c r="R83" s="234">
        <f t="shared" si="8"/>
        <v>45</v>
      </c>
      <c r="S83" s="234">
        <f t="shared" si="8"/>
        <v>46</v>
      </c>
      <c r="T83" s="267">
        <f t="shared" si="8"/>
        <v>48</v>
      </c>
      <c r="U83" s="234">
        <f>VLOOKUP(($Z83&amp;2015&amp;$AA83),mcas.gr5to8,4,FALSE)</f>
        <v>46</v>
      </c>
      <c r="V83" s="234">
        <f>VLOOKUP(($Z83&amp;2016&amp;$AA83),mcas.gr5to8,4,FALSE)</f>
        <v>46</v>
      </c>
      <c r="W83" s="37"/>
      <c r="Z83" s="316" t="s">
        <v>59</v>
      </c>
      <c r="AA83" s="316" t="s">
        <v>68</v>
      </c>
      <c r="AB83" s="225"/>
      <c r="AC83" s="225"/>
      <c r="AD83" s="225"/>
      <c r="AE83" s="225"/>
      <c r="AF83" s="225"/>
      <c r="AG83" s="225"/>
      <c r="AH83" s="225"/>
      <c r="AI83" s="225"/>
      <c r="AJ83" s="225"/>
      <c r="AK83" s="225"/>
      <c r="AL83" s="225"/>
      <c r="AM83" s="225"/>
      <c r="AN83" s="225"/>
      <c r="AO83" s="225"/>
    </row>
    <row r="84" spans="2:41">
      <c r="B84" s="362"/>
      <c r="C84" s="342" t="s">
        <v>60</v>
      </c>
      <c r="D84" s="234">
        <f t="shared" si="6"/>
        <v>66.7</v>
      </c>
      <c r="E84" s="234">
        <f t="shared" si="6"/>
        <v>66.900000000000006</v>
      </c>
      <c r="F84" s="267">
        <f t="shared" si="6"/>
        <v>68</v>
      </c>
      <c r="G84" s="234">
        <f>VLOOKUP(($Z84&amp;2015&amp;$AA84),mcas.gr5to8,2,FALSE)</f>
        <v>67.7</v>
      </c>
      <c r="H84" s="234">
        <f>VLOOKUP(($Z84&amp;2016&amp;$AA84),mcas.gr5to8,2,FALSE)</f>
        <v>70.599999999999994</v>
      </c>
      <c r="I84" s="62"/>
      <c r="J84" s="63"/>
      <c r="K84" s="240">
        <f t="shared" si="7"/>
        <v>34</v>
      </c>
      <c r="L84" s="240">
        <f t="shared" si="7"/>
        <v>33</v>
      </c>
      <c r="M84" s="270">
        <f t="shared" si="7"/>
        <v>35</v>
      </c>
      <c r="N84" s="240">
        <f>VLOOKUP(($Z84&amp;2015&amp;$AA84),mcas.gr5to8,3,FALSE)</f>
        <v>34</v>
      </c>
      <c r="O84" s="240">
        <f>VLOOKUP(($Z84&amp;2016&amp;$AA84),mcas.gr5to8,3,FALSE)</f>
        <v>39</v>
      </c>
      <c r="P84" s="62"/>
      <c r="Q84" s="63"/>
      <c r="R84" s="234">
        <f t="shared" si="8"/>
        <v>37</v>
      </c>
      <c r="S84" s="234">
        <f t="shared" si="8"/>
        <v>38</v>
      </c>
      <c r="T84" s="267">
        <f t="shared" si="8"/>
        <v>40</v>
      </c>
      <c r="U84" s="234">
        <f>VLOOKUP(($Z84&amp;2015&amp;$AA84),mcas.gr5to8,4,FALSE)</f>
        <v>37</v>
      </c>
      <c r="V84" s="234">
        <f>VLOOKUP(($Z84&amp;2016&amp;$AA84),mcas.gr5to8,4,FALSE)</f>
        <v>43</v>
      </c>
      <c r="W84" s="37"/>
      <c r="Z84" s="316" t="s">
        <v>61</v>
      </c>
      <c r="AA84" s="316" t="s">
        <v>68</v>
      </c>
      <c r="AB84" s="225"/>
      <c r="AC84" s="225"/>
      <c r="AD84" s="225"/>
      <c r="AE84" s="225"/>
      <c r="AF84" s="225"/>
      <c r="AG84" s="225"/>
      <c r="AH84" s="225"/>
      <c r="AI84" s="225"/>
      <c r="AJ84" s="225"/>
      <c r="AK84" s="225"/>
      <c r="AL84" s="225"/>
      <c r="AM84" s="225"/>
      <c r="AN84" s="225"/>
      <c r="AO84" s="225"/>
    </row>
    <row r="85" spans="2:41" ht="3.75" customHeight="1">
      <c r="B85" s="362"/>
      <c r="C85" s="34"/>
      <c r="D85" s="64"/>
      <c r="E85" s="64"/>
      <c r="F85" s="268"/>
      <c r="G85" s="64"/>
      <c r="H85" s="64"/>
      <c r="I85" s="62"/>
      <c r="J85" s="63"/>
      <c r="K85" s="64"/>
      <c r="L85" s="64"/>
      <c r="M85" s="268"/>
      <c r="N85" s="64"/>
      <c r="O85" s="64"/>
      <c r="P85" s="62"/>
      <c r="Q85" s="63"/>
      <c r="R85" s="64"/>
      <c r="S85" s="64"/>
      <c r="T85" s="268"/>
      <c r="U85" s="64"/>
      <c r="V85" s="64"/>
      <c r="W85" s="37"/>
      <c r="Z85" s="317"/>
      <c r="AB85" s="225"/>
      <c r="AC85" s="225"/>
      <c r="AD85" s="225"/>
      <c r="AE85" s="225"/>
      <c r="AF85" s="225"/>
      <c r="AG85" s="225"/>
      <c r="AH85" s="225"/>
      <c r="AI85" s="225"/>
      <c r="AJ85" s="225"/>
      <c r="AK85" s="225"/>
      <c r="AL85" s="225"/>
      <c r="AM85" s="225"/>
      <c r="AN85" s="225"/>
      <c r="AO85" s="225"/>
    </row>
    <row r="86" spans="2:41" ht="3.75" customHeight="1">
      <c r="B86" s="362"/>
      <c r="C86" s="34"/>
      <c r="D86" s="59"/>
      <c r="E86" s="59"/>
      <c r="F86" s="269"/>
      <c r="G86" s="59"/>
      <c r="H86" s="59"/>
      <c r="I86" s="62"/>
      <c r="J86" s="63"/>
      <c r="K86" s="59"/>
      <c r="L86" s="59"/>
      <c r="M86" s="269"/>
      <c r="N86" s="59"/>
      <c r="O86" s="59"/>
      <c r="P86" s="62"/>
      <c r="Q86" s="63"/>
      <c r="R86" s="59"/>
      <c r="S86" s="59"/>
      <c r="T86" s="269"/>
      <c r="U86" s="59"/>
      <c r="V86" s="59"/>
      <c r="W86" s="37"/>
      <c r="Z86" s="317"/>
      <c r="AB86" s="225"/>
      <c r="AC86" s="225"/>
      <c r="AD86" s="225"/>
      <c r="AE86" s="225"/>
      <c r="AF86" s="225"/>
      <c r="AG86" s="225"/>
      <c r="AH86" s="225"/>
      <c r="AI86" s="225"/>
      <c r="AJ86" s="225"/>
      <c r="AK86" s="225"/>
      <c r="AL86" s="225"/>
      <c r="AM86" s="225"/>
      <c r="AN86" s="225"/>
      <c r="AO86" s="225"/>
    </row>
    <row r="87" spans="2:41">
      <c r="B87" s="362"/>
      <c r="C87" s="20" t="s">
        <v>30</v>
      </c>
      <c r="D87" s="116" t="s">
        <v>62</v>
      </c>
      <c r="E87" s="116" t="s">
        <v>62</v>
      </c>
      <c r="F87" s="114" t="s">
        <v>62</v>
      </c>
      <c r="G87" s="116" t="s">
        <v>62</v>
      </c>
      <c r="H87" s="116" t="s">
        <v>62</v>
      </c>
      <c r="I87" s="62"/>
      <c r="J87" s="63"/>
      <c r="K87" s="116" t="s">
        <v>62</v>
      </c>
      <c r="L87" s="116" t="s">
        <v>62</v>
      </c>
      <c r="M87" s="114" t="s">
        <v>62</v>
      </c>
      <c r="N87" s="116" t="s">
        <v>62</v>
      </c>
      <c r="O87" s="116" t="s">
        <v>62</v>
      </c>
      <c r="P87" s="62"/>
      <c r="Q87" s="63"/>
      <c r="R87" s="116" t="s">
        <v>62</v>
      </c>
      <c r="S87" s="116" t="s">
        <v>62</v>
      </c>
      <c r="T87" s="114" t="s">
        <v>62</v>
      </c>
      <c r="U87" s="116" t="s">
        <v>62</v>
      </c>
      <c r="V87" s="116" t="s">
        <v>62</v>
      </c>
      <c r="W87" s="37"/>
      <c r="Z87" s="317"/>
      <c r="AB87" s="225"/>
      <c r="AC87" s="225"/>
      <c r="AD87" s="225"/>
      <c r="AE87" s="225"/>
      <c r="AF87" s="225"/>
      <c r="AG87" s="225"/>
      <c r="AH87" s="225"/>
      <c r="AI87" s="225"/>
      <c r="AJ87" s="225"/>
      <c r="AK87" s="225"/>
      <c r="AL87" s="225"/>
      <c r="AM87" s="225"/>
      <c r="AN87" s="225"/>
      <c r="AO87" s="225"/>
    </row>
    <row r="88" spans="2:41" ht="7.5" customHeight="1" thickBot="1">
      <c r="B88" s="363"/>
      <c r="C88" s="219"/>
      <c r="D88" s="220"/>
      <c r="E88" s="220"/>
      <c r="F88" s="220"/>
      <c r="G88" s="220"/>
      <c r="H88" s="220"/>
      <c r="I88" s="221"/>
      <c r="J88" s="221"/>
      <c r="K88" s="220"/>
      <c r="L88" s="220"/>
      <c r="M88" s="220"/>
      <c r="N88" s="220"/>
      <c r="O88" s="220"/>
      <c r="P88" s="221"/>
      <c r="Q88" s="221"/>
      <c r="R88" s="220"/>
      <c r="S88" s="220"/>
      <c r="T88" s="220"/>
      <c r="U88" s="220"/>
      <c r="V88" s="220"/>
      <c r="W88" s="222"/>
      <c r="Z88" s="317"/>
      <c r="AB88" s="225"/>
      <c r="AC88" s="225"/>
      <c r="AD88" s="225"/>
      <c r="AE88" s="225"/>
      <c r="AF88" s="225"/>
      <c r="AG88" s="225"/>
      <c r="AH88" s="225"/>
      <c r="AI88" s="225"/>
      <c r="AJ88" s="225"/>
      <c r="AK88" s="225"/>
      <c r="AL88" s="225"/>
      <c r="AM88" s="225"/>
      <c r="AN88" s="225"/>
      <c r="AO88" s="225"/>
    </row>
    <row r="89" spans="2:41" ht="15" customHeight="1">
      <c r="B89" s="370" t="s">
        <v>63</v>
      </c>
      <c r="C89" s="376"/>
      <c r="D89" s="376"/>
      <c r="E89" s="376"/>
      <c r="F89" s="376"/>
      <c r="G89" s="376"/>
      <c r="H89" s="376"/>
      <c r="I89" s="376"/>
      <c r="J89" s="376"/>
      <c r="K89" s="376"/>
      <c r="L89" s="376"/>
      <c r="M89" s="376"/>
      <c r="N89" s="376"/>
      <c r="O89" s="376"/>
      <c r="P89" s="376"/>
      <c r="Q89" s="376"/>
      <c r="R89" s="376"/>
      <c r="S89" s="376"/>
      <c r="T89" s="376"/>
      <c r="U89" s="376"/>
      <c r="V89" s="376"/>
      <c r="W89" s="50"/>
      <c r="Z89" s="317"/>
      <c r="AB89" s="225"/>
      <c r="AC89" s="225"/>
      <c r="AD89" s="225"/>
      <c r="AE89" s="225"/>
      <c r="AF89" s="225"/>
      <c r="AG89" s="225"/>
      <c r="AH89" s="225"/>
      <c r="AI89" s="225"/>
      <c r="AJ89" s="225"/>
      <c r="AK89" s="225"/>
      <c r="AL89" s="225"/>
      <c r="AM89" s="225"/>
      <c r="AN89" s="225"/>
      <c r="AO89" s="225"/>
    </row>
    <row r="90" spans="2:41" ht="15" customHeight="1">
      <c r="B90" s="362"/>
      <c r="C90" s="51"/>
      <c r="D90" s="51"/>
      <c r="E90" s="51"/>
      <c r="F90" s="51"/>
      <c r="G90" s="51"/>
      <c r="H90" s="51"/>
      <c r="I90" s="52"/>
      <c r="J90" s="53"/>
      <c r="K90" s="51"/>
      <c r="L90" s="51"/>
      <c r="M90" s="51"/>
      <c r="N90" s="51"/>
      <c r="O90" s="51"/>
      <c r="P90" s="52"/>
      <c r="Q90" s="53"/>
      <c r="R90" s="51"/>
      <c r="S90" s="51"/>
      <c r="T90" s="51"/>
      <c r="U90" s="51"/>
      <c r="V90" s="51"/>
      <c r="W90" s="54"/>
      <c r="Z90" s="317"/>
      <c r="AB90" s="225"/>
      <c r="AC90" s="225"/>
      <c r="AD90" s="225"/>
      <c r="AE90" s="225"/>
      <c r="AF90" s="225"/>
      <c r="AG90" s="225"/>
      <c r="AH90" s="225"/>
      <c r="AI90" s="225"/>
      <c r="AJ90" s="225"/>
      <c r="AK90" s="225"/>
      <c r="AL90" s="225"/>
      <c r="AM90" s="225"/>
      <c r="AN90" s="225"/>
      <c r="AO90" s="225"/>
    </row>
    <row r="91" spans="2:41" ht="15" customHeight="1">
      <c r="B91" s="362"/>
      <c r="C91" s="55"/>
      <c r="D91" s="55"/>
      <c r="E91" s="55"/>
      <c r="F91" s="55"/>
      <c r="G91" s="55"/>
      <c r="H91" s="55"/>
      <c r="I91" s="56"/>
      <c r="J91" s="57"/>
      <c r="K91" s="55"/>
      <c r="L91" s="55"/>
      <c r="M91" s="55"/>
      <c r="N91" s="55"/>
      <c r="O91" s="55"/>
      <c r="P91" s="56"/>
      <c r="Q91" s="57"/>
      <c r="R91" s="55"/>
      <c r="S91" s="55"/>
      <c r="T91" s="55"/>
      <c r="U91" s="55"/>
      <c r="V91" s="55"/>
      <c r="W91" s="58"/>
      <c r="Z91" s="317"/>
      <c r="AB91" s="225"/>
      <c r="AC91" s="225"/>
      <c r="AD91" s="225"/>
      <c r="AE91" s="225"/>
      <c r="AF91" s="225"/>
      <c r="AG91" s="225"/>
      <c r="AH91" s="225"/>
      <c r="AI91" s="225"/>
      <c r="AJ91" s="225"/>
      <c r="AK91" s="225"/>
      <c r="AL91" s="225"/>
      <c r="AM91" s="225"/>
      <c r="AN91" s="225"/>
      <c r="AO91" s="225"/>
    </row>
    <row r="92" spans="2:41" ht="15" customHeight="1">
      <c r="B92" s="362"/>
      <c r="C92" s="55"/>
      <c r="D92" s="55"/>
      <c r="E92" s="55"/>
      <c r="F92" s="55"/>
      <c r="G92" s="55"/>
      <c r="H92" s="55"/>
      <c r="I92" s="56"/>
      <c r="J92" s="57"/>
      <c r="K92" s="55"/>
      <c r="L92" s="55"/>
      <c r="M92" s="55"/>
      <c r="N92" s="55"/>
      <c r="O92" s="55"/>
      <c r="P92" s="56"/>
      <c r="Q92" s="57"/>
      <c r="R92" s="55"/>
      <c r="S92" s="55"/>
      <c r="T92" s="55"/>
      <c r="U92" s="55"/>
      <c r="V92" s="55"/>
      <c r="W92" s="58"/>
      <c r="Z92" s="317"/>
      <c r="AA92" s="318"/>
      <c r="AB92" s="228"/>
      <c r="AC92" s="228"/>
      <c r="AD92" s="228"/>
      <c r="AE92" s="228"/>
      <c r="AF92" s="229"/>
      <c r="AG92" s="228"/>
      <c r="AH92" s="228"/>
      <c r="AI92" s="228"/>
      <c r="AJ92" s="228"/>
      <c r="AK92" s="228"/>
      <c r="AL92" s="228"/>
      <c r="AM92" s="228"/>
      <c r="AN92" s="228"/>
      <c r="AO92" s="228"/>
    </row>
    <row r="93" spans="2:41" ht="15" customHeight="1">
      <c r="B93" s="362"/>
      <c r="C93" s="55"/>
      <c r="D93" s="55"/>
      <c r="E93" s="55"/>
      <c r="F93" s="55"/>
      <c r="G93" s="55"/>
      <c r="H93" s="55"/>
      <c r="I93" s="56"/>
      <c r="J93" s="57"/>
      <c r="K93" s="55"/>
      <c r="L93" s="55"/>
      <c r="M93" s="55"/>
      <c r="N93" s="55"/>
      <c r="O93" s="55"/>
      <c r="P93" s="56"/>
      <c r="Q93" s="57"/>
      <c r="R93" s="55"/>
      <c r="S93" s="55"/>
      <c r="T93" s="55"/>
      <c r="U93" s="55"/>
      <c r="V93" s="55"/>
      <c r="W93" s="58"/>
      <c r="Z93" s="317"/>
      <c r="AA93" s="319"/>
      <c r="AB93" s="224"/>
      <c r="AC93" s="224"/>
      <c r="AD93" s="224"/>
      <c r="AE93" s="224"/>
      <c r="AF93" s="224"/>
      <c r="AG93" s="224"/>
      <c r="AH93" s="224"/>
      <c r="AI93" s="224"/>
      <c r="AJ93" s="224"/>
      <c r="AK93" s="224"/>
      <c r="AL93" s="224"/>
      <c r="AM93" s="224"/>
      <c r="AN93" s="224"/>
      <c r="AO93" s="224"/>
    </row>
    <row r="94" spans="2:41" ht="15" customHeight="1">
      <c r="B94" s="362"/>
      <c r="C94" s="55"/>
      <c r="D94" s="55"/>
      <c r="E94" s="55"/>
      <c r="F94" s="55"/>
      <c r="G94" s="55"/>
      <c r="H94" s="55"/>
      <c r="I94" s="56"/>
      <c r="J94" s="57"/>
      <c r="K94" s="55"/>
      <c r="L94" s="55"/>
      <c r="M94" s="55"/>
      <c r="N94" s="55"/>
      <c r="O94" s="55"/>
      <c r="P94" s="56"/>
      <c r="Q94" s="57"/>
      <c r="R94" s="55"/>
      <c r="S94" s="55"/>
      <c r="T94" s="55"/>
      <c r="U94" s="55"/>
      <c r="V94" s="55"/>
      <c r="W94" s="58"/>
      <c r="Z94" s="317"/>
      <c r="AB94" s="225"/>
      <c r="AC94" s="225"/>
      <c r="AD94" s="225"/>
      <c r="AE94" s="225"/>
      <c r="AF94" s="225"/>
      <c r="AG94" s="225"/>
      <c r="AH94" s="225"/>
      <c r="AI94" s="225"/>
      <c r="AJ94" s="225"/>
      <c r="AK94" s="225"/>
      <c r="AL94" s="225"/>
      <c r="AM94" s="225"/>
      <c r="AN94" s="225"/>
      <c r="AO94" s="225"/>
    </row>
    <row r="95" spans="2:41" ht="15" customHeight="1">
      <c r="B95" s="362"/>
      <c r="C95" s="55"/>
      <c r="D95" s="55"/>
      <c r="E95" s="55"/>
      <c r="F95" s="55"/>
      <c r="G95" s="55"/>
      <c r="H95" s="55"/>
      <c r="I95" s="56"/>
      <c r="J95" s="57"/>
      <c r="K95" s="55"/>
      <c r="L95" s="55"/>
      <c r="M95" s="55"/>
      <c r="N95" s="55"/>
      <c r="O95" s="55"/>
      <c r="P95" s="56"/>
      <c r="Q95" s="57"/>
      <c r="R95" s="55"/>
      <c r="S95" s="55"/>
      <c r="T95" s="55"/>
      <c r="U95" s="55"/>
      <c r="V95" s="55"/>
      <c r="W95" s="58"/>
      <c r="Z95" s="317"/>
      <c r="AB95" s="225"/>
      <c r="AC95" s="225"/>
      <c r="AD95" s="225"/>
      <c r="AE95" s="225"/>
      <c r="AF95" s="225"/>
      <c r="AG95" s="225"/>
      <c r="AH95" s="225"/>
      <c r="AI95" s="225"/>
      <c r="AJ95" s="225"/>
      <c r="AK95" s="225"/>
      <c r="AL95" s="225"/>
      <c r="AM95" s="225"/>
      <c r="AN95" s="225"/>
      <c r="AO95" s="225"/>
    </row>
    <row r="96" spans="2:41" ht="15" customHeight="1">
      <c r="B96" s="362"/>
      <c r="C96" s="55"/>
      <c r="D96" s="55"/>
      <c r="E96" s="55"/>
      <c r="F96" s="55"/>
      <c r="G96" s="55"/>
      <c r="H96" s="55"/>
      <c r="I96" s="56"/>
      <c r="J96" s="57"/>
      <c r="K96" s="55"/>
      <c r="L96" s="55"/>
      <c r="M96" s="55"/>
      <c r="N96" s="55"/>
      <c r="O96" s="55"/>
      <c r="P96" s="56"/>
      <c r="Q96" s="57"/>
      <c r="R96" s="55"/>
      <c r="S96" s="55"/>
      <c r="T96" s="55"/>
      <c r="U96" s="55"/>
      <c r="V96" s="55"/>
      <c r="W96" s="58"/>
      <c r="Z96" s="317"/>
      <c r="AA96" s="320"/>
      <c r="AB96" s="226"/>
      <c r="AC96" s="226"/>
      <c r="AD96" s="226"/>
      <c r="AE96" s="226"/>
      <c r="AF96" s="226"/>
      <c r="AG96" s="226"/>
      <c r="AH96" s="226"/>
      <c r="AI96" s="226"/>
      <c r="AJ96" s="226"/>
      <c r="AK96" s="226"/>
      <c r="AL96" s="226"/>
      <c r="AM96" s="226"/>
      <c r="AN96" s="226"/>
      <c r="AO96" s="226"/>
    </row>
    <row r="97" spans="2:41" ht="15" customHeight="1">
      <c r="B97" s="362"/>
      <c r="C97" s="55"/>
      <c r="D97" s="55"/>
      <c r="E97" s="55"/>
      <c r="F97" s="55"/>
      <c r="G97" s="55"/>
      <c r="H97" s="55"/>
      <c r="I97" s="56"/>
      <c r="J97" s="57"/>
      <c r="K97" s="55"/>
      <c r="L97" s="55"/>
      <c r="M97" s="55"/>
      <c r="N97" s="55"/>
      <c r="O97" s="55"/>
      <c r="P97" s="56"/>
      <c r="Q97" s="57"/>
      <c r="R97" s="55"/>
      <c r="S97" s="55"/>
      <c r="T97" s="55"/>
      <c r="U97" s="55"/>
      <c r="V97" s="55"/>
      <c r="W97" s="58"/>
      <c r="Z97" s="317"/>
      <c r="AA97" s="320"/>
      <c r="AB97" s="226"/>
      <c r="AC97" s="226"/>
      <c r="AD97" s="226"/>
      <c r="AE97" s="226"/>
      <c r="AF97" s="226"/>
      <c r="AG97" s="226"/>
      <c r="AH97" s="226"/>
      <c r="AI97" s="226"/>
      <c r="AJ97" s="226"/>
      <c r="AK97" s="226"/>
      <c r="AL97" s="226"/>
      <c r="AM97" s="226"/>
      <c r="AN97" s="226"/>
      <c r="AO97" s="226"/>
    </row>
    <row r="98" spans="2:41" ht="15" customHeight="1">
      <c r="B98" s="362"/>
      <c r="C98" s="55"/>
      <c r="D98" s="55"/>
      <c r="E98" s="55"/>
      <c r="F98" s="55"/>
      <c r="G98" s="55"/>
      <c r="H98" s="55"/>
      <c r="I98" s="56"/>
      <c r="J98" s="57"/>
      <c r="K98" s="55"/>
      <c r="L98" s="55"/>
      <c r="M98" s="55"/>
      <c r="N98" s="55"/>
      <c r="O98" s="55"/>
      <c r="P98" s="56"/>
      <c r="Q98" s="57"/>
      <c r="R98" s="55"/>
      <c r="S98" s="55"/>
      <c r="T98" s="55"/>
      <c r="U98" s="55"/>
      <c r="V98" s="55"/>
      <c r="W98" s="58"/>
      <c r="Z98" s="317"/>
      <c r="AA98" s="320"/>
      <c r="AB98" s="226"/>
      <c r="AC98" s="226"/>
      <c r="AD98" s="226"/>
      <c r="AE98" s="226"/>
      <c r="AF98" s="226"/>
      <c r="AG98" s="226"/>
      <c r="AH98" s="226"/>
      <c r="AI98" s="226"/>
      <c r="AJ98" s="226"/>
      <c r="AK98" s="226"/>
      <c r="AL98" s="226"/>
      <c r="AM98" s="226"/>
      <c r="AN98" s="226"/>
      <c r="AO98" s="226"/>
    </row>
    <row r="99" spans="2:41" ht="15" customHeight="1">
      <c r="B99" s="362"/>
      <c r="C99" s="55"/>
      <c r="D99" s="55"/>
      <c r="E99" s="55"/>
      <c r="F99" s="55"/>
      <c r="G99" s="55"/>
      <c r="H99" s="55"/>
      <c r="I99" s="56"/>
      <c r="J99" s="57"/>
      <c r="K99" s="55"/>
      <c r="L99" s="55"/>
      <c r="M99" s="55"/>
      <c r="N99" s="55"/>
      <c r="O99" s="55"/>
      <c r="P99" s="56"/>
      <c r="Q99" s="57"/>
      <c r="R99" s="55"/>
      <c r="S99" s="55"/>
      <c r="T99" s="55"/>
      <c r="U99" s="55"/>
      <c r="V99" s="55"/>
      <c r="W99" s="58"/>
      <c r="Z99" s="317"/>
      <c r="AB99" s="225"/>
      <c r="AC99" s="225"/>
      <c r="AD99" s="225"/>
      <c r="AE99" s="225"/>
      <c r="AF99" s="225"/>
      <c r="AG99" s="225"/>
      <c r="AH99" s="225"/>
      <c r="AI99" s="225"/>
      <c r="AJ99" s="225"/>
      <c r="AK99" s="225"/>
      <c r="AL99" s="225"/>
      <c r="AM99" s="225"/>
      <c r="AN99" s="225"/>
      <c r="AO99" s="225"/>
    </row>
    <row r="100" spans="2:41" ht="15" customHeight="1">
      <c r="B100" s="362"/>
      <c r="C100" s="55"/>
      <c r="D100" s="55"/>
      <c r="E100" s="55"/>
      <c r="F100" s="55"/>
      <c r="G100" s="55"/>
      <c r="H100" s="55"/>
      <c r="I100" s="56"/>
      <c r="J100" s="57"/>
      <c r="K100" s="55"/>
      <c r="L100" s="55"/>
      <c r="M100" s="55"/>
      <c r="N100" s="55"/>
      <c r="O100" s="55"/>
      <c r="P100" s="56"/>
      <c r="Q100" s="57"/>
      <c r="R100" s="55"/>
      <c r="S100" s="55"/>
      <c r="T100" s="55"/>
      <c r="U100" s="55"/>
      <c r="V100" s="55"/>
      <c r="W100" s="58"/>
      <c r="Z100" s="317"/>
      <c r="AB100" s="225"/>
      <c r="AC100" s="225"/>
      <c r="AD100" s="225"/>
      <c r="AE100" s="225"/>
      <c r="AF100" s="225"/>
      <c r="AG100" s="225"/>
      <c r="AH100" s="225"/>
      <c r="AI100" s="225"/>
      <c r="AJ100" s="225"/>
      <c r="AK100" s="225"/>
      <c r="AL100" s="225"/>
      <c r="AM100" s="225"/>
      <c r="AN100" s="225"/>
      <c r="AO100" s="225"/>
    </row>
    <row r="101" spans="2:41" ht="15" customHeight="1">
      <c r="B101" s="362"/>
      <c r="C101" s="55"/>
      <c r="D101" s="55"/>
      <c r="E101" s="55"/>
      <c r="F101" s="55"/>
      <c r="G101" s="55"/>
      <c r="H101" s="55"/>
      <c r="I101" s="56"/>
      <c r="J101" s="57"/>
      <c r="K101" s="55"/>
      <c r="L101" s="55"/>
      <c r="M101" s="55"/>
      <c r="N101" s="55"/>
      <c r="O101" s="55"/>
      <c r="P101" s="56"/>
      <c r="Q101" s="57"/>
      <c r="R101" s="55"/>
      <c r="S101" s="55"/>
      <c r="T101" s="55"/>
      <c r="U101" s="55"/>
      <c r="V101" s="55"/>
      <c r="W101" s="58"/>
      <c r="Z101" s="317"/>
      <c r="AA101" s="319"/>
      <c r="AB101" s="224"/>
      <c r="AC101" s="224"/>
      <c r="AD101" s="224"/>
      <c r="AE101" s="224"/>
      <c r="AF101" s="224"/>
      <c r="AG101" s="224"/>
      <c r="AH101" s="224"/>
      <c r="AI101" s="224"/>
      <c r="AJ101" s="224"/>
      <c r="AK101" s="224"/>
      <c r="AL101" s="224"/>
      <c r="AM101" s="224"/>
      <c r="AN101" s="224"/>
      <c r="AO101" s="224"/>
    </row>
    <row r="102" spans="2:41" ht="15" customHeight="1">
      <c r="B102" s="362"/>
      <c r="C102" s="55"/>
      <c r="D102" s="55"/>
      <c r="E102" s="55"/>
      <c r="F102" s="55"/>
      <c r="G102" s="55"/>
      <c r="H102" s="55"/>
      <c r="I102" s="56"/>
      <c r="J102" s="57"/>
      <c r="K102" s="55"/>
      <c r="L102" s="55"/>
      <c r="M102" s="55"/>
      <c r="N102" s="55"/>
      <c r="O102" s="55"/>
      <c r="P102" s="56"/>
      <c r="Q102" s="57"/>
      <c r="R102" s="55"/>
      <c r="S102" s="55"/>
      <c r="T102" s="55"/>
      <c r="U102" s="55"/>
      <c r="V102" s="55"/>
      <c r="W102" s="58"/>
      <c r="Z102" s="317"/>
      <c r="AB102" s="225"/>
      <c r="AC102" s="225"/>
      <c r="AD102" s="225"/>
      <c r="AE102" s="225"/>
      <c r="AF102" s="225"/>
      <c r="AG102" s="225"/>
      <c r="AH102" s="225"/>
      <c r="AI102" s="225"/>
      <c r="AJ102" s="225"/>
      <c r="AK102" s="225"/>
      <c r="AL102" s="225"/>
      <c r="AM102" s="225"/>
      <c r="AN102" s="225"/>
      <c r="AO102" s="225"/>
    </row>
    <row r="103" spans="2:41" ht="15" customHeight="1">
      <c r="B103" s="362"/>
      <c r="C103" s="55"/>
      <c r="D103" s="55"/>
      <c r="E103" s="55"/>
      <c r="F103" s="55"/>
      <c r="G103" s="55"/>
      <c r="H103" s="55"/>
      <c r="I103" s="56"/>
      <c r="J103" s="57"/>
      <c r="K103" s="55"/>
      <c r="L103" s="55"/>
      <c r="M103" s="55"/>
      <c r="N103" s="55"/>
      <c r="O103" s="55"/>
      <c r="P103" s="56"/>
      <c r="Q103" s="57"/>
      <c r="R103" s="55"/>
      <c r="S103" s="55"/>
      <c r="T103" s="55"/>
      <c r="U103" s="55"/>
      <c r="V103" s="55"/>
      <c r="W103" s="58"/>
      <c r="Z103" s="317"/>
      <c r="AB103" s="225"/>
      <c r="AC103" s="225"/>
      <c r="AD103" s="225"/>
      <c r="AE103" s="226"/>
      <c r="AF103" s="225"/>
      <c r="AG103" s="225"/>
      <c r="AH103" s="225"/>
      <c r="AI103" s="225"/>
      <c r="AJ103" s="226"/>
      <c r="AK103" s="225"/>
      <c r="AL103" s="225"/>
      <c r="AM103" s="225"/>
      <c r="AN103" s="225"/>
      <c r="AO103" s="225"/>
    </row>
    <row r="104" spans="2:41" ht="15" customHeight="1">
      <c r="B104" s="362"/>
      <c r="C104" s="55"/>
      <c r="D104" s="55"/>
      <c r="E104" s="55"/>
      <c r="F104" s="55"/>
      <c r="G104" s="55"/>
      <c r="H104" s="55"/>
      <c r="I104" s="56"/>
      <c r="J104" s="57"/>
      <c r="K104" s="55"/>
      <c r="L104" s="55"/>
      <c r="M104" s="55"/>
      <c r="N104" s="55"/>
      <c r="O104" s="55"/>
      <c r="P104" s="56"/>
      <c r="Q104" s="57"/>
      <c r="R104" s="55"/>
      <c r="S104" s="55"/>
      <c r="T104" s="55"/>
      <c r="U104" s="55"/>
      <c r="V104" s="55"/>
      <c r="W104" s="58"/>
      <c r="Z104" s="317"/>
      <c r="AA104" s="320"/>
      <c r="AB104" s="226"/>
      <c r="AC104" s="226"/>
      <c r="AD104" s="226"/>
      <c r="AE104" s="230"/>
      <c r="AF104" s="226"/>
      <c r="AG104" s="226"/>
      <c r="AH104" s="226"/>
      <c r="AI104" s="226"/>
      <c r="AJ104" s="226"/>
      <c r="AK104" s="225"/>
      <c r="AL104" s="225"/>
      <c r="AM104" s="225"/>
      <c r="AN104" s="225"/>
      <c r="AO104" s="226"/>
    </row>
    <row r="105" spans="2:41" ht="30" customHeight="1">
      <c r="B105" s="362"/>
      <c r="C105" s="55"/>
      <c r="D105" s="371" t="s">
        <v>50</v>
      </c>
      <c r="E105" s="366"/>
      <c r="F105" s="366"/>
      <c r="G105" s="366"/>
      <c r="H105" s="366"/>
      <c r="I105" s="35"/>
      <c r="J105" s="36"/>
      <c r="K105" s="372" t="s">
        <v>51</v>
      </c>
      <c r="L105" s="367"/>
      <c r="M105" s="367"/>
      <c r="N105" s="367"/>
      <c r="O105" s="367"/>
      <c r="P105" s="40"/>
      <c r="Q105" s="41"/>
      <c r="R105" s="369" t="s">
        <v>52</v>
      </c>
      <c r="S105" s="369"/>
      <c r="T105" s="369"/>
      <c r="U105" s="369"/>
      <c r="V105" s="369"/>
      <c r="W105" s="58"/>
      <c r="Z105" s="317"/>
      <c r="AA105" s="320"/>
      <c r="AB105" s="226"/>
      <c r="AC105" s="226"/>
      <c r="AD105" s="226"/>
      <c r="AE105" s="230"/>
      <c r="AF105" s="226"/>
      <c r="AG105" s="226"/>
      <c r="AH105" s="226"/>
      <c r="AI105" s="226"/>
      <c r="AJ105" s="226"/>
      <c r="AK105" s="225"/>
      <c r="AL105" s="225"/>
      <c r="AM105" s="225"/>
      <c r="AN105" s="225"/>
      <c r="AO105" s="226"/>
    </row>
    <row r="106" spans="2:41">
      <c r="B106" s="362"/>
      <c r="C106" s="55"/>
      <c r="D106" s="42">
        <v>2012</v>
      </c>
      <c r="E106" s="42">
        <v>2013</v>
      </c>
      <c r="F106" s="264">
        <v>2014</v>
      </c>
      <c r="G106" s="42" t="s">
        <v>53</v>
      </c>
      <c r="H106" s="42" t="s">
        <v>54</v>
      </c>
      <c r="I106" s="56"/>
      <c r="J106" s="57"/>
      <c r="K106" s="42">
        <v>2012</v>
      </c>
      <c r="L106" s="42">
        <v>2013</v>
      </c>
      <c r="M106" s="264">
        <v>2014</v>
      </c>
      <c r="N106" s="42" t="s">
        <v>53</v>
      </c>
      <c r="O106" s="42" t="s">
        <v>54</v>
      </c>
      <c r="P106" s="43"/>
      <c r="Q106" s="44"/>
      <c r="R106" s="42">
        <v>2012</v>
      </c>
      <c r="S106" s="42">
        <v>2013</v>
      </c>
      <c r="T106" s="264">
        <v>2014</v>
      </c>
      <c r="U106" s="42" t="s">
        <v>53</v>
      </c>
      <c r="V106" s="42" t="s">
        <v>54</v>
      </c>
      <c r="W106" s="58"/>
      <c r="Z106" s="316" t="s">
        <v>68</v>
      </c>
      <c r="AA106" s="320"/>
      <c r="AB106" s="226"/>
      <c r="AC106" s="226"/>
      <c r="AD106" s="226"/>
      <c r="AE106" s="230"/>
      <c r="AF106" s="226"/>
      <c r="AG106" s="226"/>
      <c r="AH106" s="226"/>
      <c r="AI106" s="226"/>
      <c r="AJ106" s="226"/>
      <c r="AK106" s="225"/>
      <c r="AL106" s="225"/>
      <c r="AM106" s="225"/>
      <c r="AN106" s="225"/>
      <c r="AO106" s="226"/>
    </row>
    <row r="107" spans="2:41" ht="3.75" customHeight="1">
      <c r="B107" s="362"/>
      <c r="C107" s="55"/>
      <c r="D107" s="45"/>
      <c r="E107" s="45"/>
      <c r="F107" s="265"/>
      <c r="G107" s="45"/>
      <c r="H107" s="45"/>
      <c r="I107" s="56"/>
      <c r="J107" s="57"/>
      <c r="K107" s="45"/>
      <c r="L107" s="45"/>
      <c r="M107" s="265"/>
      <c r="N107" s="45"/>
      <c r="O107" s="45"/>
      <c r="P107" s="43"/>
      <c r="Q107" s="44"/>
      <c r="R107" s="45"/>
      <c r="S107" s="45"/>
      <c r="T107" s="265"/>
      <c r="U107" s="45"/>
      <c r="V107" s="45"/>
      <c r="W107" s="58"/>
      <c r="AB107" s="225"/>
      <c r="AC107" s="225"/>
      <c r="AD107" s="225"/>
      <c r="AE107" s="225"/>
      <c r="AF107" s="225"/>
      <c r="AG107" s="225"/>
      <c r="AH107" s="225"/>
      <c r="AI107" s="225"/>
      <c r="AJ107" s="225"/>
      <c r="AK107" s="225"/>
      <c r="AL107" s="225"/>
      <c r="AM107" s="225"/>
      <c r="AN107" s="225"/>
      <c r="AO107" s="225"/>
    </row>
    <row r="108" spans="2:41" ht="3.75" customHeight="1">
      <c r="B108" s="362"/>
      <c r="C108" s="55"/>
      <c r="D108" s="38"/>
      <c r="E108" s="38"/>
      <c r="F108" s="266"/>
      <c r="G108" s="38"/>
      <c r="H108" s="38"/>
      <c r="I108" s="56"/>
      <c r="J108" s="57"/>
      <c r="K108" s="38"/>
      <c r="L108" s="38"/>
      <c r="M108" s="266"/>
      <c r="N108" s="38"/>
      <c r="O108" s="38"/>
      <c r="P108" s="43"/>
      <c r="Q108" s="44"/>
      <c r="R108" s="38"/>
      <c r="S108" s="38"/>
      <c r="T108" s="266"/>
      <c r="U108" s="38"/>
      <c r="V108" s="38"/>
      <c r="W108" s="58"/>
      <c r="AB108" s="225"/>
      <c r="AC108" s="225"/>
      <c r="AD108" s="225"/>
      <c r="AE108" s="225"/>
      <c r="AF108" s="225"/>
      <c r="AG108" s="225"/>
      <c r="AH108" s="225"/>
      <c r="AI108" s="225"/>
      <c r="AJ108" s="225"/>
      <c r="AK108" s="225"/>
      <c r="AL108" s="225"/>
      <c r="AM108" s="225"/>
      <c r="AN108" s="225"/>
      <c r="AO108" s="225"/>
    </row>
    <row r="109" spans="2:41">
      <c r="B109" s="362"/>
      <c r="C109" s="342" t="s">
        <v>56</v>
      </c>
      <c r="D109" s="234">
        <f t="shared" ref="D109:F111" si="9">VLOOKUP(($Z109&amp;D$20&amp;$AA109),mcas.gr5to8,5,FALSE)</f>
        <v>84.6</v>
      </c>
      <c r="E109" s="234">
        <f t="shared" si="9"/>
        <v>87.5</v>
      </c>
      <c r="F109" s="267">
        <f t="shared" si="9"/>
        <v>89.1</v>
      </c>
      <c r="G109" s="234">
        <f>VLOOKUP(($Z109&amp;2015&amp;$AA109),mcas.gr5to8,5,FALSE)</f>
        <v>86.5</v>
      </c>
      <c r="H109" s="234">
        <f>VLOOKUP(($Z109&amp;2016&amp;$AA109),mcas.gr5to8,5,FALSE)</f>
        <v>78.900000000000006</v>
      </c>
      <c r="I109" s="62"/>
      <c r="J109" s="63"/>
      <c r="K109" s="240">
        <f t="shared" ref="K109:M111" si="10">VLOOKUP(($Z109&amp;K$20&amp;$AA109),mcas.gr5to8,6,FALSE)</f>
        <v>69</v>
      </c>
      <c r="L109" s="240">
        <f t="shared" si="10"/>
        <v>70</v>
      </c>
      <c r="M109" s="270">
        <f t="shared" si="10"/>
        <v>75</v>
      </c>
      <c r="N109" s="240">
        <f>VLOOKUP(($Z109&amp;2015&amp;$AA109),mcas.gr5to8,6,FALSE)</f>
        <v>64</v>
      </c>
      <c r="O109" s="240">
        <f>VLOOKUP(($Z109&amp;2016&amp;$AA109),mcas.gr5to8,6,FALSE)</f>
        <v>51</v>
      </c>
      <c r="P109" s="62"/>
      <c r="Q109" s="63"/>
      <c r="R109" s="251"/>
      <c r="S109" s="251"/>
      <c r="T109" s="267">
        <f t="shared" ref="R109:T111" si="11">VLOOKUP(($Z109&amp;T$20&amp;$AA109),mcas.gr5to8,7,FALSE)</f>
        <v>63</v>
      </c>
      <c r="U109" s="234">
        <f>VLOOKUP(($Z109&amp;2015&amp;$AA109),mcas.gr5to8,7,FALSE)</f>
        <v>60</v>
      </c>
      <c r="V109" s="234">
        <f>VLOOKUP(($Z109&amp;2016&amp;$AA109),mcas.gr5to8,7,FALSE)</f>
        <v>57</v>
      </c>
      <c r="W109" s="58"/>
      <c r="Z109" s="316" t="s">
        <v>57</v>
      </c>
      <c r="AA109" s="316" t="s">
        <v>68</v>
      </c>
      <c r="AB109" s="225"/>
      <c r="AC109" s="225"/>
      <c r="AD109" s="225"/>
      <c r="AE109" s="225"/>
      <c r="AF109" s="225"/>
      <c r="AG109" s="225"/>
      <c r="AH109" s="225"/>
      <c r="AI109" s="225"/>
      <c r="AJ109" s="225"/>
      <c r="AK109" s="225"/>
      <c r="AL109" s="225"/>
      <c r="AM109" s="225"/>
      <c r="AN109" s="225"/>
      <c r="AO109" s="225"/>
    </row>
    <row r="110" spans="2:41">
      <c r="B110" s="362"/>
      <c r="C110" s="342" t="s">
        <v>58</v>
      </c>
      <c r="D110" s="234">
        <f t="shared" si="9"/>
        <v>65.2</v>
      </c>
      <c r="E110" s="234">
        <f t="shared" si="9"/>
        <v>67.3</v>
      </c>
      <c r="F110" s="267">
        <f t="shared" si="9"/>
        <v>67</v>
      </c>
      <c r="G110" s="234">
        <f>VLOOKUP(($Z110&amp;2015&amp;$AA110),mcas.gr5to8,5,FALSE)</f>
        <v>67.5</v>
      </c>
      <c r="H110" s="234">
        <f>VLOOKUP(($Z110&amp;2016&amp;$AA110),mcas.gr5to8,5,FALSE)</f>
        <v>68.400000000000006</v>
      </c>
      <c r="I110" s="62"/>
      <c r="J110" s="63"/>
      <c r="K110" s="240">
        <f t="shared" si="10"/>
        <v>34</v>
      </c>
      <c r="L110" s="240">
        <f t="shared" si="10"/>
        <v>38</v>
      </c>
      <c r="M110" s="270">
        <f t="shared" si="10"/>
        <v>38</v>
      </c>
      <c r="N110" s="240">
        <f>VLOOKUP(($Z110&amp;2015&amp;$AA110),mcas.gr5to8,6,FALSE)</f>
        <v>39</v>
      </c>
      <c r="O110" s="240">
        <f>VLOOKUP(($Z110&amp;2016&amp;$AA110),mcas.gr5to8,6,FALSE)</f>
        <v>42</v>
      </c>
      <c r="P110" s="62"/>
      <c r="Q110" s="63"/>
      <c r="R110" s="234">
        <f t="shared" si="11"/>
        <v>45</v>
      </c>
      <c r="S110" s="234">
        <f t="shared" si="11"/>
        <v>47</v>
      </c>
      <c r="T110" s="267">
        <f t="shared" si="11"/>
        <v>47</v>
      </c>
      <c r="U110" s="234">
        <f>VLOOKUP(($Z110&amp;2015&amp;$AA110),mcas.gr5to8,7,FALSE)</f>
        <v>46</v>
      </c>
      <c r="V110" s="234">
        <f>VLOOKUP(($Z110&amp;2016&amp;$AA110),mcas.gr5to8,7,FALSE)</f>
        <v>45</v>
      </c>
      <c r="W110" s="58"/>
      <c r="Z110" s="316" t="s">
        <v>59</v>
      </c>
      <c r="AA110" s="316" t="s">
        <v>68</v>
      </c>
      <c r="AB110" s="225"/>
      <c r="AC110" s="225"/>
      <c r="AD110" s="225"/>
      <c r="AE110" s="225"/>
      <c r="AF110" s="225"/>
      <c r="AG110" s="225"/>
      <c r="AH110" s="225"/>
      <c r="AI110" s="225"/>
      <c r="AJ110" s="225"/>
      <c r="AK110" s="225"/>
      <c r="AL110" s="225"/>
      <c r="AM110" s="225"/>
      <c r="AN110" s="225"/>
      <c r="AO110" s="225"/>
    </row>
    <row r="111" spans="2:41">
      <c r="B111" s="362"/>
      <c r="C111" s="342" t="s">
        <v>60</v>
      </c>
      <c r="D111" s="234">
        <f t="shared" si="9"/>
        <v>55.2</v>
      </c>
      <c r="E111" s="234">
        <f t="shared" si="9"/>
        <v>57.5</v>
      </c>
      <c r="F111" s="267">
        <f t="shared" si="9"/>
        <v>59.7</v>
      </c>
      <c r="G111" s="234">
        <f>VLOOKUP(($Z111&amp;2015&amp;$AA111),mcas.gr5to8,5,FALSE)</f>
        <v>61</v>
      </c>
      <c r="H111" s="234">
        <f>VLOOKUP(($Z111&amp;2016&amp;$AA111),mcas.gr5to8,5,FALSE)</f>
        <v>63.4</v>
      </c>
      <c r="I111" s="62"/>
      <c r="J111" s="63"/>
      <c r="K111" s="240">
        <f t="shared" si="10"/>
        <v>24</v>
      </c>
      <c r="L111" s="240">
        <f t="shared" si="10"/>
        <v>27</v>
      </c>
      <c r="M111" s="270">
        <f t="shared" si="10"/>
        <v>30</v>
      </c>
      <c r="N111" s="240">
        <f>VLOOKUP(($Z111&amp;2015&amp;$AA111),mcas.gr5to8,6,FALSE)</f>
        <v>31</v>
      </c>
      <c r="O111" s="240">
        <f>VLOOKUP(($Z111&amp;2016&amp;$AA111),mcas.gr5to8,6,FALSE)</f>
        <v>36</v>
      </c>
      <c r="P111" s="62"/>
      <c r="Q111" s="63"/>
      <c r="R111" s="234">
        <f t="shared" si="11"/>
        <v>35</v>
      </c>
      <c r="S111" s="234">
        <f t="shared" si="11"/>
        <v>36</v>
      </c>
      <c r="T111" s="267">
        <f t="shared" si="11"/>
        <v>40</v>
      </c>
      <c r="U111" s="234">
        <f>VLOOKUP(($Z111&amp;2015&amp;$AA111),mcas.gr5to8,7,FALSE)</f>
        <v>38</v>
      </c>
      <c r="V111" s="234">
        <f>VLOOKUP(($Z111&amp;2016&amp;$AA111),mcas.gr5to8,7,FALSE)</f>
        <v>36</v>
      </c>
      <c r="W111" s="58"/>
      <c r="Z111" s="316" t="s">
        <v>61</v>
      </c>
      <c r="AA111" s="316" t="s">
        <v>68</v>
      </c>
      <c r="AB111" s="225"/>
      <c r="AC111" s="225"/>
      <c r="AD111" s="225"/>
      <c r="AE111" s="225"/>
      <c r="AF111" s="225"/>
      <c r="AG111" s="225"/>
      <c r="AH111" s="225"/>
      <c r="AI111" s="225"/>
      <c r="AJ111" s="225"/>
      <c r="AK111" s="225"/>
      <c r="AL111" s="225"/>
      <c r="AM111" s="225"/>
      <c r="AN111" s="225"/>
      <c r="AO111" s="225"/>
    </row>
    <row r="112" spans="2:41" ht="3.75" customHeight="1">
      <c r="B112" s="362"/>
      <c r="C112" s="34"/>
      <c r="D112" s="64"/>
      <c r="E112" s="64"/>
      <c r="F112" s="268"/>
      <c r="G112" s="64"/>
      <c r="H112" s="64"/>
      <c r="I112" s="62"/>
      <c r="J112" s="63"/>
      <c r="K112" s="64"/>
      <c r="L112" s="64"/>
      <c r="M112" s="268"/>
      <c r="N112" s="64"/>
      <c r="O112" s="64"/>
      <c r="P112" s="62"/>
      <c r="Q112" s="63"/>
      <c r="R112" s="64"/>
      <c r="S112" s="64"/>
      <c r="T112" s="268"/>
      <c r="U112" s="64"/>
      <c r="V112" s="64"/>
      <c r="W112" s="58"/>
      <c r="Z112" s="317"/>
      <c r="AB112" s="225"/>
      <c r="AC112" s="225"/>
      <c r="AD112" s="225"/>
      <c r="AE112" s="225"/>
      <c r="AF112" s="225"/>
      <c r="AG112" s="225"/>
      <c r="AH112" s="225"/>
      <c r="AI112" s="225"/>
      <c r="AJ112" s="225"/>
      <c r="AK112" s="225"/>
      <c r="AL112" s="225"/>
      <c r="AM112" s="225"/>
      <c r="AN112" s="225"/>
      <c r="AO112" s="225"/>
    </row>
    <row r="113" spans="2:41" ht="3.75" customHeight="1">
      <c r="B113" s="362"/>
      <c r="C113" s="34"/>
      <c r="D113" s="59"/>
      <c r="E113" s="59"/>
      <c r="F113" s="269"/>
      <c r="G113" s="59"/>
      <c r="H113" s="59"/>
      <c r="I113" s="62"/>
      <c r="J113" s="63"/>
      <c r="K113" s="59"/>
      <c r="L113" s="59"/>
      <c r="M113" s="269"/>
      <c r="N113" s="59"/>
      <c r="O113" s="59"/>
      <c r="P113" s="62"/>
      <c r="Q113" s="63"/>
      <c r="R113" s="59"/>
      <c r="S113" s="59"/>
      <c r="T113" s="269"/>
      <c r="U113" s="59"/>
      <c r="V113" s="59"/>
      <c r="W113" s="58"/>
      <c r="Z113" s="317"/>
      <c r="AB113" s="225"/>
      <c r="AC113" s="225"/>
      <c r="AD113" s="225"/>
      <c r="AE113" s="225"/>
      <c r="AF113" s="225"/>
      <c r="AG113" s="225"/>
      <c r="AH113" s="225"/>
      <c r="AI113" s="225"/>
      <c r="AJ113" s="225"/>
      <c r="AK113" s="225"/>
      <c r="AL113" s="225"/>
      <c r="AM113" s="225"/>
      <c r="AN113" s="225"/>
      <c r="AO113" s="225"/>
    </row>
    <row r="114" spans="2:41">
      <c r="B114" s="362"/>
      <c r="C114" s="20" t="s">
        <v>30</v>
      </c>
      <c r="D114" s="116" t="s">
        <v>62</v>
      </c>
      <c r="E114" s="116" t="s">
        <v>62</v>
      </c>
      <c r="F114" s="114" t="s">
        <v>62</v>
      </c>
      <c r="G114" s="116" t="s">
        <v>62</v>
      </c>
      <c r="H114" s="116" t="s">
        <v>62</v>
      </c>
      <c r="I114" s="62"/>
      <c r="J114" s="63"/>
      <c r="K114" s="116" t="s">
        <v>62</v>
      </c>
      <c r="L114" s="116" t="s">
        <v>62</v>
      </c>
      <c r="M114" s="114" t="s">
        <v>62</v>
      </c>
      <c r="N114" s="116" t="s">
        <v>62</v>
      </c>
      <c r="O114" s="116" t="s">
        <v>62</v>
      </c>
      <c r="P114" s="62"/>
      <c r="Q114" s="63"/>
      <c r="R114" s="116" t="s">
        <v>62</v>
      </c>
      <c r="S114" s="116" t="s">
        <v>62</v>
      </c>
      <c r="T114" s="114" t="s">
        <v>62</v>
      </c>
      <c r="U114" s="116" t="s">
        <v>62</v>
      </c>
      <c r="V114" s="116" t="s">
        <v>62</v>
      </c>
      <c r="W114" s="58"/>
      <c r="Z114" s="317"/>
      <c r="AB114" s="225"/>
      <c r="AC114" s="225"/>
      <c r="AD114" s="225"/>
      <c r="AE114" s="225"/>
      <c r="AF114" s="225"/>
      <c r="AG114" s="225"/>
      <c r="AH114" s="225"/>
      <c r="AI114" s="225"/>
      <c r="AJ114" s="225"/>
      <c r="AK114" s="225"/>
      <c r="AL114" s="225"/>
      <c r="AM114" s="225"/>
      <c r="AN114" s="225"/>
      <c r="AO114" s="225"/>
    </row>
    <row r="115" spans="2:41" ht="7.5" customHeight="1" thickBot="1">
      <c r="B115" s="363"/>
      <c r="C115" s="155"/>
      <c r="D115" s="155"/>
      <c r="E115" s="155"/>
      <c r="F115" s="155"/>
      <c r="G115" s="155"/>
      <c r="H115" s="155"/>
      <c r="I115" s="155"/>
      <c r="J115" s="155"/>
      <c r="K115" s="155"/>
      <c r="L115" s="155"/>
      <c r="M115" s="155"/>
      <c r="N115" s="155"/>
      <c r="O115" s="155"/>
      <c r="P115" s="155"/>
      <c r="Q115" s="155"/>
      <c r="R115" s="155"/>
      <c r="S115" s="155"/>
      <c r="T115" s="155"/>
      <c r="U115" s="155"/>
      <c r="V115" s="155"/>
      <c r="W115" s="156"/>
      <c r="Z115" s="317"/>
      <c r="AB115" s="225"/>
      <c r="AC115" s="225"/>
      <c r="AD115" s="225"/>
      <c r="AE115" s="225"/>
      <c r="AF115" s="225"/>
      <c r="AG115" s="225"/>
      <c r="AH115" s="225"/>
      <c r="AI115" s="225"/>
      <c r="AJ115" s="225"/>
      <c r="AK115" s="225"/>
      <c r="AL115" s="225"/>
      <c r="AM115" s="225"/>
      <c r="AN115" s="225"/>
      <c r="AO115" s="225"/>
    </row>
    <row r="116" spans="2:41">
      <c r="B116" s="73"/>
      <c r="C116" s="68"/>
      <c r="D116" s="68"/>
      <c r="E116" s="68"/>
      <c r="Z116" s="317"/>
      <c r="AB116" s="225"/>
      <c r="AC116" s="225"/>
      <c r="AD116" s="225"/>
      <c r="AE116" s="225"/>
      <c r="AF116" s="225"/>
      <c r="AG116" s="225"/>
      <c r="AH116" s="225"/>
      <c r="AI116" s="225"/>
      <c r="AJ116" s="225"/>
      <c r="AK116" s="225"/>
      <c r="AL116" s="225"/>
      <c r="AM116" s="225"/>
      <c r="AN116" s="225"/>
      <c r="AO116" s="225"/>
    </row>
    <row r="117" spans="2:41" ht="30" customHeight="1">
      <c r="C117" s="354" t="s">
        <v>64</v>
      </c>
      <c r="D117" s="354"/>
      <c r="E117" s="354"/>
      <c r="F117" s="354"/>
      <c r="G117" s="354"/>
      <c r="H117" s="354"/>
      <c r="I117" s="354"/>
      <c r="J117" s="354"/>
      <c r="K117" s="354"/>
      <c r="L117" s="354"/>
      <c r="M117" s="354"/>
      <c r="N117" s="354"/>
      <c r="O117" s="354"/>
      <c r="P117" s="354"/>
      <c r="Q117" s="354"/>
      <c r="R117" s="354"/>
      <c r="S117" s="354"/>
      <c r="T117" s="354"/>
      <c r="U117" s="354"/>
      <c r="V117" s="354"/>
      <c r="W117" s="194"/>
      <c r="Z117" s="317"/>
      <c r="AB117" s="225"/>
      <c r="AC117" s="225"/>
      <c r="AD117" s="225"/>
      <c r="AE117" s="225"/>
      <c r="AF117" s="225"/>
      <c r="AG117" s="225"/>
      <c r="AH117" s="225"/>
      <c r="AI117" s="225"/>
      <c r="AJ117" s="225"/>
      <c r="AK117" s="225"/>
      <c r="AL117" s="225"/>
      <c r="AM117" s="225"/>
      <c r="AN117" s="225"/>
      <c r="AO117" s="225"/>
    </row>
    <row r="118" spans="2:41" ht="45" customHeight="1">
      <c r="C118" s="354" t="s">
        <v>65</v>
      </c>
      <c r="D118" s="354"/>
      <c r="E118" s="354"/>
      <c r="F118" s="354"/>
      <c r="G118" s="354"/>
      <c r="H118" s="354"/>
      <c r="I118" s="354"/>
      <c r="J118" s="354"/>
      <c r="K118" s="354"/>
      <c r="L118" s="354"/>
      <c r="M118" s="354"/>
      <c r="N118" s="354"/>
      <c r="O118" s="354"/>
      <c r="P118" s="354"/>
      <c r="Q118" s="354"/>
      <c r="R118" s="354"/>
      <c r="S118" s="354"/>
      <c r="T118" s="354"/>
      <c r="U118" s="354"/>
      <c r="V118" s="354"/>
      <c r="W118" s="354"/>
      <c r="Z118" s="317"/>
      <c r="AB118" s="225"/>
      <c r="AC118" s="225"/>
      <c r="AD118" s="225"/>
      <c r="AE118" s="225"/>
      <c r="AF118" s="225"/>
      <c r="AG118" s="225"/>
      <c r="AH118" s="225"/>
      <c r="AI118" s="225"/>
      <c r="AJ118" s="225"/>
      <c r="AK118" s="225"/>
      <c r="AL118" s="225"/>
      <c r="AM118" s="225"/>
      <c r="AN118" s="225"/>
      <c r="AO118" s="225"/>
    </row>
    <row r="119" spans="2:41" ht="45" customHeight="1" thickBot="1">
      <c r="C119" s="354" t="s">
        <v>66</v>
      </c>
      <c r="D119" s="354"/>
      <c r="E119" s="354"/>
      <c r="F119" s="354"/>
      <c r="G119" s="354"/>
      <c r="H119" s="354"/>
      <c r="I119" s="354"/>
      <c r="J119" s="354"/>
      <c r="K119" s="354"/>
      <c r="L119" s="354"/>
      <c r="M119" s="354"/>
      <c r="N119" s="354"/>
      <c r="O119" s="354"/>
      <c r="P119" s="354"/>
      <c r="Q119" s="354"/>
      <c r="R119" s="354"/>
      <c r="S119" s="354"/>
      <c r="T119" s="354"/>
      <c r="U119" s="354"/>
      <c r="V119" s="354"/>
      <c r="W119" s="192"/>
      <c r="Z119" s="317"/>
      <c r="AB119" s="225"/>
      <c r="AC119" s="225"/>
      <c r="AD119" s="225"/>
      <c r="AE119" s="225"/>
      <c r="AF119" s="225"/>
      <c r="AG119" s="225"/>
      <c r="AH119" s="225"/>
      <c r="AI119" s="225"/>
      <c r="AJ119" s="225"/>
      <c r="AK119" s="225"/>
      <c r="AL119" s="225"/>
      <c r="AM119" s="225"/>
      <c r="AN119" s="225"/>
      <c r="AO119" s="225"/>
    </row>
    <row r="120" spans="2:41" ht="60" customHeight="1">
      <c r="B120" s="357" t="s">
        <v>69</v>
      </c>
      <c r="C120" s="358"/>
      <c r="D120" s="358"/>
      <c r="E120" s="358"/>
      <c r="F120" s="358"/>
      <c r="G120" s="358"/>
      <c r="H120" s="358"/>
      <c r="I120" s="358"/>
      <c r="J120" s="358"/>
      <c r="K120" s="358"/>
      <c r="L120" s="358"/>
      <c r="M120" s="358"/>
      <c r="N120" s="358"/>
      <c r="O120" s="358"/>
      <c r="P120" s="358"/>
      <c r="Q120" s="358"/>
      <c r="R120" s="358"/>
      <c r="S120" s="358"/>
      <c r="T120" s="358"/>
      <c r="U120" s="358"/>
      <c r="V120" s="358"/>
      <c r="W120" s="359"/>
      <c r="Z120" s="317"/>
      <c r="AB120" s="225"/>
      <c r="AC120" s="225"/>
      <c r="AD120" s="225"/>
      <c r="AE120" s="225"/>
      <c r="AF120" s="225"/>
      <c r="AG120" s="225"/>
      <c r="AH120" s="225"/>
      <c r="AI120" s="225"/>
      <c r="AJ120" s="225"/>
      <c r="AK120" s="225"/>
      <c r="AL120" s="225"/>
      <c r="AM120" s="225"/>
      <c r="AN120" s="225"/>
      <c r="AO120" s="225"/>
    </row>
    <row r="121" spans="2:41" ht="18.75" customHeight="1">
      <c r="B121" s="361" t="s">
        <v>49</v>
      </c>
      <c r="C121" s="377"/>
      <c r="D121" s="378"/>
      <c r="E121" s="378"/>
      <c r="F121" s="378"/>
      <c r="G121" s="378"/>
      <c r="H121" s="378"/>
      <c r="I121" s="378"/>
      <c r="J121" s="378"/>
      <c r="K121" s="378"/>
      <c r="L121" s="378"/>
      <c r="M121" s="378"/>
      <c r="N121" s="378"/>
      <c r="O121" s="378"/>
      <c r="P121" s="378"/>
      <c r="Q121" s="378"/>
      <c r="R121" s="378"/>
      <c r="S121" s="378"/>
      <c r="T121" s="378"/>
      <c r="U121" s="378"/>
      <c r="V121" s="378"/>
      <c r="W121" s="246"/>
      <c r="Z121" s="317"/>
      <c r="AB121" s="225"/>
      <c r="AC121" s="225"/>
      <c r="AD121" s="225"/>
      <c r="AE121" s="225"/>
      <c r="AF121" s="225"/>
      <c r="AG121" s="225"/>
      <c r="AH121" s="225"/>
      <c r="AI121" s="225"/>
      <c r="AJ121" s="225"/>
      <c r="AK121" s="225"/>
      <c r="AL121" s="225"/>
      <c r="AM121" s="225"/>
      <c r="AN121" s="225"/>
      <c r="AO121" s="225"/>
    </row>
    <row r="122" spans="2:41" ht="18.75">
      <c r="B122" s="362"/>
      <c r="C122" s="30"/>
      <c r="D122" s="30"/>
      <c r="E122" s="30"/>
      <c r="F122" s="30"/>
      <c r="G122" s="30"/>
      <c r="H122" s="30"/>
      <c r="I122" s="31"/>
      <c r="J122" s="32"/>
      <c r="K122" s="30"/>
      <c r="L122" s="30"/>
      <c r="M122" s="30"/>
      <c r="N122" s="30"/>
      <c r="O122" s="30"/>
      <c r="P122" s="31"/>
      <c r="Q122" s="32"/>
      <c r="R122" s="30"/>
      <c r="S122" s="30"/>
      <c r="T122" s="30"/>
      <c r="U122" s="30"/>
      <c r="V122" s="30"/>
      <c r="W122" s="33"/>
      <c r="Z122" s="317"/>
      <c r="AB122" s="225"/>
      <c r="AC122" s="225"/>
      <c r="AD122" s="225"/>
      <c r="AE122" s="225"/>
      <c r="AF122" s="225"/>
      <c r="AG122" s="225"/>
      <c r="AH122" s="225"/>
      <c r="AI122" s="225"/>
      <c r="AJ122" s="225"/>
      <c r="AK122" s="225"/>
      <c r="AL122" s="225"/>
      <c r="AM122" s="225"/>
      <c r="AN122" s="225"/>
      <c r="AO122" s="225"/>
    </row>
    <row r="123" spans="2:41" ht="15" customHeight="1">
      <c r="B123" s="362"/>
      <c r="C123" s="34"/>
      <c r="D123" s="34"/>
      <c r="E123" s="34"/>
      <c r="F123" s="34"/>
      <c r="G123" s="34"/>
      <c r="H123" s="34"/>
      <c r="I123" s="35"/>
      <c r="J123" s="36"/>
      <c r="K123" s="34"/>
      <c r="L123" s="34"/>
      <c r="M123" s="34"/>
      <c r="N123" s="34"/>
      <c r="O123" s="34"/>
      <c r="P123" s="35"/>
      <c r="Q123" s="36"/>
      <c r="R123" s="34"/>
      <c r="S123" s="34"/>
      <c r="T123" s="34"/>
      <c r="U123" s="34"/>
      <c r="V123" s="34"/>
      <c r="W123" s="37"/>
      <c r="Z123" s="317"/>
      <c r="AB123" s="225"/>
      <c r="AC123" s="225"/>
      <c r="AD123" s="225"/>
      <c r="AE123" s="225"/>
      <c r="AF123" s="225"/>
      <c r="AG123" s="225"/>
      <c r="AH123" s="225"/>
      <c r="AI123" s="225"/>
      <c r="AJ123" s="225"/>
      <c r="AK123" s="225"/>
      <c r="AL123" s="225"/>
      <c r="AM123" s="225"/>
      <c r="AN123" s="225"/>
      <c r="AO123" s="225"/>
    </row>
    <row r="124" spans="2:41" ht="15" customHeight="1">
      <c r="B124" s="362"/>
      <c r="C124" s="34"/>
      <c r="D124" s="34"/>
      <c r="E124" s="34"/>
      <c r="F124" s="34"/>
      <c r="G124" s="34"/>
      <c r="H124" s="34"/>
      <c r="I124" s="35"/>
      <c r="J124" s="36"/>
      <c r="K124" s="34"/>
      <c r="L124" s="34"/>
      <c r="M124" s="34"/>
      <c r="N124" s="34"/>
      <c r="O124" s="34"/>
      <c r="P124" s="35"/>
      <c r="Q124" s="36"/>
      <c r="R124" s="34"/>
      <c r="S124" s="34"/>
      <c r="T124" s="34"/>
      <c r="U124" s="34"/>
      <c r="V124" s="34"/>
      <c r="W124" s="37"/>
      <c r="Z124" s="317"/>
      <c r="AA124" s="318"/>
      <c r="AB124" s="228"/>
      <c r="AC124" s="228"/>
      <c r="AD124" s="228"/>
      <c r="AE124" s="228"/>
      <c r="AF124" s="229"/>
      <c r="AG124" s="228"/>
      <c r="AH124" s="228"/>
      <c r="AI124" s="228"/>
      <c r="AJ124" s="228"/>
      <c r="AK124" s="228"/>
      <c r="AL124" s="228"/>
      <c r="AM124" s="228"/>
      <c r="AN124" s="228"/>
      <c r="AO124" s="228"/>
    </row>
    <row r="125" spans="2:41" ht="15" customHeight="1">
      <c r="B125" s="362"/>
      <c r="C125" s="34"/>
      <c r="D125" s="34"/>
      <c r="E125" s="34"/>
      <c r="F125" s="34"/>
      <c r="G125" s="34"/>
      <c r="H125" s="34"/>
      <c r="I125" s="35"/>
      <c r="J125" s="36"/>
      <c r="K125" s="34"/>
      <c r="L125" s="34"/>
      <c r="M125" s="34"/>
      <c r="N125" s="34"/>
      <c r="O125" s="34"/>
      <c r="P125" s="35"/>
      <c r="Q125" s="36"/>
      <c r="R125" s="34"/>
      <c r="S125" s="34"/>
      <c r="T125" s="34"/>
      <c r="U125" s="34"/>
      <c r="V125" s="34"/>
      <c r="W125" s="37"/>
      <c r="Z125" s="317"/>
      <c r="AA125" s="319"/>
      <c r="AB125" s="224"/>
      <c r="AC125" s="224"/>
      <c r="AD125" s="224"/>
      <c r="AE125" s="224"/>
      <c r="AF125" s="224"/>
      <c r="AG125" s="224"/>
      <c r="AH125" s="224"/>
      <c r="AI125" s="224"/>
      <c r="AJ125" s="224"/>
      <c r="AK125" s="224"/>
      <c r="AL125" s="224"/>
      <c r="AM125" s="224"/>
      <c r="AN125" s="224"/>
      <c r="AO125" s="224"/>
    </row>
    <row r="126" spans="2:41" ht="15" customHeight="1">
      <c r="B126" s="362"/>
      <c r="C126" s="34"/>
      <c r="D126" s="34"/>
      <c r="E126" s="34"/>
      <c r="F126" s="34"/>
      <c r="G126" s="34"/>
      <c r="H126" s="34"/>
      <c r="I126" s="35"/>
      <c r="J126" s="36"/>
      <c r="K126" s="34"/>
      <c r="L126" s="34"/>
      <c r="M126" s="34"/>
      <c r="N126" s="34"/>
      <c r="O126" s="34"/>
      <c r="P126" s="35"/>
      <c r="Q126" s="36"/>
      <c r="R126" s="34"/>
      <c r="S126" s="34"/>
      <c r="T126" s="34"/>
      <c r="U126" s="34"/>
      <c r="V126" s="34"/>
      <c r="W126" s="37"/>
      <c r="Z126" s="317"/>
      <c r="AB126" s="225"/>
      <c r="AC126" s="225"/>
      <c r="AD126" s="225"/>
      <c r="AE126" s="225"/>
      <c r="AF126" s="225"/>
      <c r="AG126" s="225"/>
      <c r="AH126" s="225"/>
      <c r="AI126" s="225"/>
      <c r="AJ126" s="225"/>
      <c r="AK126" s="225"/>
      <c r="AL126" s="225"/>
      <c r="AM126" s="225"/>
      <c r="AN126" s="225"/>
      <c r="AO126" s="225"/>
    </row>
    <row r="127" spans="2:41" ht="15" customHeight="1">
      <c r="B127" s="362"/>
      <c r="C127" s="34"/>
      <c r="D127" s="34"/>
      <c r="E127" s="34"/>
      <c r="F127" s="34"/>
      <c r="G127" s="34"/>
      <c r="H127" s="34"/>
      <c r="I127" s="35"/>
      <c r="J127" s="36"/>
      <c r="K127" s="34"/>
      <c r="L127" s="34"/>
      <c r="M127" s="34"/>
      <c r="N127" s="34"/>
      <c r="O127" s="34"/>
      <c r="P127" s="35"/>
      <c r="Q127" s="36"/>
      <c r="R127" s="34"/>
      <c r="S127" s="34"/>
      <c r="T127" s="34"/>
      <c r="U127" s="34"/>
      <c r="V127" s="34"/>
      <c r="W127" s="37"/>
      <c r="Z127" s="317"/>
      <c r="AB127" s="225"/>
      <c r="AC127" s="225"/>
      <c r="AD127" s="225"/>
      <c r="AE127" s="225"/>
      <c r="AF127" s="225"/>
      <c r="AG127" s="225"/>
      <c r="AH127" s="225"/>
      <c r="AI127" s="225"/>
      <c r="AJ127" s="225"/>
      <c r="AK127" s="225"/>
      <c r="AL127" s="225"/>
      <c r="AM127" s="225"/>
      <c r="AN127" s="225"/>
      <c r="AO127" s="225"/>
    </row>
    <row r="128" spans="2:41" ht="15" customHeight="1">
      <c r="B128" s="362"/>
      <c r="C128" s="34"/>
      <c r="D128" s="34"/>
      <c r="E128" s="34"/>
      <c r="F128" s="34"/>
      <c r="G128" s="34"/>
      <c r="H128" s="34"/>
      <c r="I128" s="35"/>
      <c r="J128" s="36"/>
      <c r="K128" s="34"/>
      <c r="L128" s="34"/>
      <c r="M128" s="34"/>
      <c r="N128" s="34"/>
      <c r="O128" s="34"/>
      <c r="P128" s="35"/>
      <c r="Q128" s="36"/>
      <c r="R128" s="34"/>
      <c r="S128" s="34"/>
      <c r="T128" s="34"/>
      <c r="U128" s="34"/>
      <c r="V128" s="34"/>
      <c r="W128" s="37"/>
      <c r="Z128" s="317"/>
      <c r="AA128" s="320"/>
      <c r="AB128" s="226"/>
      <c r="AC128" s="226"/>
      <c r="AD128" s="226"/>
      <c r="AE128" s="226"/>
      <c r="AF128" s="226"/>
      <c r="AG128" s="226"/>
      <c r="AH128" s="226"/>
      <c r="AI128" s="226"/>
      <c r="AJ128" s="226"/>
      <c r="AK128" s="226"/>
      <c r="AL128" s="226"/>
      <c r="AM128" s="226"/>
      <c r="AN128" s="226"/>
      <c r="AO128" s="226"/>
    </row>
    <row r="129" spans="2:41" ht="15" customHeight="1">
      <c r="B129" s="362"/>
      <c r="C129" s="34"/>
      <c r="D129" s="34"/>
      <c r="E129" s="34"/>
      <c r="F129" s="34"/>
      <c r="G129" s="34"/>
      <c r="H129" s="34"/>
      <c r="I129" s="35"/>
      <c r="J129" s="36"/>
      <c r="K129" s="34"/>
      <c r="L129" s="34"/>
      <c r="M129" s="34"/>
      <c r="N129" s="34"/>
      <c r="O129" s="34"/>
      <c r="P129" s="35"/>
      <c r="Q129" s="36"/>
      <c r="R129" s="34"/>
      <c r="S129" s="34"/>
      <c r="T129" s="34"/>
      <c r="U129" s="34"/>
      <c r="V129" s="34"/>
      <c r="W129" s="37"/>
      <c r="Z129" s="317"/>
      <c r="AA129" s="320"/>
      <c r="AB129" s="226"/>
      <c r="AC129" s="226"/>
      <c r="AD129" s="226"/>
      <c r="AE129" s="226"/>
      <c r="AF129" s="226"/>
      <c r="AG129" s="226"/>
      <c r="AH129" s="226"/>
      <c r="AI129" s="226"/>
      <c r="AJ129" s="226"/>
      <c r="AK129" s="226"/>
      <c r="AL129" s="226"/>
      <c r="AM129" s="226"/>
      <c r="AN129" s="226"/>
      <c r="AO129" s="226"/>
    </row>
    <row r="130" spans="2:41">
      <c r="B130" s="362"/>
      <c r="C130" s="34"/>
      <c r="D130" s="34"/>
      <c r="E130" s="34"/>
      <c r="F130" s="34"/>
      <c r="G130" s="34"/>
      <c r="H130" s="34"/>
      <c r="I130" s="35"/>
      <c r="J130" s="36"/>
      <c r="K130" s="34"/>
      <c r="L130" s="34"/>
      <c r="M130" s="34"/>
      <c r="N130" s="34"/>
      <c r="O130" s="34"/>
      <c r="P130" s="35"/>
      <c r="Q130" s="36"/>
      <c r="R130" s="34"/>
      <c r="S130" s="34"/>
      <c r="T130" s="34"/>
      <c r="U130" s="34"/>
      <c r="V130" s="34"/>
      <c r="W130" s="37"/>
      <c r="Z130" s="317"/>
      <c r="AA130" s="320"/>
      <c r="AB130" s="226"/>
      <c r="AC130" s="226"/>
      <c r="AD130" s="226"/>
      <c r="AE130" s="226"/>
      <c r="AF130" s="226"/>
      <c r="AG130" s="226"/>
      <c r="AH130" s="226"/>
      <c r="AI130" s="226"/>
      <c r="AJ130" s="226"/>
      <c r="AK130" s="226"/>
      <c r="AL130" s="226"/>
      <c r="AM130" s="226"/>
      <c r="AN130" s="226"/>
      <c r="AO130" s="226"/>
    </row>
    <row r="131" spans="2:41">
      <c r="B131" s="362"/>
      <c r="C131" s="34"/>
      <c r="D131" s="34"/>
      <c r="E131" s="34"/>
      <c r="F131" s="34"/>
      <c r="G131" s="34"/>
      <c r="H131" s="34"/>
      <c r="I131" s="35"/>
      <c r="J131" s="36"/>
      <c r="K131" s="34"/>
      <c r="L131" s="34"/>
      <c r="M131" s="34"/>
      <c r="N131" s="34"/>
      <c r="O131" s="34"/>
      <c r="P131" s="35"/>
      <c r="Q131" s="36"/>
      <c r="R131" s="34"/>
      <c r="S131" s="34"/>
      <c r="T131" s="34"/>
      <c r="U131" s="34"/>
      <c r="V131" s="34"/>
      <c r="W131" s="37"/>
      <c r="Z131" s="317"/>
      <c r="AB131" s="225"/>
      <c r="AC131" s="225"/>
      <c r="AD131" s="225"/>
      <c r="AE131" s="225"/>
      <c r="AF131" s="225"/>
      <c r="AG131" s="225"/>
      <c r="AH131" s="225"/>
      <c r="AI131" s="225"/>
      <c r="AJ131" s="225"/>
      <c r="AK131" s="225"/>
      <c r="AL131" s="225"/>
      <c r="AM131" s="225"/>
      <c r="AN131" s="225"/>
      <c r="AO131" s="225"/>
    </row>
    <row r="132" spans="2:41">
      <c r="B132" s="362"/>
      <c r="C132" s="34"/>
      <c r="D132" s="34"/>
      <c r="E132" s="34"/>
      <c r="F132" s="34"/>
      <c r="G132" s="34"/>
      <c r="H132" s="34"/>
      <c r="I132" s="35"/>
      <c r="J132" s="36"/>
      <c r="K132" s="34"/>
      <c r="L132" s="34"/>
      <c r="M132" s="34"/>
      <c r="N132" s="34"/>
      <c r="O132" s="34"/>
      <c r="P132" s="35"/>
      <c r="Q132" s="36"/>
      <c r="R132" s="34"/>
      <c r="S132" s="34"/>
      <c r="T132" s="34"/>
      <c r="U132" s="34"/>
      <c r="V132" s="34"/>
      <c r="W132" s="37"/>
      <c r="Z132" s="317"/>
      <c r="AB132" s="225"/>
      <c r="AC132" s="225"/>
      <c r="AD132" s="225"/>
      <c r="AE132" s="225"/>
      <c r="AF132" s="225"/>
      <c r="AG132" s="225"/>
      <c r="AH132" s="225"/>
      <c r="AI132" s="225"/>
      <c r="AJ132" s="225"/>
      <c r="AK132" s="225"/>
      <c r="AL132" s="225"/>
      <c r="AM132" s="225"/>
      <c r="AN132" s="225"/>
      <c r="AO132" s="225"/>
    </row>
    <row r="133" spans="2:41">
      <c r="B133" s="362"/>
      <c r="C133" s="34"/>
      <c r="D133" s="34"/>
      <c r="E133" s="34"/>
      <c r="F133" s="34"/>
      <c r="G133" s="34"/>
      <c r="H133" s="34"/>
      <c r="I133" s="35"/>
      <c r="J133" s="36"/>
      <c r="K133" s="34"/>
      <c r="L133" s="34"/>
      <c r="M133" s="34"/>
      <c r="N133" s="34"/>
      <c r="O133" s="34"/>
      <c r="P133" s="35"/>
      <c r="Q133" s="36"/>
      <c r="R133" s="34"/>
      <c r="S133" s="34"/>
      <c r="T133" s="34"/>
      <c r="U133" s="34"/>
      <c r="V133" s="34"/>
      <c r="W133" s="37"/>
      <c r="Z133" s="317"/>
      <c r="AA133" s="319"/>
      <c r="AB133" s="224"/>
      <c r="AC133" s="224"/>
      <c r="AD133" s="224"/>
      <c r="AE133" s="224"/>
      <c r="AF133" s="224"/>
      <c r="AG133" s="224"/>
      <c r="AH133" s="224"/>
      <c r="AI133" s="224"/>
      <c r="AJ133" s="224"/>
      <c r="AK133" s="224"/>
      <c r="AL133" s="224"/>
      <c r="AM133" s="224"/>
      <c r="AN133" s="224"/>
      <c r="AO133" s="224"/>
    </row>
    <row r="134" spans="2:41">
      <c r="B134" s="362"/>
      <c r="C134" s="34"/>
      <c r="D134" s="34"/>
      <c r="E134" s="34"/>
      <c r="F134" s="34"/>
      <c r="G134" s="34"/>
      <c r="H134" s="34"/>
      <c r="I134" s="35"/>
      <c r="J134" s="36"/>
      <c r="K134" s="34"/>
      <c r="L134" s="34"/>
      <c r="M134" s="34"/>
      <c r="N134" s="34"/>
      <c r="O134" s="34"/>
      <c r="P134" s="35"/>
      <c r="Q134" s="36"/>
      <c r="R134" s="34"/>
      <c r="S134" s="34"/>
      <c r="T134" s="34"/>
      <c r="U134" s="34"/>
      <c r="V134" s="34"/>
      <c r="W134" s="37"/>
      <c r="Z134" s="317"/>
      <c r="AB134" s="225"/>
      <c r="AC134" s="225"/>
      <c r="AD134" s="225"/>
      <c r="AE134" s="225"/>
      <c r="AF134" s="225"/>
      <c r="AG134" s="225"/>
      <c r="AH134" s="225"/>
      <c r="AI134" s="225"/>
      <c r="AJ134" s="225"/>
      <c r="AK134" s="225"/>
      <c r="AL134" s="225"/>
      <c r="AM134" s="225"/>
      <c r="AN134" s="225"/>
      <c r="AO134" s="225"/>
    </row>
    <row r="135" spans="2:41">
      <c r="B135" s="362"/>
      <c r="C135" s="34"/>
      <c r="D135" s="34"/>
      <c r="E135" s="34"/>
      <c r="F135" s="34"/>
      <c r="G135" s="34"/>
      <c r="H135" s="34"/>
      <c r="I135" s="35"/>
      <c r="J135" s="36"/>
      <c r="K135" s="34"/>
      <c r="L135" s="34"/>
      <c r="M135" s="34"/>
      <c r="N135" s="34"/>
      <c r="O135" s="34"/>
      <c r="P135" s="35"/>
      <c r="Q135" s="36"/>
      <c r="R135" s="34"/>
      <c r="S135" s="34"/>
      <c r="T135" s="34"/>
      <c r="U135" s="34"/>
      <c r="V135" s="34"/>
      <c r="W135" s="37"/>
      <c r="Z135" s="317"/>
      <c r="AB135" s="225"/>
      <c r="AC135" s="225"/>
      <c r="AD135" s="225"/>
      <c r="AE135" s="226"/>
      <c r="AF135" s="225"/>
      <c r="AG135" s="225"/>
      <c r="AH135" s="225"/>
      <c r="AI135" s="225"/>
      <c r="AJ135" s="226"/>
      <c r="AK135" s="225"/>
      <c r="AL135" s="225"/>
      <c r="AM135" s="225"/>
      <c r="AN135" s="225"/>
      <c r="AO135" s="225"/>
    </row>
    <row r="136" spans="2:41">
      <c r="B136" s="362"/>
      <c r="C136" s="34"/>
      <c r="D136" s="34"/>
      <c r="E136" s="34"/>
      <c r="F136" s="34"/>
      <c r="G136" s="34"/>
      <c r="H136" s="34"/>
      <c r="I136" s="35"/>
      <c r="J136" s="36"/>
      <c r="K136" s="34"/>
      <c r="L136" s="34"/>
      <c r="M136" s="34"/>
      <c r="N136" s="34"/>
      <c r="O136" s="34"/>
      <c r="P136" s="35"/>
      <c r="Q136" s="36"/>
      <c r="R136" s="34"/>
      <c r="S136" s="34"/>
      <c r="T136" s="34"/>
      <c r="U136" s="34"/>
      <c r="V136" s="34"/>
      <c r="W136" s="37"/>
      <c r="Z136" s="317"/>
      <c r="AA136" s="320"/>
      <c r="AB136" s="226"/>
      <c r="AC136" s="226"/>
      <c r="AD136" s="226"/>
      <c r="AE136" s="230"/>
      <c r="AF136" s="226"/>
      <c r="AG136" s="226"/>
      <c r="AH136" s="226"/>
      <c r="AI136" s="226"/>
      <c r="AJ136" s="226"/>
      <c r="AK136" s="225"/>
      <c r="AL136" s="225"/>
      <c r="AM136" s="225"/>
      <c r="AN136" s="225"/>
      <c r="AO136" s="226"/>
    </row>
    <row r="137" spans="2:41" ht="30" customHeight="1">
      <c r="B137" s="362"/>
      <c r="C137" s="55"/>
      <c r="D137" s="371" t="s">
        <v>50</v>
      </c>
      <c r="E137" s="366"/>
      <c r="F137" s="366"/>
      <c r="G137" s="366"/>
      <c r="H137" s="366"/>
      <c r="I137" s="35"/>
      <c r="J137" s="36"/>
      <c r="K137" s="372" t="s">
        <v>51</v>
      </c>
      <c r="L137" s="367"/>
      <c r="M137" s="367"/>
      <c r="N137" s="367"/>
      <c r="O137" s="367"/>
      <c r="P137" s="40"/>
      <c r="Q137" s="41"/>
      <c r="R137" s="369" t="s">
        <v>52</v>
      </c>
      <c r="S137" s="369"/>
      <c r="T137" s="369"/>
      <c r="U137" s="369"/>
      <c r="V137" s="369"/>
      <c r="W137" s="37"/>
      <c r="Z137" s="317"/>
      <c r="AA137" s="320"/>
      <c r="AB137" s="226"/>
      <c r="AC137" s="226"/>
      <c r="AD137" s="226"/>
      <c r="AE137" s="230"/>
      <c r="AF137" s="226"/>
      <c r="AG137" s="226"/>
      <c r="AH137" s="226"/>
      <c r="AI137" s="226"/>
      <c r="AJ137" s="226"/>
      <c r="AK137" s="225"/>
      <c r="AL137" s="225"/>
      <c r="AM137" s="225"/>
      <c r="AN137" s="225"/>
      <c r="AO137" s="226"/>
    </row>
    <row r="138" spans="2:41">
      <c r="B138" s="362"/>
      <c r="C138" s="55"/>
      <c r="D138" s="42">
        <v>2012</v>
      </c>
      <c r="E138" s="42">
        <v>2013</v>
      </c>
      <c r="F138" s="264">
        <v>2014</v>
      </c>
      <c r="G138" s="42" t="s">
        <v>53</v>
      </c>
      <c r="H138" s="42" t="s">
        <v>54</v>
      </c>
      <c r="I138" s="56"/>
      <c r="J138" s="57"/>
      <c r="K138" s="42">
        <v>2012</v>
      </c>
      <c r="L138" s="42">
        <v>2013</v>
      </c>
      <c r="M138" s="264">
        <v>2014</v>
      </c>
      <c r="N138" s="42" t="s">
        <v>53</v>
      </c>
      <c r="O138" s="42" t="s">
        <v>54</v>
      </c>
      <c r="P138" s="43"/>
      <c r="Q138" s="44"/>
      <c r="R138" s="42">
        <v>2012</v>
      </c>
      <c r="S138" s="42">
        <v>2013</v>
      </c>
      <c r="T138" s="264">
        <v>2014</v>
      </c>
      <c r="U138" s="42" t="s">
        <v>53</v>
      </c>
      <c r="V138" s="42" t="s">
        <v>54</v>
      </c>
      <c r="W138" s="37"/>
      <c r="Z138" s="316" t="s">
        <v>70</v>
      </c>
      <c r="AA138" s="320"/>
      <c r="AB138" s="226"/>
      <c r="AC138" s="226"/>
      <c r="AD138" s="226"/>
      <c r="AE138" s="230"/>
      <c r="AF138" s="226"/>
      <c r="AG138" s="226"/>
      <c r="AH138" s="226"/>
      <c r="AI138" s="226"/>
      <c r="AJ138" s="226"/>
      <c r="AK138" s="225"/>
      <c r="AL138" s="225"/>
      <c r="AM138" s="225"/>
      <c r="AN138" s="225"/>
      <c r="AO138" s="226"/>
    </row>
    <row r="139" spans="2:41" ht="3.75" customHeight="1">
      <c r="B139" s="362"/>
      <c r="C139" s="55"/>
      <c r="D139" s="45"/>
      <c r="E139" s="45"/>
      <c r="F139" s="265"/>
      <c r="G139" s="45"/>
      <c r="H139" s="45"/>
      <c r="I139" s="56"/>
      <c r="J139" s="57"/>
      <c r="K139" s="45"/>
      <c r="L139" s="45"/>
      <c r="M139" s="265"/>
      <c r="N139" s="45"/>
      <c r="O139" s="45"/>
      <c r="P139" s="43"/>
      <c r="Q139" s="44"/>
      <c r="R139" s="45"/>
      <c r="S139" s="45"/>
      <c r="T139" s="265"/>
      <c r="U139" s="45"/>
      <c r="V139" s="45"/>
      <c r="W139" s="37"/>
      <c r="AB139" s="225"/>
      <c r="AC139" s="225"/>
      <c r="AD139" s="225"/>
      <c r="AE139" s="225"/>
      <c r="AF139" s="225"/>
      <c r="AG139" s="225"/>
      <c r="AH139" s="225"/>
      <c r="AI139" s="225"/>
      <c r="AJ139" s="225"/>
      <c r="AK139" s="225"/>
      <c r="AL139" s="225"/>
      <c r="AM139" s="225"/>
      <c r="AN139" s="225"/>
      <c r="AO139" s="225"/>
    </row>
    <row r="140" spans="2:41" ht="3.75" customHeight="1">
      <c r="B140" s="362"/>
      <c r="C140" s="55"/>
      <c r="D140" s="38"/>
      <c r="E140" s="38"/>
      <c r="F140" s="266"/>
      <c r="G140" s="38"/>
      <c r="H140" s="38"/>
      <c r="I140" s="56"/>
      <c r="J140" s="57"/>
      <c r="K140" s="38"/>
      <c r="L140" s="38"/>
      <c r="M140" s="266"/>
      <c r="N140" s="38"/>
      <c r="O140" s="38"/>
      <c r="P140" s="43"/>
      <c r="Q140" s="44"/>
      <c r="R140" s="38"/>
      <c r="S140" s="38"/>
      <c r="T140" s="266"/>
      <c r="U140" s="38"/>
      <c r="V140" s="38"/>
      <c r="W140" s="37"/>
      <c r="AB140" s="225"/>
      <c r="AC140" s="225"/>
      <c r="AD140" s="225"/>
      <c r="AE140" s="225"/>
      <c r="AF140" s="225"/>
      <c r="AG140" s="225"/>
      <c r="AH140" s="225"/>
      <c r="AI140" s="225"/>
      <c r="AJ140" s="225"/>
      <c r="AK140" s="225"/>
      <c r="AL140" s="225"/>
      <c r="AM140" s="225"/>
      <c r="AN140" s="225"/>
      <c r="AO140" s="225"/>
    </row>
    <row r="141" spans="2:41">
      <c r="B141" s="362"/>
      <c r="C141" s="342" t="s">
        <v>56</v>
      </c>
      <c r="D141" s="234">
        <f t="shared" ref="D141:F143" si="12">VLOOKUP(($Z141&amp;D$20&amp;$AA141),mcas.gr5to8,2,FALSE)</f>
        <v>76.8</v>
      </c>
      <c r="E141" s="234">
        <f t="shared" si="12"/>
        <v>83.3</v>
      </c>
      <c r="F141" s="267">
        <f t="shared" si="12"/>
        <v>80.8</v>
      </c>
      <c r="G141" s="234">
        <f>VLOOKUP(($Z141&amp;2015&amp;$AA141),mcas.gr5to8,2,FALSE)</f>
        <v>66.2</v>
      </c>
      <c r="H141" s="234">
        <f>VLOOKUP(($Z141&amp;2016&amp;$AA141),mcas.gr5to8,2,FALSE)</f>
        <v>72.2</v>
      </c>
      <c r="I141" s="62"/>
      <c r="J141" s="63"/>
      <c r="K141" s="240">
        <f t="shared" ref="K141:M143" si="13">VLOOKUP(($Z141&amp;K$20&amp;$AA141),mcas.gr5to8,3,FALSE)</f>
        <v>50</v>
      </c>
      <c r="L141" s="240">
        <f t="shared" si="13"/>
        <v>53</v>
      </c>
      <c r="M141" s="270">
        <f t="shared" si="13"/>
        <v>54</v>
      </c>
      <c r="N141" s="240">
        <f>VLOOKUP(($Z141&amp;2015&amp;$AA141),mcas.gr5to8,3,FALSE)</f>
        <v>35</v>
      </c>
      <c r="O141" s="240">
        <f>VLOOKUP(($Z141&amp;2016&amp;$AA141),mcas.gr5to8,3,FALSE)</f>
        <v>44</v>
      </c>
      <c r="P141" s="62"/>
      <c r="Q141" s="63"/>
      <c r="R141" s="251"/>
      <c r="S141" s="251"/>
      <c r="T141" s="288"/>
      <c r="U141" s="251"/>
      <c r="V141" s="251"/>
      <c r="W141" s="37"/>
      <c r="Z141" s="316" t="s">
        <v>57</v>
      </c>
      <c r="AA141" s="316" t="s">
        <v>70</v>
      </c>
      <c r="AB141" s="225"/>
      <c r="AC141" s="225"/>
      <c r="AD141" s="225"/>
      <c r="AE141" s="225"/>
      <c r="AF141" s="225"/>
      <c r="AG141" s="225"/>
      <c r="AH141" s="225"/>
      <c r="AI141" s="225"/>
      <c r="AJ141" s="225"/>
      <c r="AK141" s="225"/>
      <c r="AL141" s="225"/>
      <c r="AM141" s="225"/>
      <c r="AN141" s="225"/>
      <c r="AO141" s="225"/>
    </row>
    <row r="142" spans="2:41">
      <c r="B142" s="362"/>
      <c r="C142" s="342" t="s">
        <v>58</v>
      </c>
      <c r="D142" s="234">
        <f t="shared" si="12"/>
        <v>64.599999999999994</v>
      </c>
      <c r="E142" s="234">
        <f t="shared" si="12"/>
        <v>63.7</v>
      </c>
      <c r="F142" s="267">
        <f t="shared" si="12"/>
        <v>63.7</v>
      </c>
      <c r="G142" s="234">
        <f>VLOOKUP(($Z142&amp;2015&amp;$AA142),mcas.gr5to8,2,FALSE)</f>
        <v>64.3</v>
      </c>
      <c r="H142" s="234">
        <f>VLOOKUP(($Z142&amp;2016&amp;$AA142),mcas.gr5to8,2,FALSE)</f>
        <v>65.2</v>
      </c>
      <c r="I142" s="62"/>
      <c r="J142" s="63"/>
      <c r="K142" s="240">
        <f t="shared" si="13"/>
        <v>27</v>
      </c>
      <c r="L142" s="240">
        <f t="shared" si="13"/>
        <v>25</v>
      </c>
      <c r="M142" s="270">
        <f t="shared" si="13"/>
        <v>26</v>
      </c>
      <c r="N142" s="240">
        <f>VLOOKUP(($Z142&amp;2015&amp;$AA142),mcas.gr5to8,3,FALSE)</f>
        <v>26</v>
      </c>
      <c r="O142" s="240">
        <f>VLOOKUP(($Z142&amp;2016&amp;$AA142),mcas.gr5to8,3,FALSE)</f>
        <v>29</v>
      </c>
      <c r="P142" s="62"/>
      <c r="Q142" s="63"/>
      <c r="R142" s="234">
        <f t="shared" ref="R142:T143" si="14">VLOOKUP(($Z142&amp;R$20&amp;$AA142),mcas.gr5to8,4,FALSE)</f>
        <v>42</v>
      </c>
      <c r="S142" s="234">
        <f t="shared" si="14"/>
        <v>42</v>
      </c>
      <c r="T142" s="267">
        <f t="shared" si="14"/>
        <v>42</v>
      </c>
      <c r="U142" s="234">
        <f>VLOOKUP(($Z142&amp;2015&amp;$AA142),mcas.gr5to8,4,FALSE)</f>
        <v>43</v>
      </c>
      <c r="V142" s="234">
        <f>VLOOKUP(($Z142&amp;2016&amp;$AA142),mcas.gr5to8,4,FALSE)</f>
        <v>43</v>
      </c>
      <c r="W142" s="37"/>
      <c r="Z142" s="316" t="s">
        <v>59</v>
      </c>
      <c r="AA142" s="316" t="s">
        <v>70</v>
      </c>
      <c r="AB142" s="225"/>
      <c r="AC142" s="225"/>
      <c r="AD142" s="225"/>
      <c r="AE142" s="225"/>
      <c r="AF142" s="225"/>
      <c r="AG142" s="225"/>
      <c r="AH142" s="225"/>
      <c r="AI142" s="225"/>
      <c r="AJ142" s="225"/>
      <c r="AK142" s="225"/>
      <c r="AL142" s="225"/>
      <c r="AM142" s="225"/>
      <c r="AN142" s="225"/>
      <c r="AO142" s="225"/>
    </row>
    <row r="143" spans="2:41">
      <c r="B143" s="362"/>
      <c r="C143" s="342" t="s">
        <v>60</v>
      </c>
      <c r="D143" s="234">
        <f t="shared" si="12"/>
        <v>48.1</v>
      </c>
      <c r="E143" s="234">
        <f t="shared" si="12"/>
        <v>47.5</v>
      </c>
      <c r="F143" s="267">
        <f t="shared" si="12"/>
        <v>47.2</v>
      </c>
      <c r="G143" s="234">
        <f>VLOOKUP(($Z143&amp;2015&amp;$AA143),mcas.gr5to8,2,FALSE)</f>
        <v>50.3</v>
      </c>
      <c r="H143" s="234">
        <f>VLOOKUP(($Z143&amp;2016&amp;$AA143),mcas.gr5to8,2,FALSE)</f>
        <v>54.4</v>
      </c>
      <c r="I143" s="62"/>
      <c r="J143" s="63"/>
      <c r="K143" s="240">
        <f t="shared" si="13"/>
        <v>7</v>
      </c>
      <c r="L143" s="240">
        <f t="shared" si="13"/>
        <v>7</v>
      </c>
      <c r="M143" s="270">
        <f t="shared" si="13"/>
        <v>7</v>
      </c>
      <c r="N143" s="240">
        <f>VLOOKUP(($Z143&amp;2015&amp;$AA143),mcas.gr5to8,3,FALSE)</f>
        <v>8</v>
      </c>
      <c r="O143" s="240">
        <f>VLOOKUP(($Z143&amp;2016&amp;$AA143),mcas.gr5to8,3,FALSE)</f>
        <v>12</v>
      </c>
      <c r="P143" s="62"/>
      <c r="Q143" s="63"/>
      <c r="R143" s="234">
        <f t="shared" si="14"/>
        <v>30</v>
      </c>
      <c r="S143" s="234">
        <f t="shared" si="14"/>
        <v>31</v>
      </c>
      <c r="T143" s="267">
        <f t="shared" si="14"/>
        <v>33</v>
      </c>
      <c r="U143" s="234">
        <f>VLOOKUP(($Z143&amp;2015&amp;$AA143),mcas.gr5to8,4,FALSE)</f>
        <v>34</v>
      </c>
      <c r="V143" s="234">
        <f>VLOOKUP(($Z143&amp;2016&amp;$AA143),mcas.gr5to8,4,FALSE)</f>
        <v>39</v>
      </c>
      <c r="W143" s="37"/>
      <c r="Z143" s="316" t="s">
        <v>61</v>
      </c>
      <c r="AA143" s="316" t="s">
        <v>70</v>
      </c>
      <c r="AB143" s="225"/>
      <c r="AC143" s="225"/>
      <c r="AD143" s="225"/>
      <c r="AE143" s="225"/>
      <c r="AF143" s="225"/>
      <c r="AG143" s="225"/>
      <c r="AH143" s="225"/>
      <c r="AI143" s="225"/>
      <c r="AJ143" s="225"/>
      <c r="AK143" s="225"/>
      <c r="AL143" s="225"/>
      <c r="AM143" s="225"/>
      <c r="AN143" s="225"/>
      <c r="AO143" s="225"/>
    </row>
    <row r="144" spans="2:41" ht="3.75" customHeight="1">
      <c r="B144" s="362"/>
      <c r="C144" s="34"/>
      <c r="D144" s="64"/>
      <c r="E144" s="64"/>
      <c r="F144" s="268"/>
      <c r="G144" s="64"/>
      <c r="H144" s="64"/>
      <c r="I144" s="62"/>
      <c r="J144" s="63"/>
      <c r="K144" s="64"/>
      <c r="L144" s="64"/>
      <c r="M144" s="268"/>
      <c r="N144" s="64"/>
      <c r="O144" s="64"/>
      <c r="P144" s="62"/>
      <c r="Q144" s="63"/>
      <c r="R144" s="64"/>
      <c r="S144" s="64"/>
      <c r="T144" s="268"/>
      <c r="U144" s="64"/>
      <c r="V144" s="64"/>
      <c r="W144" s="37"/>
      <c r="Z144" s="317"/>
      <c r="AB144" s="225"/>
      <c r="AC144" s="225"/>
      <c r="AD144" s="225"/>
      <c r="AE144" s="225"/>
      <c r="AF144" s="225"/>
      <c r="AG144" s="225"/>
      <c r="AH144" s="225"/>
      <c r="AI144" s="225"/>
      <c r="AJ144" s="225"/>
      <c r="AK144" s="225"/>
      <c r="AL144" s="225"/>
      <c r="AM144" s="225"/>
      <c r="AN144" s="225"/>
      <c r="AO144" s="225"/>
    </row>
    <row r="145" spans="2:41" ht="3.75" customHeight="1">
      <c r="B145" s="362"/>
      <c r="C145" s="34"/>
      <c r="D145" s="59"/>
      <c r="E145" s="59"/>
      <c r="F145" s="269"/>
      <c r="G145" s="59"/>
      <c r="H145" s="59"/>
      <c r="I145" s="62"/>
      <c r="J145" s="63"/>
      <c r="K145" s="59"/>
      <c r="L145" s="59"/>
      <c r="M145" s="269"/>
      <c r="N145" s="59"/>
      <c r="O145" s="59"/>
      <c r="P145" s="62"/>
      <c r="Q145" s="63"/>
      <c r="R145" s="59"/>
      <c r="S145" s="59"/>
      <c r="T145" s="269"/>
      <c r="U145" s="59"/>
      <c r="V145" s="59"/>
      <c r="W145" s="37"/>
      <c r="Z145" s="317"/>
      <c r="AB145" s="225"/>
      <c r="AC145" s="225"/>
      <c r="AD145" s="225"/>
      <c r="AE145" s="225"/>
      <c r="AF145" s="225"/>
      <c r="AG145" s="225"/>
      <c r="AH145" s="225"/>
      <c r="AI145" s="225"/>
      <c r="AJ145" s="225"/>
      <c r="AK145" s="225"/>
      <c r="AL145" s="225"/>
      <c r="AM145" s="225"/>
      <c r="AN145" s="225"/>
      <c r="AO145" s="225"/>
    </row>
    <row r="146" spans="2:41">
      <c r="B146" s="362"/>
      <c r="C146" s="20" t="s">
        <v>30</v>
      </c>
      <c r="D146" s="116" t="s">
        <v>62</v>
      </c>
      <c r="E146" s="116" t="s">
        <v>62</v>
      </c>
      <c r="F146" s="114" t="s">
        <v>62</v>
      </c>
      <c r="G146" s="116" t="s">
        <v>62</v>
      </c>
      <c r="H146" s="116" t="s">
        <v>62</v>
      </c>
      <c r="I146" s="62"/>
      <c r="J146" s="63"/>
      <c r="K146" s="116" t="s">
        <v>62</v>
      </c>
      <c r="L146" s="116" t="s">
        <v>62</v>
      </c>
      <c r="M146" s="114" t="s">
        <v>62</v>
      </c>
      <c r="N146" s="116" t="s">
        <v>62</v>
      </c>
      <c r="O146" s="116" t="s">
        <v>62</v>
      </c>
      <c r="P146" s="62"/>
      <c r="Q146" s="63"/>
      <c r="R146" s="116" t="s">
        <v>62</v>
      </c>
      <c r="S146" s="116" t="s">
        <v>62</v>
      </c>
      <c r="T146" s="114" t="s">
        <v>62</v>
      </c>
      <c r="U146" s="116" t="s">
        <v>62</v>
      </c>
      <c r="V146" s="116" t="s">
        <v>62</v>
      </c>
      <c r="W146" s="37"/>
      <c r="Z146" s="317"/>
      <c r="AB146" s="225"/>
      <c r="AC146" s="225"/>
      <c r="AD146" s="225"/>
      <c r="AE146" s="225"/>
      <c r="AF146" s="225"/>
      <c r="AG146" s="225"/>
      <c r="AH146" s="225"/>
      <c r="AI146" s="225"/>
      <c r="AJ146" s="225"/>
      <c r="AK146" s="225"/>
      <c r="AL146" s="225"/>
      <c r="AM146" s="225"/>
      <c r="AN146" s="225"/>
      <c r="AO146" s="225"/>
    </row>
    <row r="147" spans="2:41" ht="7.5" customHeight="1" thickBot="1">
      <c r="B147" s="363"/>
      <c r="C147" s="219"/>
      <c r="D147" s="220"/>
      <c r="E147" s="220"/>
      <c r="F147" s="220"/>
      <c r="G147" s="220"/>
      <c r="H147" s="220"/>
      <c r="I147" s="221"/>
      <c r="J147" s="221"/>
      <c r="K147" s="220"/>
      <c r="L147" s="220"/>
      <c r="M147" s="220"/>
      <c r="N147" s="220"/>
      <c r="O147" s="220"/>
      <c r="P147" s="221"/>
      <c r="Q147" s="221"/>
      <c r="R147" s="220"/>
      <c r="S147" s="220"/>
      <c r="T147" s="220"/>
      <c r="U147" s="220"/>
      <c r="V147" s="220"/>
      <c r="W147" s="222"/>
      <c r="Z147" s="317"/>
      <c r="AB147" s="225"/>
      <c r="AC147" s="225"/>
      <c r="AD147" s="225"/>
      <c r="AE147" s="225"/>
      <c r="AF147" s="225"/>
      <c r="AG147" s="225"/>
      <c r="AH147" s="225"/>
      <c r="AI147" s="225"/>
      <c r="AJ147" s="225"/>
      <c r="AK147" s="225"/>
      <c r="AL147" s="225"/>
      <c r="AM147" s="225"/>
      <c r="AN147" s="225"/>
      <c r="AO147" s="225"/>
    </row>
    <row r="148" spans="2:41" ht="18.75" customHeight="1">
      <c r="B148" s="370" t="s">
        <v>63</v>
      </c>
      <c r="C148" s="375"/>
      <c r="D148" s="376"/>
      <c r="E148" s="376"/>
      <c r="F148" s="376"/>
      <c r="G148" s="376"/>
      <c r="H148" s="376"/>
      <c r="I148" s="376"/>
      <c r="J148" s="376"/>
      <c r="K148" s="376"/>
      <c r="L148" s="376"/>
      <c r="M148" s="376"/>
      <c r="N148" s="376"/>
      <c r="O148" s="376"/>
      <c r="P148" s="376"/>
      <c r="Q148" s="376"/>
      <c r="R148" s="376"/>
      <c r="S148" s="376"/>
      <c r="T148" s="376"/>
      <c r="U148" s="376"/>
      <c r="V148" s="376"/>
      <c r="W148" s="50"/>
      <c r="Z148" s="317"/>
      <c r="AB148" s="225"/>
      <c r="AC148" s="225"/>
      <c r="AD148" s="225"/>
      <c r="AE148" s="225"/>
      <c r="AF148" s="225"/>
      <c r="AG148" s="225"/>
      <c r="AH148" s="225"/>
      <c r="AI148" s="225"/>
      <c r="AJ148" s="225"/>
      <c r="AK148" s="225"/>
      <c r="AL148" s="225"/>
      <c r="AM148" s="225"/>
      <c r="AN148" s="225"/>
      <c r="AO148" s="225"/>
    </row>
    <row r="149" spans="2:41" ht="15" customHeight="1">
      <c r="B149" s="362"/>
      <c r="C149" s="51"/>
      <c r="D149" s="51"/>
      <c r="E149" s="51"/>
      <c r="F149" s="51"/>
      <c r="G149" s="51"/>
      <c r="H149" s="51"/>
      <c r="I149" s="52"/>
      <c r="J149" s="53"/>
      <c r="K149" s="51"/>
      <c r="L149" s="51"/>
      <c r="M149" s="51"/>
      <c r="N149" s="51"/>
      <c r="O149" s="51"/>
      <c r="P149" s="52"/>
      <c r="Q149" s="53"/>
      <c r="R149" s="51"/>
      <c r="S149" s="51"/>
      <c r="T149" s="51"/>
      <c r="U149" s="51"/>
      <c r="V149" s="51"/>
      <c r="W149" s="54"/>
      <c r="Z149" s="317"/>
      <c r="AB149" s="225"/>
      <c r="AC149" s="225"/>
      <c r="AD149" s="225"/>
      <c r="AE149" s="225"/>
      <c r="AF149" s="225"/>
      <c r="AG149" s="225"/>
      <c r="AH149" s="225"/>
      <c r="AI149" s="225"/>
      <c r="AJ149" s="225"/>
      <c r="AK149" s="225"/>
      <c r="AL149" s="225"/>
      <c r="AM149" s="225"/>
      <c r="AN149" s="225"/>
      <c r="AO149" s="225"/>
    </row>
    <row r="150" spans="2:41" ht="15" customHeight="1">
      <c r="B150" s="362"/>
      <c r="C150" s="55"/>
      <c r="D150" s="55"/>
      <c r="E150" s="55"/>
      <c r="F150" s="55"/>
      <c r="G150" s="55"/>
      <c r="H150" s="55"/>
      <c r="I150" s="56"/>
      <c r="J150" s="57"/>
      <c r="K150" s="55"/>
      <c r="L150" s="55"/>
      <c r="M150" s="55"/>
      <c r="N150" s="55"/>
      <c r="O150" s="55"/>
      <c r="P150" s="56"/>
      <c r="Q150" s="57"/>
      <c r="R150" s="55"/>
      <c r="S150" s="55"/>
      <c r="T150" s="55"/>
      <c r="U150" s="55"/>
      <c r="V150" s="55"/>
      <c r="W150" s="58"/>
      <c r="Z150" s="317"/>
      <c r="AB150" s="225"/>
      <c r="AC150" s="225"/>
      <c r="AD150" s="225"/>
      <c r="AE150" s="225"/>
      <c r="AF150" s="225"/>
      <c r="AG150" s="225"/>
      <c r="AH150" s="225"/>
      <c r="AI150" s="225"/>
      <c r="AJ150" s="225"/>
      <c r="AK150" s="225"/>
      <c r="AL150" s="225"/>
      <c r="AM150" s="225"/>
      <c r="AN150" s="225"/>
      <c r="AO150" s="225"/>
    </row>
    <row r="151" spans="2:41" ht="15" customHeight="1">
      <c r="B151" s="362"/>
      <c r="C151" s="55"/>
      <c r="D151" s="55"/>
      <c r="E151" s="55"/>
      <c r="F151" s="55"/>
      <c r="G151" s="55"/>
      <c r="H151" s="55"/>
      <c r="I151" s="56"/>
      <c r="J151" s="57"/>
      <c r="K151" s="55"/>
      <c r="L151" s="55"/>
      <c r="M151" s="55"/>
      <c r="N151" s="55"/>
      <c r="O151" s="55"/>
      <c r="P151" s="56"/>
      <c r="Q151" s="57"/>
      <c r="R151" s="55"/>
      <c r="S151" s="55"/>
      <c r="T151" s="55"/>
      <c r="U151" s="55"/>
      <c r="V151" s="55"/>
      <c r="W151" s="58"/>
      <c r="Z151" s="317"/>
      <c r="AA151" s="318"/>
      <c r="AB151" s="228"/>
      <c r="AC151" s="228"/>
      <c r="AD151" s="228"/>
      <c r="AE151" s="228"/>
      <c r="AF151" s="229"/>
      <c r="AG151" s="228"/>
      <c r="AH151" s="228"/>
      <c r="AI151" s="228"/>
      <c r="AJ151" s="228"/>
      <c r="AK151" s="228"/>
      <c r="AL151" s="228"/>
      <c r="AM151" s="228"/>
      <c r="AN151" s="228"/>
      <c r="AO151" s="228"/>
    </row>
    <row r="152" spans="2:41" ht="15" customHeight="1">
      <c r="B152" s="362"/>
      <c r="C152" s="55"/>
      <c r="D152" s="55"/>
      <c r="E152" s="55"/>
      <c r="F152" s="55"/>
      <c r="G152" s="55"/>
      <c r="H152" s="55"/>
      <c r="I152" s="56"/>
      <c r="J152" s="57"/>
      <c r="K152" s="55"/>
      <c r="L152" s="55"/>
      <c r="M152" s="55"/>
      <c r="N152" s="55"/>
      <c r="O152" s="55"/>
      <c r="P152" s="56"/>
      <c r="Q152" s="57"/>
      <c r="R152" s="55"/>
      <c r="S152" s="55"/>
      <c r="T152" s="55"/>
      <c r="U152" s="55"/>
      <c r="V152" s="55"/>
      <c r="W152" s="58"/>
      <c r="Z152" s="317"/>
      <c r="AA152" s="319"/>
      <c r="AB152" s="224"/>
      <c r="AC152" s="224"/>
      <c r="AD152" s="224"/>
      <c r="AE152" s="224"/>
      <c r="AF152" s="224"/>
      <c r="AG152" s="224"/>
      <c r="AH152" s="224"/>
      <c r="AI152" s="224"/>
      <c r="AJ152" s="224"/>
      <c r="AK152" s="224"/>
      <c r="AL152" s="224"/>
      <c r="AM152" s="224"/>
      <c r="AN152" s="224"/>
      <c r="AO152" s="224"/>
    </row>
    <row r="153" spans="2:41" ht="15" customHeight="1">
      <c r="B153" s="362"/>
      <c r="C153" s="55"/>
      <c r="D153" s="55"/>
      <c r="E153" s="55"/>
      <c r="F153" s="55"/>
      <c r="G153" s="55"/>
      <c r="H153" s="55"/>
      <c r="I153" s="56"/>
      <c r="J153" s="57"/>
      <c r="K153" s="55"/>
      <c r="L153" s="55"/>
      <c r="M153" s="55"/>
      <c r="N153" s="55"/>
      <c r="O153" s="55"/>
      <c r="P153" s="56"/>
      <c r="Q153" s="57"/>
      <c r="R153" s="55"/>
      <c r="S153" s="55"/>
      <c r="T153" s="55"/>
      <c r="U153" s="55"/>
      <c r="V153" s="55"/>
      <c r="W153" s="58"/>
      <c r="Z153" s="317"/>
      <c r="AB153" s="225"/>
      <c r="AC153" s="225"/>
      <c r="AD153" s="225"/>
      <c r="AE153" s="225"/>
      <c r="AF153" s="225"/>
      <c r="AG153" s="225"/>
      <c r="AH153" s="225"/>
      <c r="AI153" s="225"/>
      <c r="AJ153" s="225"/>
      <c r="AK153" s="225"/>
      <c r="AL153" s="225"/>
      <c r="AM153" s="225"/>
      <c r="AN153" s="225"/>
      <c r="AO153" s="225"/>
    </row>
    <row r="154" spans="2:41" ht="15" customHeight="1">
      <c r="B154" s="362"/>
      <c r="C154" s="55"/>
      <c r="D154" s="55"/>
      <c r="E154" s="55"/>
      <c r="F154" s="55"/>
      <c r="G154" s="55"/>
      <c r="H154" s="55"/>
      <c r="I154" s="56"/>
      <c r="J154" s="57"/>
      <c r="K154" s="55"/>
      <c r="L154" s="55"/>
      <c r="M154" s="55"/>
      <c r="N154" s="55"/>
      <c r="O154" s="55"/>
      <c r="P154" s="56"/>
      <c r="Q154" s="57"/>
      <c r="R154" s="55"/>
      <c r="S154" s="55"/>
      <c r="T154" s="55"/>
      <c r="U154" s="55"/>
      <c r="V154" s="55"/>
      <c r="W154" s="58"/>
      <c r="Z154" s="317"/>
      <c r="AB154" s="225"/>
      <c r="AC154" s="225"/>
      <c r="AD154" s="225"/>
      <c r="AE154" s="225"/>
      <c r="AF154" s="225"/>
      <c r="AG154" s="225"/>
      <c r="AH154" s="225"/>
      <c r="AI154" s="225"/>
      <c r="AJ154" s="225"/>
      <c r="AK154" s="225"/>
      <c r="AL154" s="225"/>
      <c r="AM154" s="225"/>
      <c r="AN154" s="225"/>
      <c r="AO154" s="225"/>
    </row>
    <row r="155" spans="2:41" ht="15" customHeight="1">
      <c r="B155" s="362"/>
      <c r="C155" s="55"/>
      <c r="D155" s="55"/>
      <c r="E155" s="55"/>
      <c r="F155" s="55"/>
      <c r="G155" s="55"/>
      <c r="H155" s="55"/>
      <c r="I155" s="56"/>
      <c r="J155" s="57"/>
      <c r="K155" s="55"/>
      <c r="L155" s="55"/>
      <c r="M155" s="55"/>
      <c r="N155" s="55"/>
      <c r="O155" s="55"/>
      <c r="P155" s="56"/>
      <c r="Q155" s="57"/>
      <c r="R155" s="55"/>
      <c r="S155" s="55"/>
      <c r="T155" s="55"/>
      <c r="U155" s="55"/>
      <c r="V155" s="55"/>
      <c r="W155" s="58"/>
      <c r="Z155" s="317"/>
      <c r="AA155" s="320"/>
      <c r="AB155" s="226"/>
      <c r="AC155" s="226"/>
      <c r="AD155" s="226"/>
      <c r="AE155" s="226"/>
      <c r="AF155" s="226"/>
      <c r="AG155" s="226"/>
      <c r="AH155" s="226"/>
      <c r="AI155" s="226"/>
      <c r="AJ155" s="226"/>
      <c r="AK155" s="226"/>
      <c r="AL155" s="226"/>
      <c r="AM155" s="226"/>
      <c r="AN155" s="226"/>
      <c r="AO155" s="226"/>
    </row>
    <row r="156" spans="2:41" ht="15" customHeight="1">
      <c r="B156" s="362"/>
      <c r="C156" s="55"/>
      <c r="D156" s="55"/>
      <c r="E156" s="55"/>
      <c r="F156" s="55"/>
      <c r="G156" s="55"/>
      <c r="H156" s="55"/>
      <c r="I156" s="56"/>
      <c r="J156" s="57"/>
      <c r="K156" s="55"/>
      <c r="L156" s="55"/>
      <c r="M156" s="55"/>
      <c r="N156" s="55"/>
      <c r="O156" s="55"/>
      <c r="P156" s="56"/>
      <c r="Q156" s="57"/>
      <c r="R156" s="55"/>
      <c r="S156" s="55"/>
      <c r="T156" s="55"/>
      <c r="U156" s="55"/>
      <c r="V156" s="55"/>
      <c r="W156" s="58"/>
      <c r="Z156" s="317"/>
      <c r="AA156" s="320"/>
      <c r="AB156" s="226"/>
      <c r="AC156" s="226"/>
      <c r="AD156" s="226"/>
      <c r="AE156" s="226"/>
      <c r="AF156" s="226"/>
      <c r="AG156" s="226"/>
      <c r="AH156" s="226"/>
      <c r="AI156" s="226"/>
      <c r="AJ156" s="226"/>
      <c r="AK156" s="226"/>
      <c r="AL156" s="226"/>
      <c r="AM156" s="226"/>
      <c r="AN156" s="226"/>
      <c r="AO156" s="226"/>
    </row>
    <row r="157" spans="2:41">
      <c r="B157" s="362"/>
      <c r="C157" s="55"/>
      <c r="D157" s="55"/>
      <c r="E157" s="55"/>
      <c r="F157" s="55"/>
      <c r="G157" s="55"/>
      <c r="H157" s="55"/>
      <c r="I157" s="56"/>
      <c r="J157" s="57"/>
      <c r="K157" s="55"/>
      <c r="L157" s="55"/>
      <c r="M157" s="55"/>
      <c r="N157" s="55"/>
      <c r="O157" s="55"/>
      <c r="P157" s="56"/>
      <c r="Q157" s="57"/>
      <c r="R157" s="55"/>
      <c r="S157" s="55"/>
      <c r="T157" s="55"/>
      <c r="U157" s="55"/>
      <c r="V157" s="55"/>
      <c r="W157" s="58"/>
      <c r="Z157" s="317"/>
      <c r="AA157" s="320"/>
      <c r="AB157" s="226"/>
      <c r="AC157" s="226"/>
      <c r="AD157" s="226"/>
      <c r="AE157" s="226"/>
      <c r="AF157" s="226"/>
      <c r="AG157" s="226"/>
      <c r="AH157" s="226"/>
      <c r="AI157" s="226"/>
      <c r="AJ157" s="226"/>
      <c r="AK157" s="226"/>
      <c r="AL157" s="226"/>
      <c r="AM157" s="226"/>
      <c r="AN157" s="226"/>
      <c r="AO157" s="226"/>
    </row>
    <row r="158" spans="2:41">
      <c r="B158" s="362"/>
      <c r="C158" s="55"/>
      <c r="D158" s="55"/>
      <c r="E158" s="55"/>
      <c r="F158" s="55"/>
      <c r="G158" s="55"/>
      <c r="H158" s="55"/>
      <c r="I158" s="56"/>
      <c r="J158" s="57"/>
      <c r="K158" s="55"/>
      <c r="L158" s="55"/>
      <c r="M158" s="55"/>
      <c r="N158" s="55"/>
      <c r="O158" s="55"/>
      <c r="P158" s="56"/>
      <c r="Q158" s="57"/>
      <c r="R158" s="55"/>
      <c r="S158" s="55"/>
      <c r="T158" s="55"/>
      <c r="U158" s="55"/>
      <c r="V158" s="55"/>
      <c r="W158" s="58"/>
      <c r="Z158" s="317"/>
      <c r="AB158" s="225"/>
      <c r="AC158" s="225"/>
      <c r="AD158" s="225"/>
      <c r="AE158" s="225"/>
      <c r="AF158" s="225"/>
      <c r="AG158" s="225"/>
      <c r="AH158" s="225"/>
      <c r="AI158" s="225"/>
      <c r="AJ158" s="225"/>
      <c r="AK158" s="225"/>
      <c r="AL158" s="225"/>
      <c r="AM158" s="225"/>
      <c r="AN158" s="225"/>
      <c r="AO158" s="225"/>
    </row>
    <row r="159" spans="2:41">
      <c r="B159" s="362"/>
      <c r="C159" s="55"/>
      <c r="D159" s="55"/>
      <c r="E159" s="55"/>
      <c r="F159" s="55"/>
      <c r="G159" s="55"/>
      <c r="H159" s="55"/>
      <c r="I159" s="56"/>
      <c r="J159" s="57"/>
      <c r="K159" s="55"/>
      <c r="L159" s="55"/>
      <c r="M159" s="55"/>
      <c r="N159" s="55"/>
      <c r="O159" s="55"/>
      <c r="P159" s="56"/>
      <c r="Q159" s="57"/>
      <c r="R159" s="55"/>
      <c r="S159" s="55"/>
      <c r="T159" s="55"/>
      <c r="U159" s="55"/>
      <c r="V159" s="55"/>
      <c r="W159" s="58"/>
      <c r="Z159" s="317"/>
      <c r="AB159" s="225"/>
      <c r="AC159" s="225"/>
      <c r="AD159" s="225"/>
      <c r="AE159" s="225"/>
      <c r="AF159" s="225"/>
      <c r="AG159" s="225"/>
      <c r="AH159" s="225"/>
      <c r="AI159" s="225"/>
      <c r="AJ159" s="225"/>
      <c r="AK159" s="225"/>
      <c r="AL159" s="225"/>
      <c r="AM159" s="225"/>
      <c r="AN159" s="225"/>
      <c r="AO159" s="225"/>
    </row>
    <row r="160" spans="2:41">
      <c r="B160" s="362"/>
      <c r="C160" s="55"/>
      <c r="D160" s="55"/>
      <c r="E160" s="55"/>
      <c r="F160" s="55"/>
      <c r="G160" s="55"/>
      <c r="H160" s="55"/>
      <c r="I160" s="56"/>
      <c r="J160" s="57"/>
      <c r="K160" s="55"/>
      <c r="L160" s="55"/>
      <c r="M160" s="55"/>
      <c r="N160" s="55"/>
      <c r="O160" s="55"/>
      <c r="P160" s="56"/>
      <c r="Q160" s="57"/>
      <c r="R160" s="55"/>
      <c r="S160" s="55"/>
      <c r="T160" s="55"/>
      <c r="U160" s="55"/>
      <c r="V160" s="55"/>
      <c r="W160" s="58"/>
      <c r="Z160" s="317"/>
      <c r="AA160" s="319"/>
      <c r="AB160" s="224"/>
      <c r="AC160" s="224"/>
      <c r="AD160" s="224"/>
      <c r="AE160" s="224"/>
      <c r="AF160" s="224"/>
      <c r="AG160" s="224"/>
      <c r="AH160" s="224"/>
      <c r="AI160" s="224"/>
      <c r="AJ160" s="224"/>
      <c r="AK160" s="224"/>
      <c r="AL160" s="224"/>
      <c r="AM160" s="224"/>
      <c r="AN160" s="224"/>
      <c r="AO160" s="224"/>
    </row>
    <row r="161" spans="2:41">
      <c r="B161" s="362"/>
      <c r="C161" s="55"/>
      <c r="D161" s="55"/>
      <c r="E161" s="55"/>
      <c r="F161" s="55"/>
      <c r="G161" s="55"/>
      <c r="H161" s="55"/>
      <c r="I161" s="56"/>
      <c r="J161" s="57"/>
      <c r="K161" s="55"/>
      <c r="L161" s="55"/>
      <c r="M161" s="55"/>
      <c r="N161" s="55"/>
      <c r="O161" s="55"/>
      <c r="P161" s="56"/>
      <c r="Q161" s="57"/>
      <c r="R161" s="55"/>
      <c r="S161" s="55"/>
      <c r="T161" s="55"/>
      <c r="U161" s="55"/>
      <c r="V161" s="55"/>
      <c r="W161" s="58"/>
      <c r="Z161" s="317"/>
      <c r="AB161" s="225"/>
      <c r="AC161" s="225"/>
      <c r="AD161" s="225"/>
      <c r="AE161" s="225"/>
      <c r="AF161" s="225"/>
      <c r="AG161" s="225"/>
      <c r="AH161" s="225"/>
      <c r="AI161" s="225"/>
      <c r="AJ161" s="225"/>
      <c r="AK161" s="225"/>
      <c r="AL161" s="225"/>
      <c r="AM161" s="225"/>
      <c r="AN161" s="225"/>
      <c r="AO161" s="225"/>
    </row>
    <row r="162" spans="2:41">
      <c r="B162" s="362"/>
      <c r="C162" s="55"/>
      <c r="D162" s="55"/>
      <c r="E162" s="55"/>
      <c r="F162" s="55"/>
      <c r="G162" s="55"/>
      <c r="H162" s="55"/>
      <c r="I162" s="56"/>
      <c r="J162" s="57"/>
      <c r="K162" s="55"/>
      <c r="L162" s="55"/>
      <c r="M162" s="55"/>
      <c r="N162" s="55"/>
      <c r="O162" s="55"/>
      <c r="P162" s="56"/>
      <c r="Q162" s="57"/>
      <c r="R162" s="55"/>
      <c r="S162" s="55"/>
      <c r="T162" s="55"/>
      <c r="U162" s="55"/>
      <c r="V162" s="55"/>
      <c r="W162" s="58"/>
      <c r="Z162" s="317"/>
      <c r="AB162" s="225"/>
      <c r="AC162" s="225"/>
      <c r="AD162" s="225"/>
      <c r="AE162" s="226"/>
      <c r="AF162" s="225"/>
      <c r="AG162" s="225"/>
      <c r="AH162" s="225"/>
      <c r="AI162" s="225"/>
      <c r="AJ162" s="226"/>
      <c r="AK162" s="225"/>
      <c r="AL162" s="225"/>
      <c r="AM162" s="225"/>
      <c r="AN162" s="225"/>
      <c r="AO162" s="225"/>
    </row>
    <row r="163" spans="2:41">
      <c r="B163" s="362"/>
      <c r="C163" s="55"/>
      <c r="D163" s="55"/>
      <c r="E163" s="55"/>
      <c r="F163" s="55"/>
      <c r="G163" s="55"/>
      <c r="H163" s="55"/>
      <c r="I163" s="56"/>
      <c r="J163" s="57"/>
      <c r="K163" s="55"/>
      <c r="L163" s="55"/>
      <c r="M163" s="55"/>
      <c r="N163" s="55"/>
      <c r="O163" s="55"/>
      <c r="P163" s="56"/>
      <c r="Q163" s="57"/>
      <c r="R163" s="55"/>
      <c r="S163" s="55"/>
      <c r="T163" s="55"/>
      <c r="U163" s="55"/>
      <c r="V163" s="55"/>
      <c r="W163" s="58"/>
      <c r="Z163" s="317"/>
      <c r="AA163" s="320"/>
      <c r="AB163" s="226"/>
      <c r="AC163" s="226"/>
      <c r="AD163" s="226"/>
      <c r="AE163" s="230"/>
      <c r="AF163" s="226"/>
      <c r="AG163" s="226"/>
      <c r="AH163" s="226"/>
      <c r="AI163" s="226"/>
      <c r="AJ163" s="226"/>
      <c r="AK163" s="225"/>
      <c r="AL163" s="225"/>
      <c r="AM163" s="225"/>
      <c r="AN163" s="225"/>
      <c r="AO163" s="226"/>
    </row>
    <row r="164" spans="2:41" ht="30" customHeight="1">
      <c r="B164" s="362"/>
      <c r="C164" s="55"/>
      <c r="D164" s="371" t="s">
        <v>50</v>
      </c>
      <c r="E164" s="366"/>
      <c r="F164" s="366"/>
      <c r="G164" s="366"/>
      <c r="H164" s="366"/>
      <c r="I164" s="35"/>
      <c r="J164" s="36"/>
      <c r="K164" s="372" t="s">
        <v>51</v>
      </c>
      <c r="L164" s="367"/>
      <c r="M164" s="367"/>
      <c r="N164" s="367"/>
      <c r="O164" s="367"/>
      <c r="P164" s="40"/>
      <c r="Q164" s="41"/>
      <c r="R164" s="369" t="s">
        <v>52</v>
      </c>
      <c r="S164" s="369"/>
      <c r="T164" s="369"/>
      <c r="U164" s="369"/>
      <c r="V164" s="369"/>
      <c r="W164" s="58"/>
      <c r="Z164" s="317"/>
      <c r="AA164" s="320"/>
      <c r="AB164" s="226"/>
      <c r="AC164" s="226"/>
      <c r="AD164" s="226"/>
      <c r="AE164" s="230"/>
      <c r="AF164" s="226"/>
      <c r="AG164" s="226"/>
      <c r="AH164" s="226"/>
      <c r="AI164" s="226"/>
      <c r="AJ164" s="226"/>
      <c r="AK164" s="225"/>
      <c r="AL164" s="225"/>
      <c r="AM164" s="225"/>
      <c r="AN164" s="225"/>
      <c r="AO164" s="226"/>
    </row>
    <row r="165" spans="2:41">
      <c r="B165" s="362"/>
      <c r="C165" s="55"/>
      <c r="D165" s="42">
        <v>2012</v>
      </c>
      <c r="E165" s="42">
        <v>2013</v>
      </c>
      <c r="F165" s="264">
        <v>2014</v>
      </c>
      <c r="G165" s="42" t="s">
        <v>53</v>
      </c>
      <c r="H165" s="42" t="s">
        <v>54</v>
      </c>
      <c r="I165" s="56"/>
      <c r="J165" s="57"/>
      <c r="K165" s="42">
        <v>2012</v>
      </c>
      <c r="L165" s="42">
        <v>2013</v>
      </c>
      <c r="M165" s="264">
        <v>2014</v>
      </c>
      <c r="N165" s="42" t="s">
        <v>53</v>
      </c>
      <c r="O165" s="42" t="s">
        <v>54</v>
      </c>
      <c r="P165" s="43"/>
      <c r="Q165" s="44"/>
      <c r="R165" s="42">
        <v>2012</v>
      </c>
      <c r="S165" s="42">
        <v>2013</v>
      </c>
      <c r="T165" s="264">
        <v>2014</v>
      </c>
      <c r="U165" s="42" t="s">
        <v>53</v>
      </c>
      <c r="V165" s="42" t="s">
        <v>54</v>
      </c>
      <c r="W165" s="58"/>
      <c r="Z165" s="316" t="s">
        <v>70</v>
      </c>
      <c r="AA165" s="320"/>
      <c r="AB165" s="226"/>
      <c r="AC165" s="226"/>
      <c r="AD165" s="226"/>
      <c r="AE165" s="230"/>
      <c r="AF165" s="226"/>
      <c r="AG165" s="226"/>
      <c r="AH165" s="226"/>
      <c r="AI165" s="226"/>
      <c r="AJ165" s="226"/>
      <c r="AK165" s="225"/>
      <c r="AL165" s="225"/>
      <c r="AM165" s="225"/>
      <c r="AN165" s="225"/>
      <c r="AO165" s="226"/>
    </row>
    <row r="166" spans="2:41" ht="3.75" customHeight="1">
      <c r="B166" s="362"/>
      <c r="C166" s="55"/>
      <c r="D166" s="45"/>
      <c r="E166" s="45"/>
      <c r="F166" s="265"/>
      <c r="G166" s="45"/>
      <c r="H166" s="45"/>
      <c r="I166" s="56"/>
      <c r="J166" s="57"/>
      <c r="K166" s="45"/>
      <c r="L166" s="45"/>
      <c r="M166" s="265"/>
      <c r="N166" s="45"/>
      <c r="O166" s="45"/>
      <c r="P166" s="43"/>
      <c r="Q166" s="44"/>
      <c r="R166" s="45"/>
      <c r="S166" s="45"/>
      <c r="T166" s="265"/>
      <c r="U166" s="45"/>
      <c r="V166" s="45"/>
      <c r="W166" s="58"/>
      <c r="AB166" s="225"/>
      <c r="AC166" s="225"/>
      <c r="AD166" s="225"/>
      <c r="AE166" s="225"/>
      <c r="AF166" s="225"/>
      <c r="AG166" s="225"/>
      <c r="AH166" s="225"/>
      <c r="AI166" s="225"/>
      <c r="AJ166" s="225"/>
      <c r="AK166" s="225"/>
      <c r="AL166" s="225"/>
      <c r="AM166" s="225"/>
      <c r="AN166" s="225"/>
      <c r="AO166" s="225"/>
    </row>
    <row r="167" spans="2:41" ht="3.75" customHeight="1">
      <c r="B167" s="362"/>
      <c r="C167" s="55"/>
      <c r="D167" s="38"/>
      <c r="E167" s="38"/>
      <c r="F167" s="266"/>
      <c r="G167" s="38"/>
      <c r="H167" s="38"/>
      <c r="I167" s="56"/>
      <c r="J167" s="57"/>
      <c r="K167" s="38"/>
      <c r="L167" s="38"/>
      <c r="M167" s="266"/>
      <c r="N167" s="38"/>
      <c r="O167" s="38"/>
      <c r="P167" s="43"/>
      <c r="Q167" s="44"/>
      <c r="R167" s="38"/>
      <c r="S167" s="38"/>
      <c r="T167" s="266"/>
      <c r="U167" s="38"/>
      <c r="V167" s="38"/>
      <c r="W167" s="58"/>
      <c r="AB167" s="225"/>
      <c r="AC167" s="225"/>
      <c r="AD167" s="225"/>
      <c r="AE167" s="225"/>
      <c r="AF167" s="225"/>
      <c r="AG167" s="225"/>
      <c r="AH167" s="225"/>
      <c r="AI167" s="225"/>
      <c r="AJ167" s="225"/>
      <c r="AK167" s="225"/>
      <c r="AL167" s="225"/>
      <c r="AM167" s="225"/>
      <c r="AN167" s="225"/>
      <c r="AO167" s="225"/>
    </row>
    <row r="168" spans="2:41">
      <c r="B168" s="362"/>
      <c r="C168" s="342" t="s">
        <v>56</v>
      </c>
      <c r="D168" s="234">
        <f t="shared" ref="D168:F170" si="15">VLOOKUP(($Z168&amp;D$20&amp;$AA168),mcas.gr5to8,5,FALSE)</f>
        <v>60.7</v>
      </c>
      <c r="E168" s="234">
        <f t="shared" si="15"/>
        <v>78.3</v>
      </c>
      <c r="F168" s="267">
        <f t="shared" si="15"/>
        <v>69.2</v>
      </c>
      <c r="G168" s="234">
        <f>VLOOKUP(($Z168&amp;2015&amp;$AA168),mcas.gr5to8,5,FALSE)</f>
        <v>66.7</v>
      </c>
      <c r="H168" s="234">
        <f>VLOOKUP(($Z168&amp;2016&amp;$AA168),mcas.gr5to8,5,FALSE)</f>
        <v>59.7</v>
      </c>
      <c r="I168" s="62"/>
      <c r="J168" s="63"/>
      <c r="K168" s="240">
        <f t="shared" ref="K168:M170" si="16">VLOOKUP(($Z168&amp;K$20&amp;$AA168),mcas.gr5to8,6,FALSE)</f>
        <v>36</v>
      </c>
      <c r="L168" s="240">
        <f t="shared" si="16"/>
        <v>53</v>
      </c>
      <c r="M168" s="270">
        <f t="shared" si="16"/>
        <v>46</v>
      </c>
      <c r="N168" s="240">
        <f>VLOOKUP(($Z168&amp;2015&amp;$AA168),mcas.gr5to8,6,FALSE)</f>
        <v>33</v>
      </c>
      <c r="O168" s="240">
        <f>VLOOKUP(($Z168&amp;2016&amp;$AA168),mcas.gr5to8,6,FALSE)</f>
        <v>22</v>
      </c>
      <c r="P168" s="62"/>
      <c r="Q168" s="63"/>
      <c r="R168" s="251"/>
      <c r="S168" s="251"/>
      <c r="T168" s="288"/>
      <c r="U168" s="251"/>
      <c r="V168" s="251"/>
      <c r="W168" s="58"/>
      <c r="Z168" s="316" t="s">
        <v>57</v>
      </c>
      <c r="AA168" s="316" t="s">
        <v>70</v>
      </c>
      <c r="AB168" s="225"/>
      <c r="AC168" s="225"/>
      <c r="AD168" s="225"/>
      <c r="AE168" s="225"/>
      <c r="AF168" s="225"/>
      <c r="AG168" s="225"/>
      <c r="AH168" s="225"/>
      <c r="AI168" s="225"/>
      <c r="AJ168" s="225"/>
      <c r="AK168" s="225"/>
      <c r="AL168" s="225"/>
      <c r="AM168" s="225"/>
      <c r="AN168" s="225"/>
      <c r="AO168" s="225"/>
    </row>
    <row r="169" spans="2:41">
      <c r="B169" s="362"/>
      <c r="C169" s="342" t="s">
        <v>58</v>
      </c>
      <c r="D169" s="234">
        <f t="shared" si="15"/>
        <v>54.8</v>
      </c>
      <c r="E169" s="234">
        <f t="shared" si="15"/>
        <v>55.6</v>
      </c>
      <c r="F169" s="267">
        <f t="shared" si="15"/>
        <v>55.1</v>
      </c>
      <c r="G169" s="234">
        <f>VLOOKUP(($Z169&amp;2015&amp;$AA169),mcas.gr5to8,5,FALSE)</f>
        <v>55.5</v>
      </c>
      <c r="H169" s="234">
        <f>VLOOKUP(($Z169&amp;2016&amp;$AA169),mcas.gr5to8,5,FALSE)</f>
        <v>56.3</v>
      </c>
      <c r="I169" s="62"/>
      <c r="J169" s="63"/>
      <c r="K169" s="240">
        <f t="shared" si="16"/>
        <v>18</v>
      </c>
      <c r="L169" s="240">
        <f t="shared" si="16"/>
        <v>20</v>
      </c>
      <c r="M169" s="270">
        <f t="shared" si="16"/>
        <v>20</v>
      </c>
      <c r="N169" s="240">
        <f>VLOOKUP(($Z169&amp;2015&amp;$AA169),mcas.gr5to8,6,FALSE)</f>
        <v>20</v>
      </c>
      <c r="O169" s="240">
        <f>VLOOKUP(($Z169&amp;2016&amp;$AA169),mcas.gr5to8,6,FALSE)</f>
        <v>23</v>
      </c>
      <c r="P169" s="62"/>
      <c r="Q169" s="63"/>
      <c r="R169" s="234">
        <f t="shared" ref="R169:T170" si="17">VLOOKUP(($Z169&amp;R$20&amp;$AA169),mcas.gr5to8,7,FALSE)</f>
        <v>42</v>
      </c>
      <c r="S169" s="234">
        <f t="shared" si="17"/>
        <v>42</v>
      </c>
      <c r="T169" s="267">
        <f t="shared" si="17"/>
        <v>43</v>
      </c>
      <c r="U169" s="234">
        <f>VLOOKUP(($Z169&amp;2015&amp;$AA169),mcas.gr5to8,7,FALSE)</f>
        <v>42</v>
      </c>
      <c r="V169" s="234">
        <f>VLOOKUP(($Z169&amp;2016&amp;$AA169),mcas.gr5to8,7,FALSE)</f>
        <v>43</v>
      </c>
      <c r="W169" s="58"/>
      <c r="Z169" s="316" t="s">
        <v>59</v>
      </c>
      <c r="AA169" s="316" t="s">
        <v>70</v>
      </c>
      <c r="AB169" s="225"/>
      <c r="AC169" s="225"/>
      <c r="AD169" s="225"/>
      <c r="AE169" s="225"/>
      <c r="AF169" s="225"/>
      <c r="AG169" s="225"/>
      <c r="AH169" s="225"/>
      <c r="AI169" s="225"/>
      <c r="AJ169" s="225"/>
      <c r="AK169" s="225"/>
      <c r="AL169" s="225"/>
      <c r="AM169" s="225"/>
      <c r="AN169" s="225"/>
      <c r="AO169" s="225"/>
    </row>
    <row r="170" spans="2:41">
      <c r="B170" s="362"/>
      <c r="C170" s="342" t="s">
        <v>60</v>
      </c>
      <c r="D170" s="234">
        <f t="shared" si="15"/>
        <v>41.5</v>
      </c>
      <c r="E170" s="234">
        <f t="shared" si="15"/>
        <v>42.7</v>
      </c>
      <c r="F170" s="267">
        <f t="shared" si="15"/>
        <v>44.5</v>
      </c>
      <c r="G170" s="234">
        <f>VLOOKUP(($Z170&amp;2015&amp;$AA170),mcas.gr5to8,5,FALSE)</f>
        <v>45.3</v>
      </c>
      <c r="H170" s="234">
        <f>VLOOKUP(($Z170&amp;2016&amp;$AA170),mcas.gr5to8,5,FALSE)</f>
        <v>47.2</v>
      </c>
      <c r="I170" s="62"/>
      <c r="J170" s="63"/>
      <c r="K170" s="240">
        <f t="shared" si="16"/>
        <v>7</v>
      </c>
      <c r="L170" s="240">
        <f t="shared" si="16"/>
        <v>8</v>
      </c>
      <c r="M170" s="270">
        <f t="shared" si="16"/>
        <v>10</v>
      </c>
      <c r="N170" s="240">
        <f>VLOOKUP(($Z170&amp;2015&amp;$AA170),mcas.gr5to8,6,FALSE)</f>
        <v>9</v>
      </c>
      <c r="O170" s="240">
        <f>VLOOKUP(($Z170&amp;2016&amp;$AA170),mcas.gr5to8,6,FALSE)</f>
        <v>12</v>
      </c>
      <c r="P170" s="62"/>
      <c r="Q170" s="63"/>
      <c r="R170" s="234">
        <f t="shared" si="17"/>
        <v>32</v>
      </c>
      <c r="S170" s="234">
        <f t="shared" si="17"/>
        <v>32</v>
      </c>
      <c r="T170" s="267">
        <f t="shared" si="17"/>
        <v>36</v>
      </c>
      <c r="U170" s="234">
        <f>VLOOKUP(($Z170&amp;2015&amp;$AA170),mcas.gr5to8,7,FALSE)</f>
        <v>34</v>
      </c>
      <c r="V170" s="234">
        <f>VLOOKUP(($Z170&amp;2016&amp;$AA170),mcas.gr5to8,7,FALSE)</f>
        <v>33</v>
      </c>
      <c r="W170" s="58"/>
      <c r="Z170" s="316" t="s">
        <v>61</v>
      </c>
      <c r="AA170" s="316" t="s">
        <v>70</v>
      </c>
      <c r="AB170" s="225"/>
      <c r="AC170" s="225"/>
      <c r="AD170" s="225"/>
      <c r="AE170" s="225"/>
      <c r="AF170" s="225"/>
      <c r="AG170" s="225"/>
      <c r="AH170" s="225"/>
      <c r="AI170" s="225"/>
      <c r="AJ170" s="225"/>
      <c r="AK170" s="225"/>
      <c r="AL170" s="225"/>
      <c r="AM170" s="225"/>
      <c r="AN170" s="225"/>
      <c r="AO170" s="225"/>
    </row>
    <row r="171" spans="2:41" ht="3.75" customHeight="1">
      <c r="B171" s="362"/>
      <c r="C171" s="34"/>
      <c r="D171" s="64"/>
      <c r="E171" s="64"/>
      <c r="F171" s="268"/>
      <c r="G171" s="64"/>
      <c r="H171" s="64"/>
      <c r="I171" s="62"/>
      <c r="J171" s="63"/>
      <c r="K171" s="64"/>
      <c r="L171" s="64"/>
      <c r="M171" s="268"/>
      <c r="N171" s="64"/>
      <c r="O171" s="64"/>
      <c r="P171" s="62"/>
      <c r="Q171" s="63"/>
      <c r="R171" s="64"/>
      <c r="S171" s="64"/>
      <c r="T171" s="268"/>
      <c r="U171" s="64"/>
      <c r="V171" s="64"/>
      <c r="W171" s="58"/>
      <c r="Z171" s="317"/>
      <c r="AB171" s="225"/>
      <c r="AC171" s="225"/>
      <c r="AD171" s="225"/>
      <c r="AE171" s="225"/>
      <c r="AF171" s="225"/>
      <c r="AG171" s="225"/>
      <c r="AH171" s="225"/>
      <c r="AI171" s="225"/>
      <c r="AJ171" s="225"/>
      <c r="AK171" s="225"/>
      <c r="AL171" s="225"/>
      <c r="AM171" s="225"/>
      <c r="AN171" s="225"/>
      <c r="AO171" s="225"/>
    </row>
    <row r="172" spans="2:41" ht="3.75" customHeight="1">
      <c r="B172" s="362"/>
      <c r="C172" s="34"/>
      <c r="D172" s="59"/>
      <c r="E172" s="59"/>
      <c r="F172" s="269"/>
      <c r="G172" s="59"/>
      <c r="H172" s="59"/>
      <c r="I172" s="62"/>
      <c r="J172" s="63"/>
      <c r="K172" s="59"/>
      <c r="L172" s="59"/>
      <c r="M172" s="269"/>
      <c r="N172" s="59"/>
      <c r="O172" s="59"/>
      <c r="P172" s="62"/>
      <c r="Q172" s="63"/>
      <c r="R172" s="59"/>
      <c r="S172" s="59"/>
      <c r="T172" s="269"/>
      <c r="U172" s="59"/>
      <c r="V172" s="59"/>
      <c r="W172" s="58"/>
      <c r="Z172" s="317"/>
      <c r="AB172" s="225"/>
      <c r="AC172" s="225"/>
      <c r="AD172" s="225"/>
      <c r="AE172" s="225"/>
      <c r="AF172" s="225"/>
      <c r="AG172" s="225"/>
      <c r="AH172" s="225"/>
      <c r="AI172" s="225"/>
      <c r="AJ172" s="225"/>
      <c r="AK172" s="225"/>
      <c r="AL172" s="225"/>
      <c r="AM172" s="225"/>
      <c r="AN172" s="225"/>
      <c r="AO172" s="225"/>
    </row>
    <row r="173" spans="2:41">
      <c r="B173" s="362"/>
      <c r="C173" s="20" t="s">
        <v>30</v>
      </c>
      <c r="D173" s="116" t="s">
        <v>62</v>
      </c>
      <c r="E173" s="116" t="s">
        <v>62</v>
      </c>
      <c r="F173" s="114" t="s">
        <v>62</v>
      </c>
      <c r="G173" s="116" t="s">
        <v>62</v>
      </c>
      <c r="H173" s="116" t="s">
        <v>62</v>
      </c>
      <c r="I173" s="62"/>
      <c r="J173" s="63"/>
      <c r="K173" s="116" t="s">
        <v>62</v>
      </c>
      <c r="L173" s="116" t="s">
        <v>62</v>
      </c>
      <c r="M173" s="114" t="s">
        <v>62</v>
      </c>
      <c r="N173" s="116" t="s">
        <v>62</v>
      </c>
      <c r="O173" s="116" t="s">
        <v>62</v>
      </c>
      <c r="P173" s="62"/>
      <c r="Q173" s="63"/>
      <c r="R173" s="116" t="s">
        <v>62</v>
      </c>
      <c r="S173" s="116" t="s">
        <v>62</v>
      </c>
      <c r="T173" s="114" t="s">
        <v>62</v>
      </c>
      <c r="U173" s="116" t="s">
        <v>62</v>
      </c>
      <c r="V173" s="116" t="s">
        <v>62</v>
      </c>
      <c r="W173" s="58"/>
      <c r="Z173" s="317"/>
      <c r="AB173" s="225"/>
      <c r="AC173" s="225"/>
      <c r="AD173" s="225"/>
      <c r="AE173" s="225"/>
      <c r="AF173" s="225"/>
      <c r="AG173" s="225"/>
      <c r="AH173" s="225"/>
      <c r="AI173" s="225"/>
      <c r="AJ173" s="225"/>
      <c r="AK173" s="225"/>
      <c r="AL173" s="225"/>
      <c r="AM173" s="225"/>
      <c r="AN173" s="225"/>
      <c r="AO173" s="225"/>
    </row>
    <row r="174" spans="2:41" ht="7.5" customHeight="1" thickBot="1">
      <c r="B174" s="363"/>
      <c r="C174" s="155"/>
      <c r="D174" s="155"/>
      <c r="E174" s="155"/>
      <c r="F174" s="155"/>
      <c r="G174" s="155"/>
      <c r="H174" s="155"/>
      <c r="I174" s="155"/>
      <c r="J174" s="155"/>
      <c r="K174" s="155"/>
      <c r="L174" s="155"/>
      <c r="M174" s="155"/>
      <c r="N174" s="155"/>
      <c r="O174" s="155"/>
      <c r="P174" s="155"/>
      <c r="Q174" s="155"/>
      <c r="R174" s="155"/>
      <c r="S174" s="155"/>
      <c r="T174" s="155"/>
      <c r="U174" s="155"/>
      <c r="V174" s="155"/>
      <c r="W174" s="156"/>
      <c r="Z174" s="317"/>
      <c r="AB174" s="225"/>
      <c r="AC174" s="225"/>
      <c r="AD174" s="225"/>
      <c r="AE174" s="225"/>
      <c r="AF174" s="225"/>
      <c r="AG174" s="225"/>
      <c r="AH174" s="225"/>
      <c r="AI174" s="225"/>
      <c r="AJ174" s="225"/>
      <c r="AK174" s="225"/>
      <c r="AL174" s="225"/>
      <c r="AM174" s="225"/>
      <c r="AN174" s="225"/>
      <c r="AO174" s="225"/>
    </row>
    <row r="175" spans="2:41">
      <c r="B175" s="73"/>
      <c r="C175" s="68"/>
      <c r="D175" s="68"/>
      <c r="E175" s="68"/>
      <c r="Z175" s="317"/>
      <c r="AB175" s="225"/>
      <c r="AC175" s="225"/>
      <c r="AD175" s="225"/>
      <c r="AE175" s="225"/>
      <c r="AF175" s="225"/>
      <c r="AG175" s="225"/>
      <c r="AH175" s="225"/>
      <c r="AI175" s="225"/>
      <c r="AJ175" s="225"/>
      <c r="AK175" s="225"/>
      <c r="AL175" s="225"/>
      <c r="AM175" s="225"/>
      <c r="AN175" s="225"/>
      <c r="AO175" s="225"/>
    </row>
    <row r="176" spans="2:41" ht="30" customHeight="1">
      <c r="C176" s="354" t="s">
        <v>64</v>
      </c>
      <c r="D176" s="354"/>
      <c r="E176" s="354"/>
      <c r="F176" s="354"/>
      <c r="G176" s="354"/>
      <c r="H176" s="354"/>
      <c r="I176" s="354"/>
      <c r="J176" s="354"/>
      <c r="K176" s="354"/>
      <c r="L176" s="354"/>
      <c r="M176" s="354"/>
      <c r="N176" s="354"/>
      <c r="O176" s="354"/>
      <c r="P176" s="354"/>
      <c r="Q176" s="354"/>
      <c r="R176" s="354"/>
      <c r="S176" s="354"/>
      <c r="T176" s="354"/>
      <c r="U176" s="354"/>
      <c r="V176" s="354"/>
      <c r="W176" s="194"/>
      <c r="Z176" s="317"/>
      <c r="AB176" s="225"/>
      <c r="AC176" s="225"/>
      <c r="AD176" s="225"/>
      <c r="AE176" s="225"/>
      <c r="AF176" s="225"/>
      <c r="AG176" s="225"/>
      <c r="AH176" s="225"/>
      <c r="AI176" s="225"/>
      <c r="AJ176" s="225"/>
      <c r="AK176" s="225"/>
      <c r="AL176" s="225"/>
      <c r="AM176" s="225"/>
      <c r="AN176" s="225"/>
      <c r="AO176" s="225"/>
    </row>
    <row r="177" spans="2:41" ht="45" customHeight="1">
      <c r="C177" s="354" t="s">
        <v>65</v>
      </c>
      <c r="D177" s="354"/>
      <c r="E177" s="354"/>
      <c r="F177" s="354"/>
      <c r="G177" s="354"/>
      <c r="H177" s="354"/>
      <c r="I177" s="354"/>
      <c r="J177" s="354"/>
      <c r="K177" s="354"/>
      <c r="L177" s="354"/>
      <c r="M177" s="354"/>
      <c r="N177" s="354"/>
      <c r="O177" s="354"/>
      <c r="P177" s="354"/>
      <c r="Q177" s="354"/>
      <c r="R177" s="354"/>
      <c r="S177" s="354"/>
      <c r="T177" s="354"/>
      <c r="U177" s="354"/>
      <c r="V177" s="354"/>
      <c r="W177" s="354"/>
      <c r="Z177" s="317"/>
      <c r="AB177" s="225"/>
      <c r="AC177" s="225"/>
      <c r="AD177" s="225"/>
      <c r="AE177" s="225"/>
      <c r="AF177" s="225"/>
      <c r="AG177" s="225"/>
      <c r="AH177" s="225"/>
      <c r="AI177" s="225"/>
      <c r="AJ177" s="225"/>
      <c r="AK177" s="225"/>
      <c r="AL177" s="225"/>
      <c r="AM177" s="225"/>
      <c r="AN177" s="225"/>
      <c r="AO177" s="225"/>
    </row>
    <row r="178" spans="2:41" ht="45" customHeight="1" thickBot="1">
      <c r="C178" s="354" t="s">
        <v>66</v>
      </c>
      <c r="D178" s="354"/>
      <c r="E178" s="354"/>
      <c r="F178" s="354"/>
      <c r="G178" s="354"/>
      <c r="H178" s="354"/>
      <c r="I178" s="354"/>
      <c r="J178" s="354"/>
      <c r="K178" s="354"/>
      <c r="L178" s="354"/>
      <c r="M178" s="354"/>
      <c r="N178" s="354"/>
      <c r="O178" s="354"/>
      <c r="P178" s="354"/>
      <c r="Q178" s="354"/>
      <c r="R178" s="354"/>
      <c r="S178" s="354"/>
      <c r="T178" s="354"/>
      <c r="U178" s="354"/>
      <c r="V178" s="354"/>
      <c r="W178" s="192"/>
      <c r="Z178" s="317"/>
      <c r="AB178" s="225"/>
      <c r="AC178" s="225"/>
      <c r="AD178" s="225"/>
      <c r="AE178" s="225"/>
      <c r="AF178" s="225"/>
      <c r="AG178" s="225"/>
      <c r="AH178" s="225"/>
      <c r="AI178" s="225"/>
      <c r="AJ178" s="225"/>
      <c r="AK178" s="225"/>
      <c r="AL178" s="225"/>
      <c r="AM178" s="225"/>
      <c r="AN178" s="225"/>
      <c r="AO178" s="225"/>
    </row>
    <row r="179" spans="2:41" ht="60" customHeight="1">
      <c r="B179" s="357" t="s">
        <v>71</v>
      </c>
      <c r="C179" s="358"/>
      <c r="D179" s="358"/>
      <c r="E179" s="358"/>
      <c r="F179" s="358"/>
      <c r="G179" s="358"/>
      <c r="H179" s="358"/>
      <c r="I179" s="358"/>
      <c r="J179" s="358"/>
      <c r="K179" s="358"/>
      <c r="L179" s="358"/>
      <c r="M179" s="358"/>
      <c r="N179" s="358"/>
      <c r="O179" s="358"/>
      <c r="P179" s="358"/>
      <c r="Q179" s="358"/>
      <c r="R179" s="358"/>
      <c r="S179" s="358"/>
      <c r="T179" s="358"/>
      <c r="U179" s="358"/>
      <c r="V179" s="358"/>
      <c r="W179" s="359"/>
      <c r="AB179" s="225"/>
      <c r="AC179" s="225"/>
      <c r="AD179" s="225"/>
      <c r="AE179" s="225"/>
      <c r="AF179" s="225"/>
      <c r="AG179" s="225"/>
      <c r="AH179" s="225"/>
      <c r="AI179" s="225"/>
      <c r="AJ179" s="225"/>
      <c r="AK179" s="225"/>
      <c r="AL179" s="225"/>
      <c r="AM179" s="225"/>
      <c r="AN179" s="225"/>
      <c r="AO179" s="225"/>
    </row>
    <row r="180" spans="2:41" ht="18.75" customHeight="1">
      <c r="B180" s="361" t="s">
        <v>49</v>
      </c>
      <c r="C180" s="245"/>
      <c r="D180" s="99"/>
      <c r="E180" s="99"/>
      <c r="F180" s="99"/>
      <c r="G180" s="99"/>
      <c r="H180" s="99"/>
      <c r="I180" s="99"/>
      <c r="J180" s="99"/>
      <c r="K180" s="99"/>
      <c r="L180" s="99"/>
      <c r="M180" s="99"/>
      <c r="N180" s="99"/>
      <c r="O180" s="99"/>
      <c r="P180" s="99"/>
      <c r="Q180" s="99"/>
      <c r="R180" s="99"/>
      <c r="S180" s="99"/>
      <c r="T180" s="99"/>
      <c r="U180" s="99"/>
      <c r="V180" s="99"/>
      <c r="W180" s="246"/>
      <c r="AB180" s="225"/>
      <c r="AC180" s="225"/>
      <c r="AD180" s="225"/>
      <c r="AE180" s="225"/>
      <c r="AF180" s="225"/>
      <c r="AG180" s="225"/>
      <c r="AH180" s="225"/>
      <c r="AI180" s="225"/>
      <c r="AJ180" s="225"/>
      <c r="AK180" s="225"/>
      <c r="AL180" s="225"/>
      <c r="AM180" s="225"/>
      <c r="AN180" s="225"/>
      <c r="AO180" s="225"/>
    </row>
    <row r="181" spans="2:41" ht="14.25" customHeight="1">
      <c r="B181" s="362"/>
      <c r="C181" s="30"/>
      <c r="D181" s="30"/>
      <c r="E181" s="30"/>
      <c r="F181" s="30"/>
      <c r="G181" s="30"/>
      <c r="H181" s="30"/>
      <c r="I181" s="31"/>
      <c r="J181" s="32"/>
      <c r="K181" s="30"/>
      <c r="L181" s="30"/>
      <c r="M181" s="30"/>
      <c r="N181" s="30"/>
      <c r="O181" s="30"/>
      <c r="P181" s="31"/>
      <c r="Q181" s="32"/>
      <c r="R181" s="30"/>
      <c r="S181" s="30"/>
      <c r="T181" s="30"/>
      <c r="U181" s="30"/>
      <c r="V181" s="30"/>
      <c r="W181" s="33"/>
      <c r="AB181" s="225"/>
      <c r="AC181" s="225"/>
      <c r="AD181" s="225"/>
      <c r="AE181" s="225"/>
      <c r="AF181" s="225"/>
      <c r="AG181" s="225"/>
      <c r="AH181" s="225"/>
      <c r="AI181" s="225"/>
      <c r="AJ181" s="225"/>
      <c r="AK181" s="225"/>
      <c r="AL181" s="225"/>
      <c r="AM181" s="225"/>
      <c r="AN181" s="225"/>
      <c r="AO181" s="225"/>
    </row>
    <row r="182" spans="2:41" ht="14.25" customHeight="1">
      <c r="B182" s="362"/>
      <c r="C182" s="34"/>
      <c r="D182" s="34"/>
      <c r="E182" s="34"/>
      <c r="F182" s="34"/>
      <c r="G182" s="34"/>
      <c r="H182" s="34"/>
      <c r="I182" s="35"/>
      <c r="J182" s="36"/>
      <c r="K182" s="34"/>
      <c r="L182" s="34"/>
      <c r="M182" s="34"/>
      <c r="N182" s="34"/>
      <c r="O182" s="34"/>
      <c r="P182" s="35"/>
      <c r="Q182" s="36"/>
      <c r="R182" s="34"/>
      <c r="S182" s="34"/>
      <c r="T182" s="34"/>
      <c r="U182" s="34"/>
      <c r="V182" s="34"/>
      <c r="W182" s="37"/>
      <c r="AA182" s="318"/>
      <c r="AB182" s="228"/>
      <c r="AC182" s="228"/>
      <c r="AD182" s="228"/>
      <c r="AE182" s="228"/>
      <c r="AF182" s="229"/>
      <c r="AG182" s="228"/>
      <c r="AH182" s="228"/>
      <c r="AI182" s="228"/>
      <c r="AJ182" s="228"/>
      <c r="AK182" s="228"/>
      <c r="AL182" s="228"/>
      <c r="AM182" s="228"/>
      <c r="AN182" s="228"/>
      <c r="AO182" s="228"/>
    </row>
    <row r="183" spans="2:41" ht="14.25" customHeight="1">
      <c r="B183" s="362"/>
      <c r="C183" s="34"/>
      <c r="D183" s="34"/>
      <c r="E183" s="34"/>
      <c r="F183" s="34"/>
      <c r="G183" s="34"/>
      <c r="H183" s="34"/>
      <c r="I183" s="35"/>
      <c r="J183" s="36"/>
      <c r="K183" s="34"/>
      <c r="L183" s="34"/>
      <c r="M183" s="34"/>
      <c r="N183" s="34"/>
      <c r="O183" s="34"/>
      <c r="P183" s="35"/>
      <c r="Q183" s="36"/>
      <c r="R183" s="34"/>
      <c r="S183" s="34"/>
      <c r="T183" s="34"/>
      <c r="U183" s="34"/>
      <c r="V183" s="34"/>
      <c r="W183" s="37"/>
      <c r="AA183" s="319"/>
      <c r="AB183" s="224"/>
      <c r="AC183" s="224"/>
      <c r="AD183" s="224"/>
      <c r="AE183" s="224"/>
      <c r="AF183" s="224"/>
      <c r="AG183" s="224"/>
      <c r="AH183" s="224"/>
      <c r="AI183" s="224"/>
      <c r="AJ183" s="224"/>
      <c r="AK183" s="224"/>
      <c r="AL183" s="224"/>
      <c r="AM183" s="224"/>
      <c r="AN183" s="224"/>
      <c r="AO183" s="224"/>
    </row>
    <row r="184" spans="2:41" ht="14.25" customHeight="1">
      <c r="B184" s="362"/>
      <c r="C184" s="34"/>
      <c r="D184" s="34"/>
      <c r="E184" s="34"/>
      <c r="F184" s="34"/>
      <c r="G184" s="34"/>
      <c r="H184" s="34"/>
      <c r="I184" s="35"/>
      <c r="J184" s="36"/>
      <c r="K184" s="34"/>
      <c r="L184" s="34"/>
      <c r="M184" s="34"/>
      <c r="N184" s="34"/>
      <c r="O184" s="34"/>
      <c r="P184" s="35"/>
      <c r="Q184" s="36"/>
      <c r="R184" s="34"/>
      <c r="S184" s="34"/>
      <c r="T184" s="34"/>
      <c r="U184" s="34"/>
      <c r="V184" s="34"/>
      <c r="W184" s="37"/>
      <c r="AB184" s="225"/>
      <c r="AC184" s="225"/>
      <c r="AD184" s="225"/>
      <c r="AE184" s="225"/>
      <c r="AF184" s="225"/>
      <c r="AG184" s="225"/>
      <c r="AH184" s="225"/>
      <c r="AI184" s="225"/>
      <c r="AJ184" s="225"/>
      <c r="AK184" s="225"/>
      <c r="AL184" s="225"/>
      <c r="AM184" s="225"/>
      <c r="AN184" s="225"/>
      <c r="AO184" s="225"/>
    </row>
    <row r="185" spans="2:41" ht="14.25" customHeight="1">
      <c r="B185" s="362"/>
      <c r="C185" s="34"/>
      <c r="D185" s="34"/>
      <c r="E185" s="34"/>
      <c r="F185" s="34"/>
      <c r="G185" s="34"/>
      <c r="H185" s="34"/>
      <c r="I185" s="35"/>
      <c r="J185" s="36"/>
      <c r="K185" s="34"/>
      <c r="L185" s="34"/>
      <c r="M185" s="34"/>
      <c r="N185" s="34"/>
      <c r="O185" s="34"/>
      <c r="P185" s="35"/>
      <c r="Q185" s="36"/>
      <c r="R185" s="34"/>
      <c r="S185" s="34"/>
      <c r="T185" s="34"/>
      <c r="U185" s="34"/>
      <c r="V185" s="34"/>
      <c r="W185" s="37"/>
      <c r="AB185" s="225"/>
      <c r="AC185" s="225"/>
      <c r="AD185" s="225"/>
      <c r="AE185" s="225"/>
      <c r="AF185" s="225"/>
      <c r="AG185" s="225"/>
      <c r="AH185" s="225"/>
      <c r="AI185" s="225"/>
      <c r="AJ185" s="225"/>
      <c r="AK185" s="225"/>
      <c r="AL185" s="225"/>
      <c r="AM185" s="225"/>
      <c r="AN185" s="225"/>
      <c r="AO185" s="225"/>
    </row>
    <row r="186" spans="2:41" ht="14.25" customHeight="1">
      <c r="B186" s="362"/>
      <c r="C186" s="34"/>
      <c r="D186" s="34"/>
      <c r="E186" s="34"/>
      <c r="F186" s="34"/>
      <c r="G186" s="34"/>
      <c r="H186" s="34"/>
      <c r="I186" s="35"/>
      <c r="J186" s="36"/>
      <c r="K186" s="34"/>
      <c r="L186" s="34"/>
      <c r="M186" s="34"/>
      <c r="N186" s="34"/>
      <c r="O186" s="34"/>
      <c r="P186" s="35"/>
      <c r="Q186" s="36"/>
      <c r="R186" s="34"/>
      <c r="S186" s="34"/>
      <c r="T186" s="34"/>
      <c r="U186" s="34"/>
      <c r="V186" s="34"/>
      <c r="W186" s="37"/>
      <c r="AA186" s="320"/>
      <c r="AB186" s="226"/>
      <c r="AC186" s="226"/>
      <c r="AD186" s="226"/>
      <c r="AE186" s="226"/>
      <c r="AF186" s="226"/>
      <c r="AG186" s="226"/>
      <c r="AH186" s="226"/>
      <c r="AI186" s="226"/>
      <c r="AJ186" s="226"/>
      <c r="AK186" s="226"/>
      <c r="AL186" s="226"/>
      <c r="AM186" s="226"/>
      <c r="AN186" s="226"/>
      <c r="AO186" s="226"/>
    </row>
    <row r="187" spans="2:41" ht="14.25" customHeight="1">
      <c r="B187" s="362"/>
      <c r="C187" s="34"/>
      <c r="D187" s="34"/>
      <c r="E187" s="34"/>
      <c r="F187" s="34"/>
      <c r="G187" s="34"/>
      <c r="H187" s="34"/>
      <c r="I187" s="35"/>
      <c r="J187" s="36"/>
      <c r="K187" s="34"/>
      <c r="L187" s="34"/>
      <c r="M187" s="34"/>
      <c r="N187" s="34"/>
      <c r="O187" s="34"/>
      <c r="P187" s="35"/>
      <c r="Q187" s="36"/>
      <c r="R187" s="34"/>
      <c r="S187" s="34"/>
      <c r="T187" s="34"/>
      <c r="U187" s="34"/>
      <c r="V187" s="34"/>
      <c r="W187" s="37"/>
      <c r="AA187" s="320"/>
      <c r="AB187" s="226"/>
      <c r="AC187" s="226"/>
      <c r="AD187" s="226"/>
      <c r="AE187" s="226"/>
      <c r="AF187" s="226"/>
      <c r="AG187" s="226"/>
      <c r="AH187" s="226"/>
      <c r="AI187" s="226"/>
      <c r="AJ187" s="226"/>
      <c r="AK187" s="226"/>
      <c r="AL187" s="226"/>
      <c r="AM187" s="226"/>
      <c r="AN187" s="226"/>
      <c r="AO187" s="226"/>
    </row>
    <row r="188" spans="2:41" ht="14.25" customHeight="1">
      <c r="B188" s="362"/>
      <c r="C188" s="34"/>
      <c r="D188" s="34"/>
      <c r="E188" s="34"/>
      <c r="F188" s="34"/>
      <c r="G188" s="34"/>
      <c r="H188" s="34"/>
      <c r="I188" s="35"/>
      <c r="J188" s="36"/>
      <c r="K188" s="34"/>
      <c r="L188" s="34"/>
      <c r="M188" s="34"/>
      <c r="N188" s="34"/>
      <c r="O188" s="34"/>
      <c r="P188" s="35"/>
      <c r="Q188" s="36"/>
      <c r="R188" s="34"/>
      <c r="S188" s="34"/>
      <c r="T188" s="34"/>
      <c r="U188" s="34"/>
      <c r="V188" s="34"/>
      <c r="W188" s="37"/>
      <c r="AA188" s="320"/>
      <c r="AB188" s="226"/>
      <c r="AC188" s="226"/>
      <c r="AD188" s="226"/>
      <c r="AE188" s="226"/>
      <c r="AF188" s="226"/>
      <c r="AG188" s="226"/>
      <c r="AH188" s="226"/>
      <c r="AI188" s="226"/>
      <c r="AJ188" s="226"/>
      <c r="AK188" s="226"/>
      <c r="AL188" s="226"/>
      <c r="AM188" s="226"/>
      <c r="AN188" s="226"/>
      <c r="AO188" s="226"/>
    </row>
    <row r="189" spans="2:41" ht="14.25" customHeight="1">
      <c r="B189" s="362"/>
      <c r="C189" s="34"/>
      <c r="D189" s="34"/>
      <c r="E189" s="34"/>
      <c r="F189" s="34"/>
      <c r="G189" s="34"/>
      <c r="H189" s="34"/>
      <c r="I189" s="35"/>
      <c r="J189" s="36"/>
      <c r="K189" s="34"/>
      <c r="L189" s="34"/>
      <c r="M189" s="34"/>
      <c r="N189" s="34"/>
      <c r="O189" s="34"/>
      <c r="P189" s="35"/>
      <c r="Q189" s="36"/>
      <c r="R189" s="34"/>
      <c r="S189" s="34"/>
      <c r="T189" s="34"/>
      <c r="U189" s="34"/>
      <c r="V189" s="34"/>
      <c r="W189" s="37"/>
      <c r="AB189" s="225"/>
      <c r="AC189" s="225"/>
      <c r="AD189" s="225"/>
      <c r="AE189" s="225"/>
      <c r="AF189" s="225"/>
      <c r="AG189" s="225"/>
      <c r="AH189" s="225"/>
      <c r="AI189" s="225"/>
      <c r="AJ189" s="225"/>
      <c r="AK189" s="225"/>
      <c r="AL189" s="225"/>
      <c r="AM189" s="225"/>
      <c r="AN189" s="225"/>
      <c r="AO189" s="225"/>
    </row>
    <row r="190" spans="2:41" ht="14.25" customHeight="1">
      <c r="B190" s="362"/>
      <c r="C190" s="34"/>
      <c r="D190" s="34"/>
      <c r="E190" s="34"/>
      <c r="F190" s="34"/>
      <c r="G190" s="34"/>
      <c r="H190" s="34"/>
      <c r="I190" s="35"/>
      <c r="J190" s="36"/>
      <c r="K190" s="34"/>
      <c r="L190" s="34"/>
      <c r="M190" s="34"/>
      <c r="N190" s="34"/>
      <c r="O190" s="34"/>
      <c r="P190" s="35"/>
      <c r="Q190" s="36"/>
      <c r="R190" s="34"/>
      <c r="S190" s="34"/>
      <c r="T190" s="34"/>
      <c r="U190" s="34"/>
      <c r="V190" s="34"/>
      <c r="W190" s="37"/>
      <c r="AB190" s="225"/>
      <c r="AC190" s="225"/>
      <c r="AD190" s="225"/>
      <c r="AE190" s="225"/>
      <c r="AF190" s="225"/>
      <c r="AG190" s="225"/>
      <c r="AH190" s="225"/>
      <c r="AI190" s="225"/>
      <c r="AJ190" s="225"/>
      <c r="AK190" s="225"/>
      <c r="AL190" s="225"/>
      <c r="AM190" s="225"/>
      <c r="AN190" s="225"/>
      <c r="AO190" s="225"/>
    </row>
    <row r="191" spans="2:41" ht="14.25" customHeight="1">
      <c r="B191" s="362"/>
      <c r="C191" s="34"/>
      <c r="D191" s="34"/>
      <c r="E191" s="34"/>
      <c r="F191" s="34"/>
      <c r="G191" s="34"/>
      <c r="H191" s="34"/>
      <c r="I191" s="35"/>
      <c r="J191" s="36"/>
      <c r="K191" s="34"/>
      <c r="L191" s="34"/>
      <c r="M191" s="34"/>
      <c r="N191" s="34"/>
      <c r="O191" s="34"/>
      <c r="P191" s="35"/>
      <c r="Q191" s="36"/>
      <c r="R191" s="34"/>
      <c r="S191" s="34"/>
      <c r="T191" s="34"/>
      <c r="U191" s="34"/>
      <c r="V191" s="34"/>
      <c r="W191" s="37"/>
      <c r="AA191" s="319"/>
      <c r="AB191" s="224"/>
      <c r="AC191" s="224"/>
      <c r="AD191" s="224"/>
      <c r="AE191" s="224"/>
      <c r="AF191" s="224"/>
      <c r="AG191" s="224"/>
      <c r="AH191" s="224"/>
      <c r="AI191" s="224"/>
      <c r="AJ191" s="224"/>
      <c r="AK191" s="224"/>
      <c r="AL191" s="224"/>
      <c r="AM191" s="224"/>
      <c r="AN191" s="224"/>
      <c r="AO191" s="224"/>
    </row>
    <row r="192" spans="2:41" ht="14.25" customHeight="1">
      <c r="B192" s="362"/>
      <c r="C192" s="34"/>
      <c r="D192" s="34"/>
      <c r="E192" s="34"/>
      <c r="F192" s="34"/>
      <c r="G192" s="34"/>
      <c r="H192" s="34"/>
      <c r="I192" s="35"/>
      <c r="J192" s="36"/>
      <c r="K192" s="34"/>
      <c r="L192" s="34"/>
      <c r="M192" s="34"/>
      <c r="N192" s="34"/>
      <c r="O192" s="34"/>
      <c r="P192" s="35"/>
      <c r="Q192" s="36"/>
      <c r="R192" s="34"/>
      <c r="S192" s="34"/>
      <c r="T192" s="34"/>
      <c r="U192" s="34"/>
      <c r="V192" s="34"/>
      <c r="W192" s="37"/>
      <c r="AB192" s="225"/>
      <c r="AC192" s="225"/>
      <c r="AD192" s="225"/>
      <c r="AE192" s="225"/>
      <c r="AF192" s="225"/>
      <c r="AG192" s="225"/>
      <c r="AH192" s="225"/>
      <c r="AI192" s="225"/>
      <c r="AJ192" s="225"/>
      <c r="AK192" s="225"/>
      <c r="AL192" s="225"/>
      <c r="AM192" s="225"/>
      <c r="AN192" s="225"/>
      <c r="AO192" s="225"/>
    </row>
    <row r="193" spans="2:41" ht="14.25" customHeight="1">
      <c r="B193" s="362"/>
      <c r="C193" s="34"/>
      <c r="D193" s="34"/>
      <c r="E193" s="34"/>
      <c r="F193" s="34"/>
      <c r="G193" s="34"/>
      <c r="H193" s="34"/>
      <c r="I193" s="35"/>
      <c r="J193" s="36"/>
      <c r="K193" s="34"/>
      <c r="L193" s="34"/>
      <c r="M193" s="34"/>
      <c r="N193" s="34"/>
      <c r="O193" s="34"/>
      <c r="P193" s="35"/>
      <c r="Q193" s="36"/>
      <c r="R193" s="34"/>
      <c r="S193" s="34"/>
      <c r="T193" s="34"/>
      <c r="U193" s="34"/>
      <c r="V193" s="34"/>
      <c r="W193" s="37"/>
      <c r="AB193" s="225"/>
      <c r="AC193" s="225"/>
      <c r="AD193" s="225"/>
      <c r="AE193" s="226"/>
      <c r="AF193" s="225"/>
      <c r="AG193" s="225"/>
      <c r="AH193" s="225"/>
      <c r="AI193" s="225"/>
      <c r="AJ193" s="226"/>
      <c r="AK193" s="225"/>
      <c r="AL193" s="225"/>
      <c r="AM193" s="225"/>
      <c r="AN193" s="225"/>
      <c r="AO193" s="225"/>
    </row>
    <row r="194" spans="2:41">
      <c r="B194" s="362"/>
      <c r="C194" s="34"/>
      <c r="D194" s="34"/>
      <c r="E194" s="34"/>
      <c r="F194" s="34"/>
      <c r="G194" s="34"/>
      <c r="H194" s="34"/>
      <c r="I194" s="35"/>
      <c r="J194" s="36"/>
      <c r="K194" s="34"/>
      <c r="L194" s="34"/>
      <c r="M194" s="34"/>
      <c r="N194" s="34"/>
      <c r="O194" s="34"/>
      <c r="P194" s="35"/>
      <c r="Q194" s="36"/>
      <c r="R194" s="34"/>
      <c r="S194" s="34"/>
      <c r="T194" s="34"/>
      <c r="U194" s="34"/>
      <c r="V194" s="34"/>
      <c r="W194" s="37"/>
      <c r="AA194" s="320"/>
      <c r="AB194" s="226"/>
      <c r="AC194" s="226"/>
      <c r="AD194" s="226"/>
      <c r="AE194" s="230"/>
      <c r="AF194" s="226"/>
      <c r="AG194" s="226"/>
      <c r="AH194" s="226"/>
      <c r="AI194" s="226"/>
      <c r="AJ194" s="226"/>
      <c r="AK194" s="225"/>
      <c r="AL194" s="225"/>
      <c r="AM194" s="225"/>
      <c r="AN194" s="225"/>
      <c r="AO194" s="226"/>
    </row>
    <row r="195" spans="2:41">
      <c r="B195" s="362"/>
      <c r="C195" s="34"/>
      <c r="D195" s="34"/>
      <c r="E195" s="34"/>
      <c r="F195" s="34"/>
      <c r="G195" s="34"/>
      <c r="H195" s="34"/>
      <c r="I195" s="35"/>
      <c r="J195" s="36"/>
      <c r="K195" s="34"/>
      <c r="L195" s="34"/>
      <c r="M195" s="34"/>
      <c r="N195" s="34"/>
      <c r="O195" s="34"/>
      <c r="P195" s="35"/>
      <c r="Q195" s="36"/>
      <c r="R195" s="34"/>
      <c r="S195" s="34"/>
      <c r="T195" s="34"/>
      <c r="U195" s="34"/>
      <c r="V195" s="34"/>
      <c r="W195" s="37"/>
      <c r="AA195" s="320"/>
      <c r="AB195" s="226"/>
      <c r="AC195" s="226"/>
      <c r="AD195" s="226"/>
      <c r="AE195" s="230"/>
      <c r="AF195" s="226"/>
      <c r="AG195" s="226"/>
      <c r="AH195" s="226"/>
      <c r="AI195" s="226"/>
      <c r="AJ195" s="226"/>
      <c r="AK195" s="225"/>
      <c r="AL195" s="225"/>
      <c r="AM195" s="225"/>
      <c r="AN195" s="225"/>
      <c r="AO195" s="226"/>
    </row>
    <row r="196" spans="2:41" ht="30" customHeight="1">
      <c r="B196" s="362"/>
      <c r="C196" s="55"/>
      <c r="D196" s="371" t="s">
        <v>50</v>
      </c>
      <c r="E196" s="366"/>
      <c r="F196" s="366"/>
      <c r="G196" s="366"/>
      <c r="H196" s="366"/>
      <c r="I196" s="35"/>
      <c r="J196" s="36"/>
      <c r="K196" s="372" t="s">
        <v>51</v>
      </c>
      <c r="L196" s="367"/>
      <c r="M196" s="367"/>
      <c r="N196" s="367"/>
      <c r="O196" s="367"/>
      <c r="P196" s="40"/>
      <c r="Q196" s="41"/>
      <c r="R196" s="369" t="s">
        <v>52</v>
      </c>
      <c r="S196" s="369"/>
      <c r="T196" s="369"/>
      <c r="U196" s="369"/>
      <c r="V196" s="369"/>
      <c r="W196" s="37"/>
      <c r="AA196" s="320"/>
      <c r="AB196" s="226"/>
      <c r="AC196" s="226"/>
      <c r="AD196" s="226"/>
      <c r="AE196" s="230"/>
      <c r="AF196" s="226"/>
      <c r="AG196" s="226"/>
      <c r="AH196" s="226"/>
      <c r="AI196" s="226"/>
      <c r="AJ196" s="226"/>
      <c r="AK196" s="225"/>
      <c r="AL196" s="225"/>
      <c r="AM196" s="225"/>
      <c r="AN196" s="225"/>
      <c r="AO196" s="226"/>
    </row>
    <row r="197" spans="2:41">
      <c r="B197" s="362"/>
      <c r="C197" s="55"/>
      <c r="D197" s="42">
        <v>2012</v>
      </c>
      <c r="E197" s="42">
        <v>2013</v>
      </c>
      <c r="F197" s="264">
        <v>2014</v>
      </c>
      <c r="G197" s="42" t="s">
        <v>53</v>
      </c>
      <c r="H197" s="42" t="s">
        <v>54</v>
      </c>
      <c r="I197" s="56"/>
      <c r="J197" s="57"/>
      <c r="K197" s="42">
        <v>2012</v>
      </c>
      <c r="L197" s="42">
        <v>2013</v>
      </c>
      <c r="M197" s="264">
        <v>2014</v>
      </c>
      <c r="N197" s="42" t="s">
        <v>53</v>
      </c>
      <c r="O197" s="42" t="s">
        <v>54</v>
      </c>
      <c r="P197" s="43"/>
      <c r="Q197" s="44"/>
      <c r="R197" s="42">
        <v>2012</v>
      </c>
      <c r="S197" s="42">
        <v>2013</v>
      </c>
      <c r="T197" s="264">
        <v>2014</v>
      </c>
      <c r="U197" s="42" t="s">
        <v>53</v>
      </c>
      <c r="V197" s="42" t="s">
        <v>54</v>
      </c>
      <c r="W197" s="37"/>
      <c r="Z197" s="316" t="s">
        <v>72</v>
      </c>
      <c r="AB197" s="225"/>
      <c r="AC197" s="225"/>
      <c r="AD197" s="225"/>
      <c r="AE197" s="225"/>
      <c r="AF197" s="225"/>
      <c r="AG197" s="225"/>
      <c r="AH197" s="225"/>
      <c r="AI197" s="225"/>
      <c r="AJ197" s="225"/>
      <c r="AK197" s="225"/>
      <c r="AL197" s="225"/>
      <c r="AM197" s="225"/>
      <c r="AN197" s="225"/>
      <c r="AO197" s="225"/>
    </row>
    <row r="198" spans="2:41" ht="4.5" customHeight="1">
      <c r="B198" s="362"/>
      <c r="C198" s="55"/>
      <c r="D198" s="45"/>
      <c r="E198" s="45"/>
      <c r="F198" s="265"/>
      <c r="G198" s="45"/>
      <c r="H198" s="45"/>
      <c r="I198" s="56"/>
      <c r="J198" s="57"/>
      <c r="K198" s="45"/>
      <c r="L198" s="45"/>
      <c r="M198" s="265"/>
      <c r="N198" s="45"/>
      <c r="O198" s="45"/>
      <c r="P198" s="43"/>
      <c r="Q198" s="44"/>
      <c r="R198" s="45"/>
      <c r="S198" s="45"/>
      <c r="T198" s="265"/>
      <c r="U198" s="45"/>
      <c r="V198" s="45"/>
      <c r="W198" s="37"/>
      <c r="AB198" s="225"/>
      <c r="AC198" s="225"/>
      <c r="AD198" s="225"/>
      <c r="AE198" s="225"/>
      <c r="AF198" s="225"/>
      <c r="AG198" s="225"/>
      <c r="AH198" s="225"/>
      <c r="AI198" s="225"/>
      <c r="AJ198" s="225"/>
      <c r="AK198" s="225"/>
      <c r="AL198" s="225"/>
      <c r="AM198" s="225"/>
      <c r="AN198" s="225"/>
      <c r="AO198" s="225"/>
    </row>
    <row r="199" spans="2:41" ht="4.5" customHeight="1">
      <c r="B199" s="362"/>
      <c r="C199" s="55"/>
      <c r="D199" s="38"/>
      <c r="E199" s="38"/>
      <c r="F199" s="266"/>
      <c r="G199" s="38"/>
      <c r="H199" s="38"/>
      <c r="I199" s="56"/>
      <c r="J199" s="57"/>
      <c r="K199" s="38"/>
      <c r="L199" s="38"/>
      <c r="M199" s="266"/>
      <c r="N199" s="38"/>
      <c r="O199" s="38"/>
      <c r="P199" s="43"/>
      <c r="Q199" s="44"/>
      <c r="R199" s="38"/>
      <c r="S199" s="38"/>
      <c r="T199" s="266"/>
      <c r="U199" s="38"/>
      <c r="V199" s="38"/>
      <c r="W199" s="37"/>
      <c r="AB199" s="225"/>
      <c r="AC199" s="225"/>
      <c r="AD199" s="225"/>
      <c r="AE199" s="225"/>
      <c r="AF199" s="225"/>
      <c r="AG199" s="225"/>
      <c r="AH199" s="225"/>
      <c r="AI199" s="225"/>
      <c r="AJ199" s="225"/>
      <c r="AK199" s="225"/>
      <c r="AL199" s="225"/>
      <c r="AM199" s="225"/>
      <c r="AN199" s="225"/>
      <c r="AO199" s="225"/>
    </row>
    <row r="200" spans="2:41">
      <c r="B200" s="362"/>
      <c r="C200" s="342" t="s">
        <v>56</v>
      </c>
      <c r="D200" s="121"/>
      <c r="E200" s="121"/>
      <c r="F200" s="288"/>
      <c r="G200" s="251"/>
      <c r="H200" s="251"/>
      <c r="I200" s="62"/>
      <c r="J200" s="63"/>
      <c r="K200" s="121"/>
      <c r="L200" s="121"/>
      <c r="M200" s="289"/>
      <c r="N200" s="283"/>
      <c r="O200" s="283"/>
      <c r="P200" s="62"/>
      <c r="Q200" s="63"/>
      <c r="R200" s="121"/>
      <c r="S200" s="121"/>
      <c r="T200" s="288"/>
      <c r="U200" s="251"/>
      <c r="V200" s="251"/>
      <c r="W200" s="37"/>
      <c r="Z200" s="316" t="s">
        <v>57</v>
      </c>
      <c r="AA200" s="316" t="s">
        <v>72</v>
      </c>
      <c r="AB200" s="225"/>
      <c r="AC200" s="225"/>
      <c r="AD200" s="225"/>
      <c r="AE200" s="225"/>
      <c r="AF200" s="225"/>
      <c r="AG200" s="225"/>
      <c r="AH200" s="225"/>
      <c r="AI200" s="225"/>
      <c r="AJ200" s="225"/>
      <c r="AK200" s="225"/>
      <c r="AL200" s="225"/>
      <c r="AM200" s="225"/>
      <c r="AN200" s="225"/>
      <c r="AO200" s="225"/>
    </row>
    <row r="201" spans="2:41">
      <c r="B201" s="362"/>
      <c r="C201" s="342" t="s">
        <v>58</v>
      </c>
      <c r="D201" s="234">
        <f t="shared" ref="D201:F202" si="18">VLOOKUP(($Z201&amp;D$20&amp;$AA201),mcas.gr5to8,2,FALSE)</f>
        <v>57.3</v>
      </c>
      <c r="E201" s="234">
        <f t="shared" si="18"/>
        <v>57.1</v>
      </c>
      <c r="F201" s="267">
        <f t="shared" si="18"/>
        <v>58.9</v>
      </c>
      <c r="G201" s="234">
        <f>VLOOKUP(($Z201&amp;2015&amp;$AA201),mcas.gr5to8,2,FALSE)</f>
        <v>60.3</v>
      </c>
      <c r="H201" s="234">
        <f>VLOOKUP(($Z201&amp;2016&amp;$AA201),mcas.gr5to8,2,FALSE)</f>
        <v>62.5</v>
      </c>
      <c r="I201" s="62"/>
      <c r="J201" s="63"/>
      <c r="K201" s="240">
        <f t="shared" ref="K201:M202" si="19">VLOOKUP(($Z201&amp;K$20&amp;$AA201),mcas.gr5to8,3,FALSE)</f>
        <v>21</v>
      </c>
      <c r="L201" s="240">
        <f t="shared" si="19"/>
        <v>19</v>
      </c>
      <c r="M201" s="270">
        <f t="shared" si="19"/>
        <v>22</v>
      </c>
      <c r="N201" s="240">
        <f>VLOOKUP(($Z201&amp;2015&amp;$AA201),mcas.gr5to8,3,FALSE)</f>
        <v>24</v>
      </c>
      <c r="O201" s="240">
        <f>VLOOKUP(($Z201&amp;2016&amp;$AA201),mcas.gr5to8,3,FALSE)</f>
        <v>28</v>
      </c>
      <c r="P201" s="62"/>
      <c r="Q201" s="63"/>
      <c r="R201" s="234">
        <f t="shared" ref="R201:T202" si="20">VLOOKUP(($Z201&amp;R$20&amp;$AA201),mcas.gr5to8,4,FALSE)</f>
        <v>49</v>
      </c>
      <c r="S201" s="234">
        <f t="shared" si="20"/>
        <v>50</v>
      </c>
      <c r="T201" s="267">
        <f t="shared" si="20"/>
        <v>52</v>
      </c>
      <c r="U201" s="234">
        <f>VLOOKUP(($Z201&amp;2015&amp;$AA201),mcas.gr5to8,4,FALSE)</f>
        <v>52</v>
      </c>
      <c r="V201" s="234">
        <f>VLOOKUP(($Z201&amp;2016&amp;$AA201),mcas.gr5to8,4,FALSE)</f>
        <v>52</v>
      </c>
      <c r="W201" s="37"/>
      <c r="Z201" s="316" t="s">
        <v>59</v>
      </c>
      <c r="AA201" s="316" t="s">
        <v>72</v>
      </c>
      <c r="AB201" s="225"/>
      <c r="AC201" s="225"/>
      <c r="AD201" s="225"/>
      <c r="AE201" s="225"/>
      <c r="AF201" s="225"/>
      <c r="AG201" s="225"/>
      <c r="AH201" s="225"/>
      <c r="AI201" s="225"/>
      <c r="AJ201" s="225"/>
      <c r="AK201" s="225"/>
      <c r="AL201" s="225"/>
      <c r="AM201" s="225"/>
      <c r="AN201" s="225"/>
      <c r="AO201" s="225"/>
    </row>
    <row r="202" spans="2:41">
      <c r="B202" s="362"/>
      <c r="C202" s="342" t="s">
        <v>60</v>
      </c>
      <c r="D202" s="234">
        <f t="shared" si="18"/>
        <v>50</v>
      </c>
      <c r="E202" s="234">
        <f t="shared" si="18"/>
        <v>52.3</v>
      </c>
      <c r="F202" s="267">
        <f t="shared" si="18"/>
        <v>54.2</v>
      </c>
      <c r="G202" s="234">
        <f>VLOOKUP(($Z202&amp;2015&amp;$AA202),mcas.gr5to8,2,FALSE)</f>
        <v>53.5</v>
      </c>
      <c r="H202" s="234">
        <f>VLOOKUP(($Z202&amp;2016&amp;$AA202),mcas.gr5to8,2,FALSE)</f>
        <v>57.2</v>
      </c>
      <c r="I202" s="62"/>
      <c r="J202" s="63"/>
      <c r="K202" s="240">
        <f t="shared" si="19"/>
        <v>15</v>
      </c>
      <c r="L202" s="240">
        <f t="shared" si="19"/>
        <v>17</v>
      </c>
      <c r="M202" s="270">
        <f t="shared" si="19"/>
        <v>18</v>
      </c>
      <c r="N202" s="240">
        <f>VLOOKUP(($Z202&amp;2015&amp;$AA202),mcas.gr5to8,3,FALSE)</f>
        <v>16</v>
      </c>
      <c r="O202" s="240">
        <f>VLOOKUP(($Z202&amp;2016&amp;$AA202),mcas.gr5to8,3,FALSE)</f>
        <v>21</v>
      </c>
      <c r="P202" s="62"/>
      <c r="Q202" s="63"/>
      <c r="R202" s="234">
        <f t="shared" si="20"/>
        <v>36</v>
      </c>
      <c r="S202" s="234">
        <f t="shared" si="20"/>
        <v>40</v>
      </c>
      <c r="T202" s="267">
        <f t="shared" si="20"/>
        <v>39</v>
      </c>
      <c r="U202" s="234">
        <f>VLOOKUP(($Z202&amp;2015&amp;$AA202),mcas.gr5to8,4,FALSE)</f>
        <v>42</v>
      </c>
      <c r="V202" s="234">
        <f>VLOOKUP(($Z202&amp;2016&amp;$AA202),mcas.gr5to8,4,FALSE)</f>
        <v>45</v>
      </c>
      <c r="W202" s="37"/>
      <c r="Z202" s="316" t="s">
        <v>61</v>
      </c>
      <c r="AA202" s="316" t="s">
        <v>72</v>
      </c>
      <c r="AB202" s="225"/>
      <c r="AC202" s="225"/>
      <c r="AD202" s="225"/>
      <c r="AE202" s="225"/>
      <c r="AF202" s="225"/>
      <c r="AG202" s="225"/>
      <c r="AH202" s="225"/>
      <c r="AI202" s="225"/>
      <c r="AJ202" s="225"/>
      <c r="AK202" s="225"/>
      <c r="AL202" s="225"/>
      <c r="AM202" s="225"/>
      <c r="AN202" s="225"/>
      <c r="AO202" s="225"/>
    </row>
    <row r="203" spans="2:41" ht="4.5" customHeight="1">
      <c r="B203" s="362"/>
      <c r="C203" s="34"/>
      <c r="D203" s="64"/>
      <c r="E203" s="64"/>
      <c r="F203" s="268"/>
      <c r="G203" s="64"/>
      <c r="H203" s="64"/>
      <c r="I203" s="62"/>
      <c r="J203" s="63"/>
      <c r="K203" s="64"/>
      <c r="L203" s="64"/>
      <c r="M203" s="268"/>
      <c r="N203" s="64"/>
      <c r="O203" s="64"/>
      <c r="P203" s="62"/>
      <c r="Q203" s="63"/>
      <c r="R203" s="64"/>
      <c r="S203" s="64"/>
      <c r="T203" s="268"/>
      <c r="U203" s="64"/>
      <c r="V203" s="64"/>
      <c r="W203" s="37"/>
      <c r="AB203" s="225"/>
      <c r="AC203" s="225"/>
      <c r="AD203" s="225"/>
      <c r="AE203" s="225"/>
      <c r="AF203" s="225"/>
      <c r="AG203" s="225"/>
      <c r="AH203" s="225"/>
      <c r="AI203" s="225"/>
      <c r="AJ203" s="225"/>
      <c r="AK203" s="225"/>
      <c r="AL203" s="225"/>
      <c r="AM203" s="225"/>
      <c r="AN203" s="225"/>
      <c r="AO203" s="225"/>
    </row>
    <row r="204" spans="2:41" ht="4.5" customHeight="1">
      <c r="B204" s="362"/>
      <c r="C204" s="34"/>
      <c r="D204" s="59"/>
      <c r="E204" s="59"/>
      <c r="F204" s="269"/>
      <c r="G204" s="59"/>
      <c r="H204" s="59"/>
      <c r="I204" s="62"/>
      <c r="J204" s="63"/>
      <c r="K204" s="59"/>
      <c r="L204" s="59"/>
      <c r="M204" s="269"/>
      <c r="N204" s="59"/>
      <c r="O204" s="59"/>
      <c r="P204" s="62"/>
      <c r="Q204" s="63"/>
      <c r="R204" s="59"/>
      <c r="S204" s="59"/>
      <c r="T204" s="269"/>
      <c r="U204" s="59"/>
      <c r="V204" s="59"/>
      <c r="W204" s="37"/>
      <c r="AB204" s="225"/>
      <c r="AC204" s="225"/>
      <c r="AD204" s="225"/>
      <c r="AE204" s="225"/>
      <c r="AF204" s="225"/>
      <c r="AG204" s="225"/>
      <c r="AH204" s="225"/>
      <c r="AI204" s="225"/>
      <c r="AJ204" s="225"/>
      <c r="AK204" s="225"/>
      <c r="AL204" s="225"/>
      <c r="AM204" s="225"/>
      <c r="AN204" s="225"/>
      <c r="AO204" s="225"/>
    </row>
    <row r="205" spans="2:41">
      <c r="B205" s="362"/>
      <c r="C205" s="20" t="s">
        <v>30</v>
      </c>
      <c r="D205" s="116" t="s">
        <v>62</v>
      </c>
      <c r="E205" s="116" t="s">
        <v>62</v>
      </c>
      <c r="F205" s="114" t="s">
        <v>62</v>
      </c>
      <c r="G205" s="116" t="s">
        <v>62</v>
      </c>
      <c r="H205" s="116" t="s">
        <v>62</v>
      </c>
      <c r="I205" s="62"/>
      <c r="J205" s="63"/>
      <c r="K205" s="116" t="s">
        <v>62</v>
      </c>
      <c r="L205" s="116" t="s">
        <v>62</v>
      </c>
      <c r="M205" s="114" t="s">
        <v>62</v>
      </c>
      <c r="N205" s="116" t="s">
        <v>62</v>
      </c>
      <c r="O205" s="116" t="s">
        <v>62</v>
      </c>
      <c r="P205" s="62"/>
      <c r="Q205" s="63"/>
      <c r="R205" s="116" t="s">
        <v>62</v>
      </c>
      <c r="S205" s="116" t="s">
        <v>62</v>
      </c>
      <c r="T205" s="114" t="s">
        <v>62</v>
      </c>
      <c r="U205" s="116" t="s">
        <v>62</v>
      </c>
      <c r="V205" s="116" t="s">
        <v>62</v>
      </c>
      <c r="W205" s="37"/>
      <c r="AB205" s="225"/>
      <c r="AC205" s="225"/>
      <c r="AD205" s="225"/>
      <c r="AE205" s="225"/>
      <c r="AF205" s="225"/>
      <c r="AG205" s="225"/>
      <c r="AH205" s="225"/>
      <c r="AI205" s="225"/>
      <c r="AJ205" s="225"/>
      <c r="AK205" s="225"/>
      <c r="AL205" s="225"/>
      <c r="AM205" s="225"/>
      <c r="AN205" s="225"/>
      <c r="AO205" s="225"/>
    </row>
    <row r="206" spans="2:41" ht="15.75" thickBot="1">
      <c r="B206" s="363"/>
      <c r="C206" s="219"/>
      <c r="D206" s="220"/>
      <c r="E206" s="220"/>
      <c r="F206" s="220"/>
      <c r="G206" s="220"/>
      <c r="H206" s="220"/>
      <c r="I206" s="221"/>
      <c r="J206" s="221"/>
      <c r="K206" s="220"/>
      <c r="L206" s="220"/>
      <c r="M206" s="220"/>
      <c r="N206" s="220"/>
      <c r="O206" s="220"/>
      <c r="P206" s="221"/>
      <c r="Q206" s="221"/>
      <c r="R206" s="220"/>
      <c r="S206" s="220"/>
      <c r="T206" s="220"/>
      <c r="U206" s="220"/>
      <c r="V206" s="220"/>
      <c r="W206" s="222"/>
      <c r="AB206" s="225"/>
      <c r="AC206" s="225"/>
      <c r="AD206" s="225"/>
      <c r="AE206" s="225"/>
      <c r="AF206" s="225"/>
      <c r="AG206" s="225"/>
      <c r="AH206" s="225"/>
      <c r="AI206" s="225"/>
      <c r="AJ206" s="225"/>
      <c r="AK206" s="225"/>
      <c r="AL206" s="225"/>
      <c r="AM206" s="225"/>
      <c r="AN206" s="225"/>
      <c r="AO206" s="225"/>
    </row>
    <row r="207" spans="2:41" ht="18.75" customHeight="1">
      <c r="B207" s="370" t="s">
        <v>63</v>
      </c>
      <c r="C207" s="15"/>
      <c r="D207" s="16"/>
      <c r="E207" s="16"/>
      <c r="F207" s="16"/>
      <c r="G207" s="16"/>
      <c r="H207" s="16"/>
      <c r="I207" s="16"/>
      <c r="J207" s="16"/>
      <c r="K207" s="16"/>
      <c r="L207" s="16"/>
      <c r="M207" s="16"/>
      <c r="N207" s="16"/>
      <c r="O207" s="16"/>
      <c r="P207" s="16"/>
      <c r="Q207" s="16"/>
      <c r="R207" s="16"/>
      <c r="S207" s="16"/>
      <c r="T207" s="16"/>
      <c r="U207" s="16"/>
      <c r="V207" s="16"/>
      <c r="W207" s="50"/>
      <c r="AB207" s="225"/>
      <c r="AC207" s="225"/>
      <c r="AD207" s="225"/>
      <c r="AE207" s="225"/>
      <c r="AF207" s="225"/>
      <c r="AG207" s="225"/>
      <c r="AH207" s="225"/>
      <c r="AI207" s="225"/>
      <c r="AJ207" s="225"/>
      <c r="AK207" s="225"/>
      <c r="AL207" s="225"/>
      <c r="AM207" s="225"/>
      <c r="AN207" s="225"/>
      <c r="AO207" s="225"/>
    </row>
    <row r="208" spans="2:41" ht="15" customHeight="1">
      <c r="B208" s="362"/>
      <c r="C208" s="51"/>
      <c r="D208" s="51"/>
      <c r="E208" s="51"/>
      <c r="F208" s="51"/>
      <c r="G208" s="51"/>
      <c r="H208" s="51"/>
      <c r="I208" s="52"/>
      <c r="J208" s="53"/>
      <c r="K208" s="51"/>
      <c r="L208" s="51"/>
      <c r="M208" s="51"/>
      <c r="N208" s="51"/>
      <c r="O208" s="51"/>
      <c r="P208" s="52"/>
      <c r="Q208" s="53"/>
      <c r="R208" s="51"/>
      <c r="S208" s="51"/>
      <c r="T208" s="51"/>
      <c r="U208" s="51"/>
      <c r="V208" s="51"/>
      <c r="W208" s="54"/>
      <c r="AB208" s="225"/>
      <c r="AC208" s="225"/>
      <c r="AD208" s="225"/>
      <c r="AE208" s="225"/>
      <c r="AF208" s="225"/>
      <c r="AG208" s="225"/>
      <c r="AH208" s="225"/>
      <c r="AI208" s="225"/>
      <c r="AJ208" s="225"/>
      <c r="AK208" s="225"/>
      <c r="AL208" s="225"/>
      <c r="AM208" s="225"/>
      <c r="AN208" s="225"/>
      <c r="AO208" s="225"/>
    </row>
    <row r="209" spans="2:41" ht="15" customHeight="1">
      <c r="B209" s="362"/>
      <c r="C209" s="55"/>
      <c r="D209" s="55"/>
      <c r="E209" s="55"/>
      <c r="F209" s="55"/>
      <c r="G209" s="55"/>
      <c r="H209" s="55"/>
      <c r="I209" s="56"/>
      <c r="J209" s="57"/>
      <c r="K209" s="55"/>
      <c r="L209" s="55"/>
      <c r="M209" s="55"/>
      <c r="N209" s="55"/>
      <c r="O209" s="55"/>
      <c r="P209" s="56"/>
      <c r="Q209" s="57"/>
      <c r="R209" s="55"/>
      <c r="S209" s="55"/>
      <c r="T209" s="55"/>
      <c r="U209" s="55"/>
      <c r="V209" s="55"/>
      <c r="W209" s="58"/>
      <c r="AA209" s="318"/>
      <c r="AB209" s="228"/>
      <c r="AC209" s="228"/>
      <c r="AD209" s="228"/>
      <c r="AE209" s="228"/>
      <c r="AF209" s="229"/>
      <c r="AG209" s="228"/>
      <c r="AH209" s="228"/>
      <c r="AI209" s="228"/>
      <c r="AJ209" s="228"/>
      <c r="AK209" s="228"/>
      <c r="AL209" s="228"/>
      <c r="AM209" s="228"/>
      <c r="AN209" s="228"/>
      <c r="AO209" s="228"/>
    </row>
    <row r="210" spans="2:41" ht="15" customHeight="1">
      <c r="B210" s="362"/>
      <c r="C210" s="55"/>
      <c r="D210" s="55"/>
      <c r="E210" s="55"/>
      <c r="F210" s="55"/>
      <c r="G210" s="55"/>
      <c r="H210" s="55"/>
      <c r="I210" s="56"/>
      <c r="J210" s="57"/>
      <c r="K210" s="55"/>
      <c r="L210" s="55"/>
      <c r="M210" s="55"/>
      <c r="N210" s="55"/>
      <c r="O210" s="55"/>
      <c r="P210" s="56"/>
      <c r="Q210" s="57"/>
      <c r="R210" s="55"/>
      <c r="S210" s="55"/>
      <c r="T210" s="55"/>
      <c r="U210" s="55"/>
      <c r="V210" s="55"/>
      <c r="W210" s="58"/>
      <c r="AA210" s="319"/>
      <c r="AB210" s="224"/>
      <c r="AC210" s="224"/>
      <c r="AD210" s="224"/>
      <c r="AE210" s="224"/>
      <c r="AF210" s="224"/>
      <c r="AG210" s="224"/>
      <c r="AH210" s="224"/>
      <c r="AI210" s="224"/>
      <c r="AJ210" s="224"/>
      <c r="AK210" s="224"/>
      <c r="AL210" s="224"/>
      <c r="AM210" s="224"/>
      <c r="AN210" s="224"/>
      <c r="AO210" s="224"/>
    </row>
    <row r="211" spans="2:41" ht="15" customHeight="1">
      <c r="B211" s="362"/>
      <c r="C211" s="55"/>
      <c r="D211" s="55"/>
      <c r="E211" s="55"/>
      <c r="F211" s="55"/>
      <c r="G211" s="55"/>
      <c r="H211" s="55"/>
      <c r="I211" s="56"/>
      <c r="J211" s="57"/>
      <c r="K211" s="55"/>
      <c r="L211" s="55"/>
      <c r="M211" s="55"/>
      <c r="N211" s="55"/>
      <c r="O211" s="55"/>
      <c r="P211" s="56"/>
      <c r="Q211" s="57"/>
      <c r="R211" s="55"/>
      <c r="S211" s="55"/>
      <c r="T211" s="55"/>
      <c r="U211" s="55"/>
      <c r="V211" s="55"/>
      <c r="W211" s="58"/>
      <c r="AB211" s="225"/>
      <c r="AC211" s="225"/>
      <c r="AD211" s="225"/>
      <c r="AE211" s="225"/>
      <c r="AF211" s="225"/>
      <c r="AG211" s="225"/>
      <c r="AH211" s="225"/>
      <c r="AI211" s="225"/>
      <c r="AJ211" s="225"/>
      <c r="AK211" s="225"/>
      <c r="AL211" s="225"/>
      <c r="AM211" s="225"/>
      <c r="AN211" s="225"/>
      <c r="AO211" s="225"/>
    </row>
    <row r="212" spans="2:41" ht="15" customHeight="1">
      <c r="B212" s="362"/>
      <c r="C212" s="55"/>
      <c r="D212" s="55"/>
      <c r="E212" s="55"/>
      <c r="F212" s="55"/>
      <c r="G212" s="55"/>
      <c r="H212" s="55"/>
      <c r="I212" s="56"/>
      <c r="J212" s="57"/>
      <c r="K212" s="55"/>
      <c r="L212" s="55"/>
      <c r="M212" s="55"/>
      <c r="N212" s="55"/>
      <c r="O212" s="55"/>
      <c r="P212" s="56"/>
      <c r="Q212" s="57"/>
      <c r="R212" s="55"/>
      <c r="S212" s="55"/>
      <c r="T212" s="55"/>
      <c r="U212" s="55"/>
      <c r="V212" s="55"/>
      <c r="W212" s="58"/>
      <c r="AB212" s="225"/>
      <c r="AC212" s="225"/>
      <c r="AD212" s="225"/>
      <c r="AE212" s="225"/>
      <c r="AF212" s="225"/>
      <c r="AG212" s="225"/>
      <c r="AH212" s="225"/>
      <c r="AI212" s="225"/>
      <c r="AJ212" s="225"/>
      <c r="AK212" s="225"/>
      <c r="AL212" s="225"/>
      <c r="AM212" s="225"/>
      <c r="AN212" s="225"/>
      <c r="AO212" s="225"/>
    </row>
    <row r="213" spans="2:41" ht="15" customHeight="1">
      <c r="B213" s="362"/>
      <c r="C213" s="55"/>
      <c r="D213" s="55"/>
      <c r="E213" s="55"/>
      <c r="F213" s="55"/>
      <c r="G213" s="55"/>
      <c r="H213" s="55"/>
      <c r="I213" s="56"/>
      <c r="J213" s="57"/>
      <c r="K213" s="55"/>
      <c r="L213" s="55"/>
      <c r="M213" s="55"/>
      <c r="N213" s="55"/>
      <c r="O213" s="55"/>
      <c r="P213" s="56"/>
      <c r="Q213" s="57"/>
      <c r="R213" s="55"/>
      <c r="S213" s="55"/>
      <c r="T213" s="55"/>
      <c r="U213" s="55"/>
      <c r="V213" s="55"/>
      <c r="W213" s="58"/>
      <c r="AA213" s="320"/>
      <c r="AB213" s="226"/>
      <c r="AC213" s="226"/>
      <c r="AD213" s="226"/>
      <c r="AE213" s="226"/>
      <c r="AF213" s="226"/>
      <c r="AG213" s="226"/>
      <c r="AH213" s="226"/>
      <c r="AI213" s="226"/>
      <c r="AJ213" s="226"/>
      <c r="AK213" s="226"/>
      <c r="AL213" s="226"/>
      <c r="AM213" s="226"/>
      <c r="AN213" s="226"/>
      <c r="AO213" s="226"/>
    </row>
    <row r="214" spans="2:41" ht="15" customHeight="1">
      <c r="B214" s="362"/>
      <c r="C214" s="55"/>
      <c r="D214" s="55"/>
      <c r="E214" s="55"/>
      <c r="F214" s="55"/>
      <c r="G214" s="55"/>
      <c r="H214" s="55"/>
      <c r="I214" s="56"/>
      <c r="J214" s="57"/>
      <c r="K214" s="55"/>
      <c r="L214" s="55"/>
      <c r="M214" s="55"/>
      <c r="N214" s="55"/>
      <c r="O214" s="55"/>
      <c r="P214" s="56"/>
      <c r="Q214" s="57"/>
      <c r="R214" s="55"/>
      <c r="S214" s="55"/>
      <c r="T214" s="55"/>
      <c r="U214" s="55"/>
      <c r="V214" s="55"/>
      <c r="W214" s="58"/>
      <c r="AA214" s="320"/>
      <c r="AB214" s="226"/>
      <c r="AC214" s="226"/>
      <c r="AD214" s="226"/>
      <c r="AE214" s="226"/>
      <c r="AF214" s="226"/>
      <c r="AG214" s="226"/>
      <c r="AH214" s="226"/>
      <c r="AI214" s="226"/>
      <c r="AJ214" s="226"/>
      <c r="AK214" s="226"/>
      <c r="AL214" s="226"/>
      <c r="AM214" s="226"/>
      <c r="AN214" s="226"/>
      <c r="AO214" s="226"/>
    </row>
    <row r="215" spans="2:41" ht="15" customHeight="1">
      <c r="B215" s="362"/>
      <c r="C215" s="55"/>
      <c r="D215" s="55"/>
      <c r="E215" s="55"/>
      <c r="F215" s="55"/>
      <c r="G215" s="55"/>
      <c r="H215" s="55"/>
      <c r="I215" s="56"/>
      <c r="J215" s="57"/>
      <c r="K215" s="55"/>
      <c r="L215" s="55"/>
      <c r="M215" s="55"/>
      <c r="N215" s="55"/>
      <c r="O215" s="55"/>
      <c r="P215" s="56"/>
      <c r="Q215" s="57"/>
      <c r="R215" s="55"/>
      <c r="S215" s="55"/>
      <c r="T215" s="55"/>
      <c r="U215" s="55"/>
      <c r="V215" s="55"/>
      <c r="W215" s="58"/>
      <c r="AA215" s="320"/>
      <c r="AB215" s="226"/>
      <c r="AC215" s="226"/>
      <c r="AD215" s="226"/>
      <c r="AE215" s="226"/>
      <c r="AF215" s="226"/>
      <c r="AG215" s="226"/>
      <c r="AH215" s="226"/>
      <c r="AI215" s="226"/>
      <c r="AJ215" s="226"/>
      <c r="AK215" s="226"/>
      <c r="AL215" s="226"/>
      <c r="AM215" s="226"/>
      <c r="AN215" s="226"/>
      <c r="AO215" s="226"/>
    </row>
    <row r="216" spans="2:41" ht="15" customHeight="1">
      <c r="B216" s="362"/>
      <c r="C216" s="55"/>
      <c r="D216" s="55"/>
      <c r="E216" s="55"/>
      <c r="F216" s="55"/>
      <c r="G216" s="55"/>
      <c r="H216" s="55"/>
      <c r="I216" s="56"/>
      <c r="J216" s="57"/>
      <c r="K216" s="55"/>
      <c r="L216" s="55"/>
      <c r="M216" s="55"/>
      <c r="N216" s="55"/>
      <c r="O216" s="55"/>
      <c r="P216" s="56"/>
      <c r="Q216" s="57"/>
      <c r="R216" s="55"/>
      <c r="S216" s="55"/>
      <c r="T216" s="55"/>
      <c r="U216" s="55"/>
      <c r="V216" s="55"/>
      <c r="W216" s="58"/>
      <c r="AB216" s="225"/>
      <c r="AC216" s="225"/>
      <c r="AD216" s="225"/>
      <c r="AE216" s="225"/>
      <c r="AF216" s="225"/>
      <c r="AG216" s="225"/>
      <c r="AH216" s="225"/>
      <c r="AI216" s="225"/>
      <c r="AJ216" s="225"/>
      <c r="AK216" s="225"/>
      <c r="AL216" s="225"/>
      <c r="AM216" s="225"/>
      <c r="AN216" s="225"/>
      <c r="AO216" s="225"/>
    </row>
    <row r="217" spans="2:41" ht="15" customHeight="1">
      <c r="B217" s="362"/>
      <c r="C217" s="55"/>
      <c r="D217" s="55"/>
      <c r="E217" s="55"/>
      <c r="F217" s="55"/>
      <c r="G217" s="55"/>
      <c r="H217" s="55"/>
      <c r="I217" s="56"/>
      <c r="J217" s="57"/>
      <c r="K217" s="55"/>
      <c r="L217" s="55"/>
      <c r="M217" s="55"/>
      <c r="N217" s="55"/>
      <c r="O217" s="55"/>
      <c r="P217" s="56"/>
      <c r="Q217" s="57"/>
      <c r="R217" s="55"/>
      <c r="S217" s="55"/>
      <c r="T217" s="55"/>
      <c r="U217" s="55"/>
      <c r="V217" s="55"/>
      <c r="W217" s="58"/>
      <c r="AB217" s="225"/>
      <c r="AC217" s="225"/>
      <c r="AD217" s="225"/>
      <c r="AE217" s="225"/>
      <c r="AF217" s="225"/>
      <c r="AG217" s="225"/>
      <c r="AH217" s="225"/>
      <c r="AI217" s="225"/>
      <c r="AJ217" s="225"/>
      <c r="AK217" s="225"/>
      <c r="AL217" s="225"/>
      <c r="AM217" s="225"/>
      <c r="AN217" s="225"/>
      <c r="AO217" s="225"/>
    </row>
    <row r="218" spans="2:41" ht="15" customHeight="1">
      <c r="B218" s="362"/>
      <c r="C218" s="55"/>
      <c r="D218" s="55"/>
      <c r="E218" s="55"/>
      <c r="F218" s="55"/>
      <c r="G218" s="55"/>
      <c r="H218" s="55"/>
      <c r="I218" s="56"/>
      <c r="J218" s="57"/>
      <c r="K218" s="55"/>
      <c r="L218" s="55"/>
      <c r="M218" s="55"/>
      <c r="N218" s="55"/>
      <c r="O218" s="55"/>
      <c r="P218" s="56"/>
      <c r="Q218" s="57"/>
      <c r="R218" s="55"/>
      <c r="S218" s="55"/>
      <c r="T218" s="55"/>
      <c r="U218" s="55"/>
      <c r="V218" s="55"/>
      <c r="W218" s="58"/>
      <c r="AA218" s="319"/>
      <c r="AB218" s="224"/>
      <c r="AC218" s="224"/>
      <c r="AD218" s="224"/>
      <c r="AE218" s="224"/>
      <c r="AF218" s="224"/>
      <c r="AG218" s="224"/>
      <c r="AH218" s="224"/>
      <c r="AI218" s="224"/>
      <c r="AJ218" s="224"/>
      <c r="AK218" s="224"/>
      <c r="AL218" s="224"/>
      <c r="AM218" s="224"/>
      <c r="AN218" s="224"/>
      <c r="AO218" s="224"/>
    </row>
    <row r="219" spans="2:41" ht="15" customHeight="1">
      <c r="B219" s="362"/>
      <c r="C219" s="55"/>
      <c r="D219" s="55"/>
      <c r="E219" s="55"/>
      <c r="F219" s="55"/>
      <c r="G219" s="55"/>
      <c r="H219" s="55"/>
      <c r="I219" s="56"/>
      <c r="J219" s="57"/>
      <c r="K219" s="55"/>
      <c r="L219" s="55"/>
      <c r="M219" s="55"/>
      <c r="N219" s="55"/>
      <c r="O219" s="55"/>
      <c r="P219" s="56"/>
      <c r="Q219" s="57"/>
      <c r="R219" s="55"/>
      <c r="S219" s="55"/>
      <c r="T219" s="55"/>
      <c r="U219" s="55"/>
      <c r="V219" s="55"/>
      <c r="W219" s="58"/>
      <c r="AB219" s="225"/>
      <c r="AC219" s="225"/>
      <c r="AD219" s="225"/>
      <c r="AE219" s="225"/>
      <c r="AF219" s="225"/>
      <c r="AG219" s="225"/>
      <c r="AH219" s="225"/>
      <c r="AI219" s="225"/>
      <c r="AJ219" s="225"/>
      <c r="AK219" s="225"/>
      <c r="AL219" s="225"/>
      <c r="AM219" s="225"/>
      <c r="AN219" s="225"/>
      <c r="AO219" s="225"/>
    </row>
    <row r="220" spans="2:41" ht="15" customHeight="1">
      <c r="B220" s="362"/>
      <c r="C220" s="55"/>
      <c r="D220" s="55"/>
      <c r="E220" s="55"/>
      <c r="F220" s="55"/>
      <c r="G220" s="55"/>
      <c r="H220" s="55"/>
      <c r="I220" s="56"/>
      <c r="J220" s="57"/>
      <c r="K220" s="55"/>
      <c r="L220" s="55"/>
      <c r="M220" s="55"/>
      <c r="N220" s="55"/>
      <c r="O220" s="55"/>
      <c r="P220" s="56"/>
      <c r="Q220" s="57"/>
      <c r="R220" s="55"/>
      <c r="S220" s="55"/>
      <c r="T220" s="55"/>
      <c r="U220" s="55"/>
      <c r="V220" s="55"/>
      <c r="W220" s="58"/>
      <c r="AB220" s="225"/>
      <c r="AC220" s="225"/>
      <c r="AD220" s="225"/>
      <c r="AE220" s="226"/>
      <c r="AF220" s="225"/>
      <c r="AG220" s="225"/>
      <c r="AH220" s="225"/>
      <c r="AI220" s="225"/>
      <c r="AJ220" s="226"/>
      <c r="AK220" s="225"/>
      <c r="AL220" s="225"/>
      <c r="AM220" s="225"/>
      <c r="AN220" s="225"/>
      <c r="AO220" s="225"/>
    </row>
    <row r="221" spans="2:41" ht="15" customHeight="1">
      <c r="B221" s="362"/>
      <c r="C221" s="55"/>
      <c r="D221" s="55"/>
      <c r="E221" s="55"/>
      <c r="F221" s="55"/>
      <c r="G221" s="55"/>
      <c r="H221" s="55"/>
      <c r="I221" s="56"/>
      <c r="J221" s="57"/>
      <c r="K221" s="55"/>
      <c r="L221" s="55"/>
      <c r="M221" s="55"/>
      <c r="N221" s="55"/>
      <c r="O221" s="55"/>
      <c r="P221" s="56"/>
      <c r="Q221" s="57"/>
      <c r="R221" s="55"/>
      <c r="S221" s="55"/>
      <c r="T221" s="55"/>
      <c r="U221" s="55"/>
      <c r="V221" s="55"/>
      <c r="W221" s="58"/>
      <c r="AA221" s="320"/>
      <c r="AB221" s="226"/>
      <c r="AC221" s="226"/>
      <c r="AD221" s="226"/>
      <c r="AE221" s="230"/>
      <c r="AF221" s="226"/>
      <c r="AG221" s="226"/>
      <c r="AH221" s="226"/>
      <c r="AI221" s="226"/>
      <c r="AJ221" s="226"/>
      <c r="AK221" s="225"/>
      <c r="AL221" s="225"/>
      <c r="AM221" s="225"/>
      <c r="AN221" s="225"/>
      <c r="AO221" s="226"/>
    </row>
    <row r="222" spans="2:41" ht="15" customHeight="1">
      <c r="B222" s="362"/>
      <c r="C222" s="55"/>
      <c r="D222" s="55"/>
      <c r="E222" s="55"/>
      <c r="F222" s="55"/>
      <c r="G222" s="55"/>
      <c r="H222" s="55"/>
      <c r="I222" s="56"/>
      <c r="J222" s="57"/>
      <c r="K222" s="55"/>
      <c r="L222" s="55"/>
      <c r="M222" s="55"/>
      <c r="N222" s="55"/>
      <c r="O222" s="55"/>
      <c r="P222" s="56"/>
      <c r="Q222" s="57"/>
      <c r="R222" s="55"/>
      <c r="S222" s="55"/>
      <c r="T222" s="55"/>
      <c r="U222" s="55"/>
      <c r="V222" s="55"/>
      <c r="W222" s="58"/>
      <c r="AA222" s="320"/>
      <c r="AB222" s="226"/>
      <c r="AC222" s="226"/>
      <c r="AD222" s="226"/>
      <c r="AE222" s="230"/>
      <c r="AF222" s="226"/>
      <c r="AG222" s="226"/>
      <c r="AH222" s="226"/>
      <c r="AI222" s="226"/>
      <c r="AJ222" s="226"/>
      <c r="AK222" s="225"/>
      <c r="AL222" s="225"/>
      <c r="AM222" s="225"/>
      <c r="AN222" s="225"/>
      <c r="AO222" s="226"/>
    </row>
    <row r="223" spans="2:41" ht="30" customHeight="1">
      <c r="B223" s="362"/>
      <c r="C223" s="55"/>
      <c r="D223" s="371" t="s">
        <v>50</v>
      </c>
      <c r="E223" s="366"/>
      <c r="F223" s="366"/>
      <c r="G223" s="366"/>
      <c r="H223" s="366"/>
      <c r="I223" s="35"/>
      <c r="J223" s="36"/>
      <c r="K223" s="372" t="s">
        <v>51</v>
      </c>
      <c r="L223" s="367"/>
      <c r="M223" s="367"/>
      <c r="N223" s="367"/>
      <c r="O223" s="367"/>
      <c r="P223" s="40"/>
      <c r="Q223" s="41"/>
      <c r="R223" s="369" t="s">
        <v>52</v>
      </c>
      <c r="S223" s="369"/>
      <c r="T223" s="369"/>
      <c r="U223" s="369"/>
      <c r="V223" s="369"/>
      <c r="W223" s="58"/>
      <c r="AA223" s="320"/>
      <c r="AB223" s="226"/>
      <c r="AC223" s="226"/>
      <c r="AD223" s="226"/>
      <c r="AE223" s="230"/>
      <c r="AF223" s="226"/>
      <c r="AG223" s="226"/>
      <c r="AH223" s="226"/>
      <c r="AI223" s="226"/>
      <c r="AJ223" s="226"/>
      <c r="AK223" s="225"/>
      <c r="AL223" s="225"/>
      <c r="AM223" s="225"/>
      <c r="AN223" s="225"/>
      <c r="AO223" s="226"/>
    </row>
    <row r="224" spans="2:41">
      <c r="B224" s="362"/>
      <c r="C224" s="55"/>
      <c r="D224" s="42">
        <v>2012</v>
      </c>
      <c r="E224" s="42">
        <v>2013</v>
      </c>
      <c r="F224" s="264">
        <v>2014</v>
      </c>
      <c r="G224" s="42" t="s">
        <v>53</v>
      </c>
      <c r="H224" s="42" t="s">
        <v>54</v>
      </c>
      <c r="I224" s="56"/>
      <c r="J224" s="57"/>
      <c r="K224" s="42">
        <v>2012</v>
      </c>
      <c r="L224" s="42">
        <v>2013</v>
      </c>
      <c r="M224" s="264">
        <v>2014</v>
      </c>
      <c r="N224" s="42" t="s">
        <v>53</v>
      </c>
      <c r="O224" s="42" t="s">
        <v>54</v>
      </c>
      <c r="P224" s="43"/>
      <c r="Q224" s="44"/>
      <c r="R224" s="42">
        <v>2012</v>
      </c>
      <c r="S224" s="42">
        <v>2013</v>
      </c>
      <c r="T224" s="264">
        <v>2014</v>
      </c>
      <c r="U224" s="42" t="s">
        <v>53</v>
      </c>
      <c r="V224" s="42" t="s">
        <v>54</v>
      </c>
      <c r="W224" s="58"/>
      <c r="Z224" s="316" t="s">
        <v>72</v>
      </c>
      <c r="AB224" s="225"/>
      <c r="AC224" s="225"/>
      <c r="AD224" s="225"/>
      <c r="AE224" s="225"/>
      <c r="AF224" s="225"/>
      <c r="AG224" s="225"/>
      <c r="AH224" s="225"/>
      <c r="AI224" s="225"/>
      <c r="AJ224" s="225"/>
      <c r="AK224" s="225"/>
      <c r="AL224" s="225"/>
      <c r="AM224" s="225"/>
      <c r="AN224" s="225"/>
      <c r="AO224" s="225"/>
    </row>
    <row r="225" spans="1:43" ht="4.5" customHeight="1">
      <c r="A225" s="344"/>
      <c r="B225" s="362"/>
      <c r="C225" s="55"/>
      <c r="D225" s="45"/>
      <c r="E225" s="45"/>
      <c r="F225" s="265"/>
      <c r="G225" s="45"/>
      <c r="H225" s="45"/>
      <c r="I225" s="56"/>
      <c r="J225" s="57"/>
      <c r="K225" s="45"/>
      <c r="L225" s="45"/>
      <c r="M225" s="265"/>
      <c r="N225" s="45"/>
      <c r="O225" s="45"/>
      <c r="P225" s="43"/>
      <c r="Q225" s="44"/>
      <c r="R225" s="45"/>
      <c r="S225" s="45"/>
      <c r="T225" s="265"/>
      <c r="U225" s="45"/>
      <c r="V225" s="45"/>
      <c r="W225" s="58"/>
      <c r="AB225" s="225"/>
      <c r="AC225" s="225"/>
      <c r="AD225" s="225"/>
      <c r="AE225" s="225"/>
      <c r="AF225" s="225"/>
      <c r="AG225" s="225"/>
      <c r="AH225" s="225"/>
      <c r="AI225" s="225"/>
      <c r="AJ225" s="225"/>
      <c r="AK225" s="225"/>
      <c r="AL225" s="225"/>
      <c r="AM225" s="225"/>
      <c r="AN225" s="225"/>
      <c r="AO225" s="225"/>
    </row>
    <row r="226" spans="1:43" ht="4.5" customHeight="1">
      <c r="A226" s="344"/>
      <c r="B226" s="362"/>
      <c r="C226" s="55"/>
      <c r="D226" s="38"/>
      <c r="E226" s="38"/>
      <c r="F226" s="266"/>
      <c r="G226" s="38"/>
      <c r="H226" s="38"/>
      <c r="I226" s="56"/>
      <c r="J226" s="57"/>
      <c r="K226" s="38"/>
      <c r="L226" s="38"/>
      <c r="M226" s="266"/>
      <c r="N226" s="38"/>
      <c r="O226" s="38"/>
      <c r="P226" s="43"/>
      <c r="Q226" s="44"/>
      <c r="R226" s="38"/>
      <c r="S226" s="38"/>
      <c r="T226" s="266"/>
      <c r="U226" s="38"/>
      <c r="V226" s="38"/>
      <c r="W226" s="58"/>
      <c r="AB226" s="225"/>
      <c r="AC226" s="225"/>
      <c r="AD226" s="225"/>
      <c r="AE226" s="225"/>
      <c r="AF226" s="225"/>
      <c r="AG226" s="225"/>
      <c r="AH226" s="225"/>
      <c r="AI226" s="225"/>
      <c r="AJ226" s="225"/>
      <c r="AK226" s="225"/>
      <c r="AL226" s="225"/>
      <c r="AM226" s="225"/>
      <c r="AN226" s="225"/>
      <c r="AO226" s="225"/>
    </row>
    <row r="227" spans="1:43">
      <c r="A227" s="344"/>
      <c r="B227" s="362"/>
      <c r="C227" s="342" t="s">
        <v>56</v>
      </c>
      <c r="D227" s="121"/>
      <c r="E227" s="121"/>
      <c r="F227" s="288"/>
      <c r="G227" s="251"/>
      <c r="H227" s="251"/>
      <c r="I227" s="62"/>
      <c r="J227" s="63"/>
      <c r="K227" s="121"/>
      <c r="L227" s="121"/>
      <c r="M227" s="289"/>
      <c r="N227" s="283"/>
      <c r="O227" s="283"/>
      <c r="P227" s="62"/>
      <c r="Q227" s="63"/>
      <c r="R227" s="121"/>
      <c r="S227" s="121"/>
      <c r="T227" s="288"/>
      <c r="U227" s="251"/>
      <c r="V227" s="251"/>
      <c r="W227" s="58"/>
      <c r="Z227" s="316" t="s">
        <v>57</v>
      </c>
      <c r="AA227" s="316" t="s">
        <v>72</v>
      </c>
      <c r="AB227" s="225"/>
      <c r="AC227" s="225"/>
      <c r="AD227" s="225"/>
      <c r="AE227" s="225"/>
      <c r="AF227" s="225"/>
      <c r="AG227" s="225"/>
      <c r="AH227" s="225"/>
      <c r="AI227" s="225"/>
      <c r="AJ227" s="225"/>
      <c r="AK227" s="225"/>
      <c r="AL227" s="225"/>
      <c r="AM227" s="225"/>
      <c r="AN227" s="225"/>
      <c r="AO227" s="225"/>
    </row>
    <row r="228" spans="1:43">
      <c r="A228" s="344"/>
      <c r="B228" s="362"/>
      <c r="C228" s="342" t="s">
        <v>58</v>
      </c>
      <c r="D228" s="234">
        <f t="shared" ref="D228:F229" si="21">VLOOKUP(($Z228&amp;D$20&amp;$AA228),mcas.gr5to8,5,FALSE)</f>
        <v>54.7</v>
      </c>
      <c r="E228" s="234">
        <f t="shared" si="21"/>
        <v>56.7</v>
      </c>
      <c r="F228" s="267">
        <f t="shared" si="21"/>
        <v>56.9</v>
      </c>
      <c r="G228" s="234">
        <f>VLOOKUP(($Z228&amp;2015&amp;$AA228),mcas.gr5to8,5,FALSE)</f>
        <v>58.4</v>
      </c>
      <c r="H228" s="234">
        <f>VLOOKUP(($Z228&amp;2016&amp;$AA228),mcas.gr5to8,5,FALSE)</f>
        <v>60.2</v>
      </c>
      <c r="I228" s="62"/>
      <c r="J228" s="63"/>
      <c r="K228" s="240">
        <f t="shared" ref="K228:M229" si="22">VLOOKUP(($Z228&amp;K$20&amp;$AA228),mcas.gr5to8,6,FALSE)</f>
        <v>23</v>
      </c>
      <c r="L228" s="240">
        <f t="shared" si="22"/>
        <v>25</v>
      </c>
      <c r="M228" s="270">
        <f t="shared" si="22"/>
        <v>27</v>
      </c>
      <c r="N228" s="240">
        <f>VLOOKUP(($Z228&amp;2015&amp;$AA228),mcas.gr5to8,6,FALSE)</f>
        <v>28</v>
      </c>
      <c r="O228" s="240">
        <f>VLOOKUP(($Z228&amp;2016&amp;$AA228),mcas.gr5to8,6,FALSE)</f>
        <v>32</v>
      </c>
      <c r="P228" s="62"/>
      <c r="Q228" s="63"/>
      <c r="R228" s="234">
        <f t="shared" ref="R228:T229" si="23">VLOOKUP(($Z228&amp;R$20&amp;$AA228),mcas.gr5to8,7,FALSE)</f>
        <v>51</v>
      </c>
      <c r="S228" s="234">
        <f t="shared" si="23"/>
        <v>52</v>
      </c>
      <c r="T228" s="267">
        <f t="shared" si="23"/>
        <v>50</v>
      </c>
      <c r="U228" s="234">
        <f>VLOOKUP(($Z228&amp;2015&amp;$AA228),mcas.gr5to8,7,FALSE)</f>
        <v>49</v>
      </c>
      <c r="V228" s="234">
        <f>VLOOKUP(($Z228&amp;2016&amp;$AA228),mcas.gr5to8,7,FALSE)</f>
        <v>49</v>
      </c>
      <c r="W228" s="58"/>
      <c r="Z228" s="316" t="s">
        <v>59</v>
      </c>
      <c r="AA228" s="316" t="s">
        <v>72</v>
      </c>
      <c r="AB228" s="225"/>
      <c r="AC228" s="225"/>
      <c r="AD228" s="225"/>
      <c r="AE228" s="225"/>
      <c r="AF228" s="225"/>
      <c r="AG228" s="225"/>
      <c r="AH228" s="225"/>
      <c r="AI228" s="225"/>
      <c r="AJ228" s="225"/>
      <c r="AK228" s="225"/>
      <c r="AL228" s="225"/>
      <c r="AM228" s="225"/>
      <c r="AN228" s="225"/>
      <c r="AO228" s="225"/>
    </row>
    <row r="229" spans="1:43">
      <c r="A229" s="344"/>
      <c r="B229" s="362"/>
      <c r="C229" s="342" t="s">
        <v>60</v>
      </c>
      <c r="D229" s="234">
        <f t="shared" si="21"/>
        <v>43.9</v>
      </c>
      <c r="E229" s="234">
        <f t="shared" si="21"/>
        <v>47.5</v>
      </c>
      <c r="F229" s="267">
        <f t="shared" si="21"/>
        <v>50.9</v>
      </c>
      <c r="G229" s="234">
        <f>VLOOKUP(($Z229&amp;2015&amp;$AA229),mcas.gr5to8,5,FALSE)</f>
        <v>51</v>
      </c>
      <c r="H229" s="234">
        <f>VLOOKUP(($Z229&amp;2016&amp;$AA229),mcas.gr5to8,5,FALSE)</f>
        <v>55.4</v>
      </c>
      <c r="I229" s="62"/>
      <c r="J229" s="63"/>
      <c r="K229" s="240">
        <f t="shared" si="22"/>
        <v>14</v>
      </c>
      <c r="L229" s="240">
        <f t="shared" si="22"/>
        <v>18</v>
      </c>
      <c r="M229" s="270">
        <f t="shared" si="22"/>
        <v>21</v>
      </c>
      <c r="N229" s="240">
        <f>VLOOKUP(($Z229&amp;2015&amp;$AA229),mcas.gr5to8,6,FALSE)</f>
        <v>21</v>
      </c>
      <c r="O229" s="240">
        <f>VLOOKUP(($Z229&amp;2016&amp;$AA229),mcas.gr5to8,6,FALSE)</f>
        <v>28</v>
      </c>
      <c r="P229" s="62"/>
      <c r="Q229" s="63"/>
      <c r="R229" s="234">
        <f t="shared" si="23"/>
        <v>33</v>
      </c>
      <c r="S229" s="234">
        <f t="shared" si="23"/>
        <v>37</v>
      </c>
      <c r="T229" s="267">
        <f t="shared" si="23"/>
        <v>43</v>
      </c>
      <c r="U229" s="234">
        <f>VLOOKUP(($Z229&amp;2015&amp;$AA229),mcas.gr5to8,7,FALSE)</f>
        <v>43</v>
      </c>
      <c r="V229" s="234">
        <f>VLOOKUP(($Z229&amp;2016&amp;$AA229),mcas.gr5to8,7,FALSE)</f>
        <v>42</v>
      </c>
      <c r="W229" s="58"/>
      <c r="Z229" s="316" t="s">
        <v>61</v>
      </c>
      <c r="AA229" s="316" t="s">
        <v>72</v>
      </c>
      <c r="AB229" s="225"/>
      <c r="AC229" s="225"/>
      <c r="AD229" s="225"/>
      <c r="AE229" s="225"/>
      <c r="AF229" s="225"/>
      <c r="AG229" s="225"/>
      <c r="AH229" s="225"/>
      <c r="AI229" s="225"/>
      <c r="AJ229" s="225"/>
      <c r="AK229" s="225"/>
      <c r="AL229" s="225"/>
      <c r="AM229" s="225"/>
      <c r="AN229" s="225"/>
      <c r="AO229" s="225"/>
    </row>
    <row r="230" spans="1:43" ht="4.5" customHeight="1">
      <c r="A230" s="344"/>
      <c r="B230" s="362"/>
      <c r="C230" s="34"/>
      <c r="D230" s="64"/>
      <c r="E230" s="64"/>
      <c r="F230" s="268"/>
      <c r="G230" s="64"/>
      <c r="H230" s="64"/>
      <c r="I230" s="62"/>
      <c r="J230" s="63"/>
      <c r="K230" s="64"/>
      <c r="L230" s="64"/>
      <c r="M230" s="268"/>
      <c r="N230" s="64"/>
      <c r="O230" s="64"/>
      <c r="P230" s="62"/>
      <c r="Q230" s="63"/>
      <c r="R230" s="64"/>
      <c r="S230" s="64"/>
      <c r="T230" s="268"/>
      <c r="U230" s="64"/>
      <c r="V230" s="64"/>
      <c r="W230" s="58"/>
      <c r="AB230" s="225"/>
      <c r="AC230" s="225"/>
      <c r="AD230" s="225"/>
      <c r="AE230" s="225"/>
      <c r="AF230" s="225"/>
      <c r="AG230" s="225"/>
      <c r="AH230" s="225"/>
      <c r="AI230" s="225"/>
      <c r="AJ230" s="225"/>
      <c r="AK230" s="225"/>
      <c r="AL230" s="225"/>
      <c r="AM230" s="225"/>
      <c r="AN230" s="225"/>
      <c r="AO230" s="225"/>
    </row>
    <row r="231" spans="1:43" ht="4.5" customHeight="1">
      <c r="A231" s="344"/>
      <c r="B231" s="362"/>
      <c r="C231" s="34"/>
      <c r="D231" s="59"/>
      <c r="E231" s="59"/>
      <c r="F231" s="269"/>
      <c r="G231" s="59"/>
      <c r="H231" s="59"/>
      <c r="I231" s="62"/>
      <c r="J231" s="63"/>
      <c r="K231" s="59"/>
      <c r="L231" s="59"/>
      <c r="M231" s="269"/>
      <c r="N231" s="59"/>
      <c r="O231" s="59"/>
      <c r="P231" s="62"/>
      <c r="Q231" s="63"/>
      <c r="R231" s="59"/>
      <c r="S231" s="59"/>
      <c r="T231" s="269"/>
      <c r="U231" s="59"/>
      <c r="V231" s="59"/>
      <c r="W231" s="58"/>
      <c r="AB231" s="225"/>
      <c r="AC231" s="225"/>
      <c r="AD231" s="225"/>
      <c r="AE231" s="225"/>
      <c r="AF231" s="225"/>
      <c r="AG231" s="225"/>
      <c r="AH231" s="225"/>
      <c r="AI231" s="225"/>
      <c r="AJ231" s="225"/>
      <c r="AK231" s="225"/>
      <c r="AL231" s="225"/>
      <c r="AM231" s="225"/>
      <c r="AN231" s="225"/>
      <c r="AO231" s="225"/>
    </row>
    <row r="232" spans="1:43">
      <c r="A232" s="344"/>
      <c r="B232" s="362"/>
      <c r="C232" s="20" t="s">
        <v>30</v>
      </c>
      <c r="D232" s="116" t="s">
        <v>62</v>
      </c>
      <c r="E232" s="116" t="s">
        <v>62</v>
      </c>
      <c r="F232" s="114" t="s">
        <v>62</v>
      </c>
      <c r="G232" s="116" t="s">
        <v>62</v>
      </c>
      <c r="H232" s="116" t="s">
        <v>62</v>
      </c>
      <c r="I232" s="62"/>
      <c r="J232" s="63"/>
      <c r="K232" s="116" t="s">
        <v>62</v>
      </c>
      <c r="L232" s="116" t="s">
        <v>62</v>
      </c>
      <c r="M232" s="114" t="s">
        <v>62</v>
      </c>
      <c r="N232" s="116" t="s">
        <v>62</v>
      </c>
      <c r="O232" s="116" t="s">
        <v>62</v>
      </c>
      <c r="P232" s="62"/>
      <c r="Q232" s="63"/>
      <c r="R232" s="116" t="s">
        <v>62</v>
      </c>
      <c r="S232" s="116" t="s">
        <v>62</v>
      </c>
      <c r="T232" s="114" t="s">
        <v>62</v>
      </c>
      <c r="U232" s="116" t="s">
        <v>62</v>
      </c>
      <c r="V232" s="116" t="s">
        <v>62</v>
      </c>
      <c r="W232" s="58"/>
      <c r="AB232" s="225"/>
      <c r="AC232" s="225"/>
      <c r="AD232" s="225"/>
      <c r="AE232" s="225"/>
      <c r="AF232" s="225"/>
      <c r="AG232" s="225"/>
      <c r="AH232" s="225"/>
      <c r="AI232" s="225"/>
      <c r="AJ232" s="225"/>
      <c r="AK232" s="225"/>
      <c r="AL232" s="225"/>
      <c r="AM232" s="225"/>
      <c r="AN232" s="225"/>
      <c r="AO232" s="225"/>
    </row>
    <row r="233" spans="1:43" ht="15.75" thickBot="1">
      <c r="A233" s="344"/>
      <c r="B233" s="363"/>
      <c r="C233" s="155"/>
      <c r="D233" s="155"/>
      <c r="E233" s="155"/>
      <c r="F233" s="155"/>
      <c r="G233" s="155"/>
      <c r="H233" s="155"/>
      <c r="I233" s="155"/>
      <c r="J233" s="155"/>
      <c r="K233" s="155"/>
      <c r="L233" s="155"/>
      <c r="M233" s="155"/>
      <c r="N233" s="155"/>
      <c r="O233" s="155"/>
      <c r="P233" s="155"/>
      <c r="Q233" s="155"/>
      <c r="R233" s="155"/>
      <c r="S233" s="155"/>
      <c r="T233" s="155"/>
      <c r="U233" s="155"/>
      <c r="V233" s="155"/>
      <c r="W233" s="156"/>
      <c r="AB233" s="225"/>
      <c r="AC233" s="225"/>
      <c r="AD233" s="225"/>
      <c r="AE233" s="225"/>
      <c r="AF233" s="225"/>
      <c r="AG233" s="225"/>
      <c r="AH233" s="225"/>
      <c r="AI233" s="225"/>
      <c r="AJ233" s="225"/>
      <c r="AK233" s="225"/>
      <c r="AL233" s="225"/>
      <c r="AM233" s="225"/>
      <c r="AN233" s="225"/>
      <c r="AO233" s="225"/>
    </row>
    <row r="234" spans="1:43">
      <c r="A234" s="344"/>
      <c r="B234" s="73"/>
      <c r="C234" s="68"/>
      <c r="D234" s="68"/>
      <c r="E234" s="68"/>
      <c r="AB234" s="225"/>
      <c r="AC234" s="225"/>
      <c r="AD234" s="225"/>
      <c r="AE234" s="225"/>
      <c r="AF234" s="225"/>
      <c r="AG234" s="225"/>
      <c r="AH234" s="225"/>
      <c r="AI234" s="225"/>
      <c r="AJ234" s="225"/>
      <c r="AK234" s="225"/>
      <c r="AL234" s="225"/>
      <c r="AM234" s="225"/>
      <c r="AN234" s="225"/>
      <c r="AO234" s="225"/>
    </row>
    <row r="235" spans="1:43" ht="30" customHeight="1">
      <c r="A235" s="344"/>
      <c r="C235" s="374" t="s">
        <v>64</v>
      </c>
      <c r="D235" s="374"/>
      <c r="E235" s="374"/>
      <c r="F235" s="374"/>
      <c r="G235" s="374"/>
      <c r="H235" s="374"/>
      <c r="I235" s="374"/>
      <c r="J235" s="374"/>
      <c r="K235" s="374"/>
      <c r="L235" s="374"/>
      <c r="M235" s="374"/>
      <c r="N235" s="374"/>
      <c r="O235" s="374"/>
      <c r="P235" s="374"/>
      <c r="Q235" s="374"/>
      <c r="R235" s="374"/>
      <c r="S235" s="374"/>
      <c r="T235" s="374"/>
      <c r="U235" s="374"/>
      <c r="V235" s="374"/>
      <c r="W235" s="74"/>
      <c r="AB235" s="225"/>
      <c r="AC235" s="225"/>
      <c r="AD235" s="225"/>
      <c r="AE235" s="225"/>
      <c r="AF235" s="225"/>
      <c r="AG235" s="225"/>
      <c r="AH235" s="225"/>
      <c r="AI235" s="225"/>
      <c r="AJ235" s="225"/>
      <c r="AK235" s="225"/>
      <c r="AL235" s="225"/>
      <c r="AM235" s="225"/>
      <c r="AN235" s="225"/>
      <c r="AO235" s="225"/>
    </row>
    <row r="236" spans="1:43" ht="45" customHeight="1">
      <c r="A236" s="344"/>
      <c r="C236" s="354" t="s">
        <v>65</v>
      </c>
      <c r="D236" s="354"/>
      <c r="E236" s="354"/>
      <c r="F236" s="354"/>
      <c r="G236" s="354"/>
      <c r="H236" s="354"/>
      <c r="I236" s="354"/>
      <c r="J236" s="354"/>
      <c r="K236" s="354"/>
      <c r="L236" s="354"/>
      <c r="M236" s="354"/>
      <c r="N236" s="354"/>
      <c r="O236" s="354"/>
      <c r="P236" s="354"/>
      <c r="Q236" s="354"/>
      <c r="R236" s="354"/>
      <c r="S236" s="354"/>
      <c r="T236" s="354"/>
      <c r="U236" s="354"/>
      <c r="V236" s="354"/>
      <c r="W236" s="354"/>
      <c r="AB236" s="225"/>
      <c r="AC236" s="225"/>
      <c r="AD236" s="225"/>
      <c r="AE236" s="225"/>
      <c r="AF236" s="225"/>
      <c r="AG236" s="225"/>
      <c r="AH236" s="225"/>
      <c r="AI236" s="225"/>
      <c r="AJ236" s="225"/>
      <c r="AK236" s="225"/>
      <c r="AL236" s="225"/>
      <c r="AM236" s="225"/>
      <c r="AN236" s="225"/>
      <c r="AO236" s="225"/>
    </row>
    <row r="237" spans="1:43" s="192" customFormat="1" ht="45" customHeight="1" thickBot="1">
      <c r="A237" s="191"/>
      <c r="C237" s="354" t="s">
        <v>66</v>
      </c>
      <c r="D237" s="354"/>
      <c r="E237" s="354"/>
      <c r="F237" s="354"/>
      <c r="G237" s="354"/>
      <c r="H237" s="354"/>
      <c r="I237" s="354"/>
      <c r="J237" s="354"/>
      <c r="K237" s="354"/>
      <c r="L237" s="354"/>
      <c r="M237" s="354"/>
      <c r="N237" s="354"/>
      <c r="O237" s="354"/>
      <c r="P237" s="354"/>
      <c r="Q237" s="354"/>
      <c r="R237" s="354"/>
      <c r="S237" s="354"/>
      <c r="T237" s="354"/>
      <c r="U237" s="354"/>
      <c r="V237" s="354"/>
      <c r="Z237" s="322"/>
      <c r="AA237" s="193"/>
      <c r="AB237" s="231"/>
      <c r="AC237" s="231"/>
      <c r="AD237" s="231"/>
      <c r="AE237" s="231"/>
      <c r="AF237" s="231"/>
      <c r="AG237" s="231"/>
      <c r="AH237" s="231"/>
      <c r="AI237" s="231"/>
      <c r="AJ237" s="231"/>
      <c r="AK237" s="231"/>
      <c r="AL237" s="231"/>
      <c r="AM237" s="231"/>
      <c r="AN237" s="231"/>
      <c r="AO237" s="231"/>
      <c r="AP237" s="193"/>
      <c r="AQ237" s="193"/>
    </row>
    <row r="238" spans="1:43" ht="60" customHeight="1">
      <c r="A238" s="344"/>
      <c r="B238" s="357" t="s">
        <v>73</v>
      </c>
      <c r="C238" s="358"/>
      <c r="D238" s="358"/>
      <c r="E238" s="358"/>
      <c r="F238" s="358"/>
      <c r="G238" s="358"/>
      <c r="H238" s="358"/>
      <c r="I238" s="358"/>
      <c r="J238" s="358"/>
      <c r="K238" s="358"/>
      <c r="L238" s="358"/>
      <c r="M238" s="358"/>
      <c r="N238" s="358"/>
      <c r="O238" s="358"/>
      <c r="P238" s="358"/>
      <c r="Q238" s="358"/>
      <c r="R238" s="358"/>
      <c r="S238" s="358"/>
      <c r="T238" s="358"/>
      <c r="U238" s="358"/>
      <c r="V238" s="358"/>
      <c r="W238" s="359"/>
      <c r="AB238" s="225"/>
      <c r="AC238" s="225"/>
      <c r="AD238" s="225"/>
      <c r="AE238" s="225"/>
      <c r="AF238" s="225"/>
      <c r="AG238" s="225"/>
      <c r="AH238" s="225"/>
      <c r="AI238" s="225"/>
      <c r="AJ238" s="225"/>
      <c r="AK238" s="225"/>
      <c r="AL238" s="225"/>
      <c r="AM238" s="225"/>
      <c r="AN238" s="225"/>
      <c r="AO238" s="225"/>
    </row>
    <row r="239" spans="1:43" ht="18.75" customHeight="1">
      <c r="A239" s="344"/>
      <c r="B239" s="361" t="s">
        <v>49</v>
      </c>
      <c r="C239" s="245"/>
      <c r="D239" s="99"/>
      <c r="E239" s="99"/>
      <c r="F239" s="99"/>
      <c r="G239" s="99"/>
      <c r="H239" s="99"/>
      <c r="I239" s="99"/>
      <c r="J239" s="99"/>
      <c r="K239" s="99"/>
      <c r="L239" s="99"/>
      <c r="M239" s="99"/>
      <c r="N239" s="99"/>
      <c r="O239" s="99"/>
      <c r="P239" s="99"/>
      <c r="Q239" s="99"/>
      <c r="R239" s="99"/>
      <c r="S239" s="99"/>
      <c r="T239" s="99"/>
      <c r="U239" s="99"/>
      <c r="V239" s="99"/>
      <c r="W239" s="246"/>
      <c r="AB239" s="225"/>
      <c r="AC239" s="225"/>
      <c r="AD239" s="225"/>
      <c r="AE239" s="225"/>
      <c r="AF239" s="225"/>
      <c r="AG239" s="225"/>
      <c r="AH239" s="225"/>
      <c r="AI239" s="225"/>
      <c r="AJ239" s="225"/>
      <c r="AK239" s="225"/>
      <c r="AL239" s="225"/>
      <c r="AM239" s="225"/>
      <c r="AN239" s="225"/>
      <c r="AO239" s="225"/>
    </row>
    <row r="240" spans="1:43" ht="14.25" customHeight="1">
      <c r="A240" s="344"/>
      <c r="B240" s="362"/>
      <c r="C240" s="30"/>
      <c r="D240" s="30"/>
      <c r="E240" s="30"/>
      <c r="F240" s="30"/>
      <c r="G240" s="30"/>
      <c r="H240" s="30"/>
      <c r="I240" s="31"/>
      <c r="J240" s="32"/>
      <c r="K240" s="30"/>
      <c r="L240" s="30"/>
      <c r="M240" s="30"/>
      <c r="N240" s="30"/>
      <c r="O240" s="30"/>
      <c r="P240" s="31"/>
      <c r="Q240" s="32"/>
      <c r="R240" s="30"/>
      <c r="S240" s="30"/>
      <c r="T240" s="30"/>
      <c r="U240" s="30"/>
      <c r="V240" s="30"/>
      <c r="W240" s="33"/>
      <c r="AB240" s="225"/>
      <c r="AC240" s="225"/>
      <c r="AD240" s="225"/>
      <c r="AE240" s="225"/>
      <c r="AF240" s="225"/>
      <c r="AG240" s="225"/>
      <c r="AH240" s="225"/>
      <c r="AI240" s="225"/>
      <c r="AJ240" s="225"/>
      <c r="AK240" s="225"/>
      <c r="AL240" s="225"/>
      <c r="AM240" s="225"/>
      <c r="AN240" s="225"/>
      <c r="AO240" s="225"/>
    </row>
    <row r="241" spans="1:41" ht="14.25" customHeight="1">
      <c r="A241" s="344"/>
      <c r="B241" s="362"/>
      <c r="C241" s="34"/>
      <c r="D241" s="34"/>
      <c r="E241" s="34"/>
      <c r="F241" s="34"/>
      <c r="G241" s="34"/>
      <c r="H241" s="34"/>
      <c r="I241" s="35"/>
      <c r="J241" s="36"/>
      <c r="K241" s="34"/>
      <c r="L241" s="34"/>
      <c r="M241" s="34"/>
      <c r="N241" s="34"/>
      <c r="O241" s="34"/>
      <c r="P241" s="35"/>
      <c r="Q241" s="36"/>
      <c r="R241" s="34"/>
      <c r="S241" s="34"/>
      <c r="T241" s="34"/>
      <c r="U241" s="34"/>
      <c r="V241" s="34"/>
      <c r="W241" s="37"/>
      <c r="AA241" s="318"/>
      <c r="AB241" s="228"/>
      <c r="AC241" s="228"/>
      <c r="AD241" s="228"/>
      <c r="AE241" s="228"/>
      <c r="AF241" s="229"/>
      <c r="AG241" s="228"/>
      <c r="AH241" s="228"/>
      <c r="AI241" s="228"/>
      <c r="AJ241" s="228"/>
      <c r="AK241" s="228"/>
      <c r="AL241" s="228"/>
      <c r="AM241" s="228"/>
      <c r="AN241" s="228"/>
      <c r="AO241" s="228"/>
    </row>
    <row r="242" spans="1:41" ht="14.25" customHeight="1">
      <c r="A242" s="344"/>
      <c r="B242" s="362"/>
      <c r="C242" s="34"/>
      <c r="D242" s="34"/>
      <c r="E242" s="34"/>
      <c r="F242" s="34"/>
      <c r="G242" s="34"/>
      <c r="H242" s="34"/>
      <c r="I242" s="35"/>
      <c r="J242" s="36"/>
      <c r="K242" s="34"/>
      <c r="L242" s="34"/>
      <c r="M242" s="34"/>
      <c r="N242" s="34"/>
      <c r="O242" s="34"/>
      <c r="P242" s="35"/>
      <c r="Q242" s="36"/>
      <c r="R242" s="34"/>
      <c r="S242" s="34"/>
      <c r="T242" s="34"/>
      <c r="U242" s="34"/>
      <c r="V242" s="34"/>
      <c r="W242" s="37"/>
      <c r="AA242" s="319"/>
      <c r="AB242" s="224"/>
      <c r="AC242" s="224"/>
      <c r="AD242" s="224"/>
      <c r="AE242" s="224"/>
      <c r="AF242" s="224"/>
      <c r="AG242" s="224"/>
      <c r="AH242" s="224"/>
      <c r="AI242" s="224"/>
      <c r="AJ242" s="224"/>
      <c r="AK242" s="224"/>
      <c r="AL242" s="224"/>
      <c r="AM242" s="224"/>
      <c r="AN242" s="224"/>
      <c r="AO242" s="224"/>
    </row>
    <row r="243" spans="1:41" ht="14.25" customHeight="1">
      <c r="A243" s="344"/>
      <c r="B243" s="362"/>
      <c r="C243" s="34"/>
      <c r="D243" s="34"/>
      <c r="E243" s="34"/>
      <c r="F243" s="34"/>
      <c r="G243" s="34"/>
      <c r="H243" s="34"/>
      <c r="I243" s="35"/>
      <c r="J243" s="36"/>
      <c r="K243" s="34"/>
      <c r="L243" s="34"/>
      <c r="M243" s="34"/>
      <c r="N243" s="34"/>
      <c r="O243" s="34"/>
      <c r="P243" s="35"/>
      <c r="Q243" s="36"/>
      <c r="R243" s="34"/>
      <c r="S243" s="34"/>
      <c r="T243" s="34"/>
      <c r="U243" s="34"/>
      <c r="V243" s="34"/>
      <c r="W243" s="37"/>
      <c r="AB243" s="225"/>
      <c r="AC243" s="225"/>
      <c r="AD243" s="225"/>
      <c r="AE243" s="225"/>
      <c r="AF243" s="225"/>
      <c r="AG243" s="225"/>
      <c r="AH243" s="225"/>
      <c r="AI243" s="225"/>
      <c r="AJ243" s="225"/>
      <c r="AK243" s="225"/>
      <c r="AL243" s="225"/>
      <c r="AM243" s="225"/>
      <c r="AN243" s="225"/>
      <c r="AO243" s="225"/>
    </row>
    <row r="244" spans="1:41" ht="14.25" customHeight="1">
      <c r="A244" s="344"/>
      <c r="B244" s="362"/>
      <c r="C244" s="34"/>
      <c r="D244" s="34"/>
      <c r="E244" s="34"/>
      <c r="F244" s="34"/>
      <c r="G244" s="34"/>
      <c r="H244" s="34"/>
      <c r="I244" s="35"/>
      <c r="J244" s="36"/>
      <c r="K244" s="34"/>
      <c r="L244" s="34"/>
      <c r="M244" s="34"/>
      <c r="N244" s="34"/>
      <c r="O244" s="34"/>
      <c r="P244" s="35"/>
      <c r="Q244" s="36"/>
      <c r="R244" s="34"/>
      <c r="S244" s="34"/>
      <c r="T244" s="34"/>
      <c r="U244" s="34"/>
      <c r="V244" s="34"/>
      <c r="W244" s="37"/>
      <c r="AB244" s="225"/>
      <c r="AC244" s="225"/>
      <c r="AD244" s="225"/>
      <c r="AE244" s="225"/>
      <c r="AF244" s="225"/>
      <c r="AG244" s="225"/>
      <c r="AH244" s="225"/>
      <c r="AI244" s="225"/>
      <c r="AJ244" s="225"/>
      <c r="AK244" s="225"/>
      <c r="AL244" s="225"/>
      <c r="AM244" s="225"/>
      <c r="AN244" s="225"/>
      <c r="AO244" s="225"/>
    </row>
    <row r="245" spans="1:41" ht="14.25" customHeight="1">
      <c r="A245" s="344"/>
      <c r="B245" s="362"/>
      <c r="C245" s="34"/>
      <c r="D245" s="34"/>
      <c r="E245" s="34"/>
      <c r="F245" s="34"/>
      <c r="G245" s="34"/>
      <c r="H245" s="34"/>
      <c r="I245" s="35"/>
      <c r="J245" s="36"/>
      <c r="K245" s="34"/>
      <c r="L245" s="34"/>
      <c r="M245" s="34"/>
      <c r="N245" s="34"/>
      <c r="O245" s="34"/>
      <c r="P245" s="35"/>
      <c r="Q245" s="36"/>
      <c r="R245" s="34"/>
      <c r="S245" s="34"/>
      <c r="T245" s="34"/>
      <c r="U245" s="34"/>
      <c r="V245" s="34"/>
      <c r="W245" s="37"/>
      <c r="AA245" s="320"/>
      <c r="AB245" s="226"/>
      <c r="AC245" s="226"/>
      <c r="AD245" s="226"/>
      <c r="AE245" s="226"/>
      <c r="AF245" s="226"/>
      <c r="AG245" s="226"/>
      <c r="AH245" s="226"/>
      <c r="AI245" s="226"/>
      <c r="AJ245" s="226"/>
      <c r="AK245" s="226"/>
      <c r="AL245" s="226"/>
      <c r="AM245" s="226"/>
      <c r="AN245" s="226"/>
      <c r="AO245" s="226"/>
    </row>
    <row r="246" spans="1:41" ht="14.25" customHeight="1">
      <c r="A246" s="344"/>
      <c r="B246" s="362"/>
      <c r="C246" s="34"/>
      <c r="D246" s="34"/>
      <c r="E246" s="34"/>
      <c r="F246" s="34"/>
      <c r="G246" s="34"/>
      <c r="H246" s="34"/>
      <c r="I246" s="35"/>
      <c r="J246" s="36"/>
      <c r="K246" s="34"/>
      <c r="L246" s="34"/>
      <c r="M246" s="34"/>
      <c r="N246" s="34"/>
      <c r="O246" s="34"/>
      <c r="P246" s="35"/>
      <c r="Q246" s="36"/>
      <c r="R246" s="34"/>
      <c r="S246" s="34"/>
      <c r="T246" s="34"/>
      <c r="U246" s="34"/>
      <c r="V246" s="34"/>
      <c r="W246" s="37"/>
      <c r="AA246" s="320"/>
      <c r="AB246" s="226"/>
      <c r="AC246" s="226"/>
      <c r="AD246" s="226"/>
      <c r="AE246" s="226"/>
      <c r="AF246" s="226"/>
      <c r="AG246" s="226"/>
      <c r="AH246" s="226"/>
      <c r="AI246" s="226"/>
      <c r="AJ246" s="226"/>
      <c r="AK246" s="226"/>
      <c r="AL246" s="226"/>
      <c r="AM246" s="226"/>
      <c r="AN246" s="226"/>
      <c r="AO246" s="226"/>
    </row>
    <row r="247" spans="1:41" ht="14.25" customHeight="1">
      <c r="A247" s="344"/>
      <c r="B247" s="362"/>
      <c r="C247" s="34"/>
      <c r="D247" s="34"/>
      <c r="E247" s="34"/>
      <c r="F247" s="34"/>
      <c r="G247" s="34"/>
      <c r="H247" s="34"/>
      <c r="I247" s="35"/>
      <c r="J247" s="36"/>
      <c r="K247" s="34"/>
      <c r="L247" s="34"/>
      <c r="M247" s="34"/>
      <c r="N247" s="34"/>
      <c r="O247" s="34"/>
      <c r="P247" s="35"/>
      <c r="Q247" s="36"/>
      <c r="R247" s="34"/>
      <c r="S247" s="34"/>
      <c r="T247" s="34"/>
      <c r="U247" s="34"/>
      <c r="V247" s="34"/>
      <c r="W247" s="37"/>
      <c r="AA247" s="320"/>
      <c r="AB247" s="226"/>
      <c r="AC247" s="226"/>
      <c r="AD247" s="226"/>
      <c r="AE247" s="226"/>
      <c r="AF247" s="226"/>
      <c r="AG247" s="226"/>
      <c r="AH247" s="226"/>
      <c r="AI247" s="226"/>
      <c r="AJ247" s="226"/>
      <c r="AK247" s="226"/>
      <c r="AL247" s="226"/>
      <c r="AM247" s="226"/>
      <c r="AN247" s="226"/>
      <c r="AO247" s="226"/>
    </row>
    <row r="248" spans="1:41" ht="14.25" customHeight="1">
      <c r="A248" s="344"/>
      <c r="B248" s="362"/>
      <c r="C248" s="34"/>
      <c r="D248" s="34"/>
      <c r="E248" s="34"/>
      <c r="F248" s="34"/>
      <c r="G248" s="34"/>
      <c r="H248" s="34"/>
      <c r="I248" s="35"/>
      <c r="J248" s="36"/>
      <c r="K248" s="34"/>
      <c r="L248" s="34"/>
      <c r="M248" s="34"/>
      <c r="N248" s="34"/>
      <c r="O248" s="34"/>
      <c r="P248" s="35"/>
      <c r="Q248" s="36"/>
      <c r="R248" s="34"/>
      <c r="S248" s="34"/>
      <c r="T248" s="34"/>
      <c r="U248" s="34"/>
      <c r="V248" s="34"/>
      <c r="W248" s="37"/>
      <c r="AB248" s="225"/>
      <c r="AC248" s="225"/>
      <c r="AD248" s="225"/>
      <c r="AE248" s="225"/>
      <c r="AF248" s="225"/>
      <c r="AG248" s="225"/>
      <c r="AH248" s="225"/>
      <c r="AI248" s="225"/>
      <c r="AJ248" s="225"/>
      <c r="AK248" s="225"/>
      <c r="AL248" s="225"/>
      <c r="AM248" s="225"/>
      <c r="AN248" s="225"/>
      <c r="AO248" s="225"/>
    </row>
    <row r="249" spans="1:41" ht="14.25" customHeight="1">
      <c r="A249" s="344"/>
      <c r="B249" s="362"/>
      <c r="C249" s="34"/>
      <c r="D249" s="34"/>
      <c r="E249" s="34"/>
      <c r="F249" s="34"/>
      <c r="G249" s="34"/>
      <c r="H249" s="34"/>
      <c r="I249" s="35"/>
      <c r="J249" s="36"/>
      <c r="K249" s="34"/>
      <c r="L249" s="34"/>
      <c r="M249" s="34"/>
      <c r="N249" s="34"/>
      <c r="O249" s="34"/>
      <c r="P249" s="35"/>
      <c r="Q249" s="36"/>
      <c r="R249" s="34"/>
      <c r="S249" s="34"/>
      <c r="T249" s="34"/>
      <c r="U249" s="34"/>
      <c r="V249" s="34"/>
      <c r="W249" s="37"/>
      <c r="AB249" s="225"/>
      <c r="AC249" s="225"/>
      <c r="AD249" s="225"/>
      <c r="AE249" s="225"/>
      <c r="AF249" s="225"/>
      <c r="AG249" s="225"/>
      <c r="AH249" s="225"/>
      <c r="AI249" s="225"/>
      <c r="AJ249" s="225"/>
      <c r="AK249" s="225"/>
      <c r="AL249" s="225"/>
      <c r="AM249" s="225"/>
      <c r="AN249" s="225"/>
      <c r="AO249" s="225"/>
    </row>
    <row r="250" spans="1:41" ht="14.25" customHeight="1">
      <c r="A250" s="344"/>
      <c r="B250" s="362"/>
      <c r="C250" s="34"/>
      <c r="D250" s="34"/>
      <c r="E250" s="34"/>
      <c r="F250" s="34"/>
      <c r="G250" s="34"/>
      <c r="H250" s="34"/>
      <c r="I250" s="35"/>
      <c r="J250" s="36"/>
      <c r="K250" s="34"/>
      <c r="L250" s="34"/>
      <c r="M250" s="34"/>
      <c r="N250" s="34"/>
      <c r="O250" s="34"/>
      <c r="P250" s="35"/>
      <c r="Q250" s="36"/>
      <c r="R250" s="34"/>
      <c r="S250" s="34"/>
      <c r="T250" s="34"/>
      <c r="U250" s="34"/>
      <c r="V250" s="34"/>
      <c r="W250" s="37"/>
      <c r="AA250" s="319"/>
      <c r="AB250" s="224"/>
      <c r="AC250" s="224"/>
      <c r="AD250" s="224"/>
      <c r="AE250" s="224"/>
      <c r="AF250" s="224"/>
      <c r="AG250" s="224"/>
      <c r="AH250" s="224"/>
      <c r="AI250" s="224"/>
      <c r="AJ250" s="224"/>
      <c r="AK250" s="224"/>
      <c r="AL250" s="224"/>
      <c r="AM250" s="224"/>
      <c r="AN250" s="224"/>
      <c r="AO250" s="224"/>
    </row>
    <row r="251" spans="1:41" ht="14.25" customHeight="1">
      <c r="A251" s="344"/>
      <c r="B251" s="362"/>
      <c r="C251" s="34"/>
      <c r="D251" s="34"/>
      <c r="E251" s="34"/>
      <c r="F251" s="34"/>
      <c r="G251" s="34"/>
      <c r="H251" s="34"/>
      <c r="I251" s="35"/>
      <c r="J251" s="36"/>
      <c r="K251" s="34"/>
      <c r="L251" s="34"/>
      <c r="M251" s="34"/>
      <c r="N251" s="34"/>
      <c r="O251" s="34"/>
      <c r="P251" s="35"/>
      <c r="Q251" s="36"/>
      <c r="R251" s="34"/>
      <c r="S251" s="34"/>
      <c r="T251" s="34"/>
      <c r="U251" s="34"/>
      <c r="V251" s="34"/>
      <c r="W251" s="37"/>
      <c r="AB251" s="225"/>
      <c r="AC251" s="225"/>
      <c r="AD251" s="225"/>
      <c r="AE251" s="225"/>
      <c r="AF251" s="225"/>
      <c r="AG251" s="225"/>
      <c r="AH251" s="225"/>
      <c r="AI251" s="225"/>
      <c r="AJ251" s="225"/>
      <c r="AK251" s="225"/>
      <c r="AL251" s="225"/>
      <c r="AM251" s="225"/>
      <c r="AN251" s="225"/>
      <c r="AO251" s="225"/>
    </row>
    <row r="252" spans="1:41" ht="14.25" customHeight="1">
      <c r="A252" s="344"/>
      <c r="B252" s="362"/>
      <c r="C252" s="34"/>
      <c r="D252" s="34"/>
      <c r="E252" s="34"/>
      <c r="F252" s="34"/>
      <c r="G252" s="34"/>
      <c r="H252" s="34"/>
      <c r="I252" s="35"/>
      <c r="J252" s="36"/>
      <c r="K252" s="34"/>
      <c r="L252" s="34"/>
      <c r="M252" s="34"/>
      <c r="N252" s="34"/>
      <c r="O252" s="34"/>
      <c r="P252" s="35"/>
      <c r="Q252" s="36"/>
      <c r="R252" s="34"/>
      <c r="S252" s="34"/>
      <c r="T252" s="34"/>
      <c r="U252" s="34"/>
      <c r="V252" s="34"/>
      <c r="W252" s="37"/>
      <c r="AB252" s="225"/>
      <c r="AC252" s="225"/>
      <c r="AD252" s="225"/>
      <c r="AE252" s="226"/>
      <c r="AF252" s="225"/>
      <c r="AG252" s="225"/>
      <c r="AH252" s="225"/>
      <c r="AI252" s="225"/>
      <c r="AJ252" s="226"/>
      <c r="AK252" s="225"/>
      <c r="AL252" s="225"/>
      <c r="AM252" s="225"/>
      <c r="AN252" s="225"/>
      <c r="AO252" s="225"/>
    </row>
    <row r="253" spans="1:41">
      <c r="A253" s="344"/>
      <c r="B253" s="362"/>
      <c r="C253" s="34"/>
      <c r="D253" s="34"/>
      <c r="E253" s="34"/>
      <c r="F253" s="34"/>
      <c r="G253" s="34"/>
      <c r="H253" s="34"/>
      <c r="I253" s="35"/>
      <c r="J253" s="36"/>
      <c r="K253" s="34"/>
      <c r="L253" s="34"/>
      <c r="M253" s="34"/>
      <c r="N253" s="34"/>
      <c r="O253" s="34"/>
      <c r="P253" s="35"/>
      <c r="Q253" s="36"/>
      <c r="R253" s="34"/>
      <c r="S253" s="34"/>
      <c r="T253" s="34"/>
      <c r="U253" s="34"/>
      <c r="V253" s="34"/>
      <c r="W253" s="37"/>
      <c r="AA253" s="320"/>
      <c r="AB253" s="226"/>
      <c r="AC253" s="226"/>
      <c r="AD253" s="226"/>
      <c r="AE253" s="230"/>
      <c r="AF253" s="226"/>
      <c r="AG253" s="226"/>
      <c r="AH253" s="226"/>
      <c r="AI253" s="226"/>
      <c r="AJ253" s="226"/>
      <c r="AK253" s="225"/>
      <c r="AL253" s="225"/>
      <c r="AM253" s="225"/>
      <c r="AN253" s="225"/>
      <c r="AO253" s="226"/>
    </row>
    <row r="254" spans="1:41">
      <c r="A254" s="344"/>
      <c r="B254" s="362"/>
      <c r="C254" s="34"/>
      <c r="D254" s="34"/>
      <c r="E254" s="34"/>
      <c r="F254" s="34"/>
      <c r="G254" s="34"/>
      <c r="H254" s="34"/>
      <c r="I254" s="35"/>
      <c r="J254" s="36"/>
      <c r="K254" s="34"/>
      <c r="L254" s="34"/>
      <c r="M254" s="34"/>
      <c r="N254" s="34"/>
      <c r="O254" s="34"/>
      <c r="P254" s="35"/>
      <c r="Q254" s="36"/>
      <c r="R254" s="34"/>
      <c r="S254" s="34"/>
      <c r="T254" s="34"/>
      <c r="U254" s="34"/>
      <c r="V254" s="34"/>
      <c r="W254" s="37"/>
      <c r="AA254" s="320"/>
      <c r="AB254" s="226"/>
      <c r="AC254" s="226"/>
      <c r="AD254" s="226"/>
      <c r="AE254" s="230"/>
      <c r="AF254" s="226"/>
      <c r="AG254" s="226"/>
      <c r="AH254" s="226"/>
      <c r="AI254" s="226"/>
      <c r="AJ254" s="226"/>
      <c r="AK254" s="225"/>
      <c r="AL254" s="225"/>
      <c r="AM254" s="225"/>
      <c r="AN254" s="225"/>
      <c r="AO254" s="226"/>
    </row>
    <row r="255" spans="1:41" ht="30" customHeight="1">
      <c r="A255" s="344"/>
      <c r="B255" s="362"/>
      <c r="C255" s="55"/>
      <c r="D255" s="371" t="s">
        <v>50</v>
      </c>
      <c r="E255" s="366"/>
      <c r="F255" s="366"/>
      <c r="G255" s="366"/>
      <c r="H255" s="366"/>
      <c r="I255" s="35"/>
      <c r="J255" s="36"/>
      <c r="K255" s="372" t="s">
        <v>51</v>
      </c>
      <c r="L255" s="367"/>
      <c r="M255" s="367"/>
      <c r="N255" s="367"/>
      <c r="O255" s="367"/>
      <c r="P255" s="40"/>
      <c r="Q255" s="41"/>
      <c r="R255" s="369" t="s">
        <v>52</v>
      </c>
      <c r="S255" s="369"/>
      <c r="T255" s="369"/>
      <c r="U255" s="369"/>
      <c r="V255" s="369"/>
      <c r="W255" s="37"/>
      <c r="AA255" s="320"/>
      <c r="AB255" s="226"/>
      <c r="AC255" s="226"/>
      <c r="AD255" s="226"/>
      <c r="AE255" s="230"/>
      <c r="AF255" s="226"/>
      <c r="AG255" s="226"/>
      <c r="AH255" s="226"/>
      <c r="AI255" s="226"/>
      <c r="AJ255" s="226"/>
      <c r="AK255" s="225"/>
      <c r="AL255" s="225"/>
      <c r="AM255" s="225"/>
      <c r="AN255" s="225"/>
      <c r="AO255" s="226"/>
    </row>
    <row r="256" spans="1:41">
      <c r="A256" s="344"/>
      <c r="B256" s="362"/>
      <c r="C256" s="55"/>
      <c r="D256" s="42">
        <v>2012</v>
      </c>
      <c r="E256" s="42">
        <v>2013</v>
      </c>
      <c r="F256" s="264">
        <v>2014</v>
      </c>
      <c r="G256" s="42" t="s">
        <v>53</v>
      </c>
      <c r="H256" s="42" t="s">
        <v>54</v>
      </c>
      <c r="I256" s="56"/>
      <c r="J256" s="57"/>
      <c r="K256" s="42">
        <v>2012</v>
      </c>
      <c r="L256" s="42">
        <v>2013</v>
      </c>
      <c r="M256" s="264">
        <v>2014</v>
      </c>
      <c r="N256" s="42" t="s">
        <v>53</v>
      </c>
      <c r="O256" s="42" t="s">
        <v>54</v>
      </c>
      <c r="P256" s="43"/>
      <c r="Q256" s="44"/>
      <c r="R256" s="42">
        <v>2012</v>
      </c>
      <c r="S256" s="42">
        <v>2013</v>
      </c>
      <c r="T256" s="264">
        <v>2014</v>
      </c>
      <c r="U256" s="42" t="s">
        <v>53</v>
      </c>
      <c r="V256" s="42" t="s">
        <v>54</v>
      </c>
      <c r="W256" s="37"/>
      <c r="Z256" s="316" t="s">
        <v>74</v>
      </c>
      <c r="AB256" s="225"/>
      <c r="AC256" s="225"/>
      <c r="AD256" s="225"/>
      <c r="AE256" s="225"/>
      <c r="AF256" s="225"/>
      <c r="AG256" s="225"/>
      <c r="AH256" s="225"/>
      <c r="AI256" s="225"/>
      <c r="AJ256" s="225"/>
      <c r="AK256" s="225"/>
      <c r="AL256" s="225"/>
      <c r="AM256" s="225"/>
      <c r="AN256" s="225"/>
      <c r="AO256" s="225"/>
    </row>
    <row r="257" spans="1:41" ht="4.5" customHeight="1">
      <c r="A257" s="344"/>
      <c r="B257" s="362"/>
      <c r="C257" s="55"/>
      <c r="D257" s="45"/>
      <c r="E257" s="45"/>
      <c r="F257" s="265"/>
      <c r="G257" s="45"/>
      <c r="H257" s="45"/>
      <c r="I257" s="56"/>
      <c r="J257" s="57"/>
      <c r="K257" s="45"/>
      <c r="L257" s="45"/>
      <c r="M257" s="265"/>
      <c r="N257" s="45"/>
      <c r="O257" s="45"/>
      <c r="P257" s="43"/>
      <c r="Q257" s="44"/>
      <c r="R257" s="45"/>
      <c r="S257" s="45"/>
      <c r="T257" s="265"/>
      <c r="U257" s="45"/>
      <c r="V257" s="45"/>
      <c r="W257" s="37"/>
      <c r="AB257" s="225"/>
      <c r="AC257" s="225"/>
      <c r="AD257" s="225"/>
      <c r="AE257" s="225"/>
      <c r="AF257" s="225"/>
      <c r="AG257" s="225"/>
      <c r="AH257" s="225"/>
      <c r="AI257" s="225"/>
      <c r="AJ257" s="225"/>
      <c r="AK257" s="225"/>
      <c r="AL257" s="225"/>
      <c r="AM257" s="225"/>
      <c r="AN257" s="225"/>
      <c r="AO257" s="225"/>
    </row>
    <row r="258" spans="1:41" ht="4.5" customHeight="1">
      <c r="A258" s="344"/>
      <c r="B258" s="362"/>
      <c r="C258" s="55"/>
      <c r="D258" s="38"/>
      <c r="E258" s="38"/>
      <c r="F258" s="266"/>
      <c r="G258" s="38"/>
      <c r="H258" s="38"/>
      <c r="I258" s="56"/>
      <c r="J258" s="57"/>
      <c r="K258" s="38"/>
      <c r="L258" s="38"/>
      <c r="M258" s="266"/>
      <c r="N258" s="38"/>
      <c r="O258" s="38"/>
      <c r="P258" s="43"/>
      <c r="Q258" s="44"/>
      <c r="R258" s="38"/>
      <c r="S258" s="38"/>
      <c r="T258" s="266"/>
      <c r="U258" s="38"/>
      <c r="V258" s="38"/>
      <c r="W258" s="37"/>
      <c r="AB258" s="225"/>
      <c r="AC258" s="225"/>
      <c r="AD258" s="225"/>
      <c r="AE258" s="225"/>
      <c r="AF258" s="225"/>
      <c r="AG258" s="225"/>
      <c r="AH258" s="225"/>
      <c r="AI258" s="225"/>
      <c r="AJ258" s="225"/>
      <c r="AK258" s="225"/>
      <c r="AL258" s="225"/>
      <c r="AM258" s="225"/>
      <c r="AN258" s="225"/>
      <c r="AO258" s="225"/>
    </row>
    <row r="259" spans="1:41">
      <c r="A259" s="344"/>
      <c r="B259" s="362"/>
      <c r="C259" s="342" t="s">
        <v>56</v>
      </c>
      <c r="D259" s="251"/>
      <c r="E259" s="251"/>
      <c r="F259" s="288"/>
      <c r="G259" s="234">
        <f>VLOOKUP(($Z259&amp;2015&amp;$AA259),mcas.gr5to8,2,FALSE)</f>
        <v>75</v>
      </c>
      <c r="H259" s="251"/>
      <c r="I259" s="62"/>
      <c r="J259" s="63"/>
      <c r="K259" s="283"/>
      <c r="L259" s="283"/>
      <c r="M259" s="289"/>
      <c r="N259" s="240">
        <f>VLOOKUP(($Z259&amp;2015&amp;$AA259),mcas.gr5to8,3,FALSE)</f>
        <v>60</v>
      </c>
      <c r="O259" s="283"/>
      <c r="P259" s="62"/>
      <c r="Q259" s="63"/>
      <c r="R259" s="251"/>
      <c r="S259" s="251"/>
      <c r="T259" s="288"/>
      <c r="U259" s="251"/>
      <c r="V259" s="251"/>
      <c r="W259" s="37"/>
      <c r="Z259" s="316" t="s">
        <v>57</v>
      </c>
      <c r="AA259" s="316" t="s">
        <v>74</v>
      </c>
      <c r="AB259" s="225"/>
      <c r="AC259" s="225"/>
      <c r="AD259" s="225"/>
      <c r="AE259" s="225"/>
      <c r="AF259" s="225"/>
      <c r="AG259" s="225"/>
      <c r="AH259" s="225"/>
      <c r="AI259" s="225"/>
      <c r="AJ259" s="225"/>
      <c r="AK259" s="225"/>
      <c r="AL259" s="225"/>
      <c r="AM259" s="225"/>
      <c r="AN259" s="225"/>
      <c r="AO259" s="225"/>
    </row>
    <row r="260" spans="1:41">
      <c r="A260" s="344"/>
      <c r="B260" s="362"/>
      <c r="C260" s="342" t="s">
        <v>58</v>
      </c>
      <c r="D260" s="234">
        <f t="shared" ref="D260:F261" si="24">VLOOKUP(($Z260&amp;D$20&amp;$AA260),mcas.gr5to8,2,FALSE)</f>
        <v>74</v>
      </c>
      <c r="E260" s="234">
        <f t="shared" si="24"/>
        <v>74.8</v>
      </c>
      <c r="F260" s="267">
        <f t="shared" si="24"/>
        <v>75.5</v>
      </c>
      <c r="G260" s="234">
        <f>VLOOKUP(($Z260&amp;2015&amp;$AA260),mcas.gr5to8,2,FALSE)</f>
        <v>75.7</v>
      </c>
      <c r="H260" s="234">
        <f>VLOOKUP(($Z260&amp;2016&amp;$AA260),mcas.gr5to8,2,FALSE)</f>
        <v>76.5</v>
      </c>
      <c r="I260" s="62"/>
      <c r="J260" s="63"/>
      <c r="K260" s="240">
        <f t="shared" ref="K260:M261" si="25">VLOOKUP(($Z260&amp;K$20&amp;$AA260),mcas.gr5to8,3,FALSE)</f>
        <v>45</v>
      </c>
      <c r="L260" s="240">
        <f t="shared" si="25"/>
        <v>45</v>
      </c>
      <c r="M260" s="270">
        <f t="shared" si="25"/>
        <v>47</v>
      </c>
      <c r="N260" s="240">
        <f>VLOOKUP(($Z260&amp;2015&amp;$AA260),mcas.gr5to8,3,FALSE)</f>
        <v>48</v>
      </c>
      <c r="O260" s="240">
        <f>VLOOKUP(($Z260&amp;2016&amp;$AA260),mcas.gr5to8,3,FALSE)</f>
        <v>50</v>
      </c>
      <c r="P260" s="62"/>
      <c r="Q260" s="63"/>
      <c r="R260" s="234">
        <f t="shared" ref="R260:T261" si="26">VLOOKUP(($Z260&amp;R$20&amp;$AA260),mcas.gr5to8,4,FALSE)</f>
        <v>47</v>
      </c>
      <c r="S260" s="234">
        <f t="shared" si="26"/>
        <v>49</v>
      </c>
      <c r="T260" s="267">
        <f t="shared" si="26"/>
        <v>51</v>
      </c>
      <c r="U260" s="234">
        <f>VLOOKUP(($Z260&amp;2015&amp;$AA260),mcas.gr5to8,4,FALSE)</f>
        <v>47</v>
      </c>
      <c r="V260" s="234">
        <f>VLOOKUP(($Z260&amp;2016&amp;$AA260),mcas.gr5to8,4,FALSE)</f>
        <v>47</v>
      </c>
      <c r="W260" s="37"/>
      <c r="Z260" s="316" t="s">
        <v>59</v>
      </c>
      <c r="AA260" s="316" t="s">
        <v>74</v>
      </c>
      <c r="AB260" s="225"/>
      <c r="AC260" s="225"/>
      <c r="AD260" s="225"/>
      <c r="AE260" s="225"/>
      <c r="AF260" s="225"/>
      <c r="AG260" s="225"/>
      <c r="AH260" s="225"/>
      <c r="AI260" s="225"/>
      <c r="AJ260" s="225"/>
      <c r="AK260" s="225"/>
      <c r="AL260" s="225"/>
      <c r="AM260" s="225"/>
      <c r="AN260" s="225"/>
      <c r="AO260" s="225"/>
    </row>
    <row r="261" spans="1:41">
      <c r="A261" s="344"/>
      <c r="B261" s="362"/>
      <c r="C261" s="342" t="s">
        <v>60</v>
      </c>
      <c r="D261" s="234">
        <f t="shared" si="24"/>
        <v>71.900000000000006</v>
      </c>
      <c r="E261" s="234">
        <f t="shared" si="24"/>
        <v>71.099999999999994</v>
      </c>
      <c r="F261" s="267">
        <f t="shared" si="24"/>
        <v>72.7</v>
      </c>
      <c r="G261" s="234">
        <f>VLOOKUP(($Z261&amp;2015&amp;$AA261),mcas.gr5to8,2,FALSE)</f>
        <v>71</v>
      </c>
      <c r="H261" s="234">
        <f>VLOOKUP(($Z261&amp;2016&amp;$AA261),mcas.gr5to8,2,FALSE)</f>
        <v>74.099999999999994</v>
      </c>
      <c r="I261" s="62"/>
      <c r="J261" s="63"/>
      <c r="K261" s="240">
        <f t="shared" si="25"/>
        <v>40</v>
      </c>
      <c r="L261" s="240">
        <f t="shared" si="25"/>
        <v>39</v>
      </c>
      <c r="M261" s="270">
        <f t="shared" si="25"/>
        <v>42</v>
      </c>
      <c r="N261" s="240">
        <f>VLOOKUP(($Z261&amp;2015&amp;$AA261),mcas.gr5to8,3,FALSE)</f>
        <v>38</v>
      </c>
      <c r="O261" s="240">
        <f>VLOOKUP(($Z261&amp;2016&amp;$AA261),mcas.gr5to8,3,FALSE)</f>
        <v>45</v>
      </c>
      <c r="P261" s="62"/>
      <c r="Q261" s="63"/>
      <c r="R261" s="234">
        <f t="shared" si="26"/>
        <v>40</v>
      </c>
      <c r="S261" s="234">
        <f t="shared" si="26"/>
        <v>39.5</v>
      </c>
      <c r="T261" s="267">
        <f t="shared" si="26"/>
        <v>41</v>
      </c>
      <c r="U261" s="234">
        <f>VLOOKUP(($Z261&amp;2015&amp;$AA261),mcas.gr5to8,4,FALSE)</f>
        <v>38</v>
      </c>
      <c r="V261" s="234">
        <f>VLOOKUP(($Z261&amp;2016&amp;$AA261),mcas.gr5to8,4,FALSE)</f>
        <v>43</v>
      </c>
      <c r="W261" s="37"/>
      <c r="Z261" s="316" t="s">
        <v>61</v>
      </c>
      <c r="AA261" s="316" t="s">
        <v>74</v>
      </c>
      <c r="AB261" s="225"/>
      <c r="AC261" s="225"/>
      <c r="AD261" s="225"/>
      <c r="AE261" s="225"/>
      <c r="AF261" s="225"/>
      <c r="AG261" s="225"/>
      <c r="AH261" s="225"/>
      <c r="AI261" s="225"/>
      <c r="AJ261" s="225"/>
      <c r="AK261" s="225"/>
      <c r="AL261" s="225"/>
      <c r="AM261" s="225"/>
      <c r="AN261" s="225"/>
      <c r="AO261" s="225"/>
    </row>
    <row r="262" spans="1:41" ht="4.5" customHeight="1">
      <c r="A262" s="344"/>
      <c r="B262" s="362"/>
      <c r="C262" s="34"/>
      <c r="D262" s="64"/>
      <c r="E262" s="64"/>
      <c r="F262" s="268"/>
      <c r="G262" s="64"/>
      <c r="H262" s="64"/>
      <c r="I262" s="62"/>
      <c r="J262" s="63"/>
      <c r="K262" s="64"/>
      <c r="L262" s="64"/>
      <c r="M262" s="268"/>
      <c r="N262" s="64"/>
      <c r="O262" s="64"/>
      <c r="P262" s="62"/>
      <c r="Q262" s="63"/>
      <c r="R262" s="64"/>
      <c r="S262" s="64"/>
      <c r="T262" s="268"/>
      <c r="U262" s="64"/>
      <c r="V262" s="64"/>
      <c r="W262" s="37"/>
      <c r="AB262" s="225"/>
      <c r="AC262" s="225"/>
      <c r="AD262" s="225"/>
      <c r="AE262" s="225"/>
      <c r="AF262" s="225"/>
      <c r="AG262" s="225"/>
      <c r="AH262" s="225"/>
      <c r="AI262" s="225"/>
      <c r="AJ262" s="225"/>
      <c r="AK262" s="225"/>
      <c r="AL262" s="225"/>
      <c r="AM262" s="225"/>
      <c r="AN262" s="225"/>
      <c r="AO262" s="225"/>
    </row>
    <row r="263" spans="1:41" ht="4.5" customHeight="1">
      <c r="A263" s="344"/>
      <c r="B263" s="362"/>
      <c r="C263" s="34"/>
      <c r="D263" s="59"/>
      <c r="E263" s="59"/>
      <c r="F263" s="269"/>
      <c r="G263" s="59"/>
      <c r="H263" s="59"/>
      <c r="I263" s="62"/>
      <c r="J263" s="63"/>
      <c r="K263" s="59"/>
      <c r="L263" s="59"/>
      <c r="M263" s="269"/>
      <c r="N263" s="59"/>
      <c r="O263" s="59"/>
      <c r="P263" s="62"/>
      <c r="Q263" s="63"/>
      <c r="R263" s="59"/>
      <c r="S263" s="59"/>
      <c r="T263" s="269"/>
      <c r="U263" s="59"/>
      <c r="V263" s="59"/>
      <c r="W263" s="37"/>
      <c r="AB263" s="225"/>
      <c r="AC263" s="225"/>
      <c r="AD263" s="225"/>
      <c r="AE263" s="225"/>
      <c r="AF263" s="225"/>
      <c r="AG263" s="225"/>
      <c r="AH263" s="225"/>
      <c r="AI263" s="225"/>
      <c r="AJ263" s="225"/>
      <c r="AK263" s="225"/>
      <c r="AL263" s="225"/>
      <c r="AM263" s="225"/>
      <c r="AN263" s="225"/>
      <c r="AO263" s="225"/>
    </row>
    <row r="264" spans="1:41">
      <c r="A264" s="344"/>
      <c r="B264" s="362"/>
      <c r="C264" s="20" t="s">
        <v>30</v>
      </c>
      <c r="D264" s="116" t="s">
        <v>62</v>
      </c>
      <c r="E264" s="116" t="s">
        <v>62</v>
      </c>
      <c r="F264" s="114" t="s">
        <v>62</v>
      </c>
      <c r="G264" s="116" t="s">
        <v>62</v>
      </c>
      <c r="H264" s="116" t="s">
        <v>62</v>
      </c>
      <c r="I264" s="62"/>
      <c r="J264" s="63"/>
      <c r="K264" s="116" t="s">
        <v>62</v>
      </c>
      <c r="L264" s="116" t="s">
        <v>62</v>
      </c>
      <c r="M264" s="114" t="s">
        <v>62</v>
      </c>
      <c r="N264" s="116" t="s">
        <v>62</v>
      </c>
      <c r="O264" s="116" t="s">
        <v>62</v>
      </c>
      <c r="P264" s="62"/>
      <c r="Q264" s="63"/>
      <c r="R264" s="116" t="s">
        <v>62</v>
      </c>
      <c r="S264" s="116" t="s">
        <v>62</v>
      </c>
      <c r="T264" s="114" t="s">
        <v>62</v>
      </c>
      <c r="U264" s="116" t="s">
        <v>62</v>
      </c>
      <c r="V264" s="116" t="s">
        <v>62</v>
      </c>
      <c r="W264" s="37"/>
      <c r="AB264" s="225"/>
      <c r="AC264" s="225"/>
      <c r="AD264" s="225"/>
      <c r="AE264" s="225"/>
      <c r="AF264" s="225"/>
      <c r="AG264" s="225"/>
      <c r="AH264" s="225"/>
      <c r="AI264" s="225"/>
      <c r="AJ264" s="225"/>
      <c r="AK264" s="225"/>
      <c r="AL264" s="225"/>
      <c r="AM264" s="225"/>
      <c r="AN264" s="225"/>
      <c r="AO264" s="225"/>
    </row>
    <row r="265" spans="1:41" ht="15.75" thickBot="1">
      <c r="A265" s="344"/>
      <c r="B265" s="363"/>
      <c r="C265" s="219"/>
      <c r="D265" s="220"/>
      <c r="E265" s="220"/>
      <c r="F265" s="220"/>
      <c r="G265" s="220"/>
      <c r="H265" s="220"/>
      <c r="I265" s="221"/>
      <c r="J265" s="221"/>
      <c r="K265" s="220"/>
      <c r="L265" s="220"/>
      <c r="M265" s="220"/>
      <c r="N265" s="220"/>
      <c r="O265" s="220"/>
      <c r="P265" s="221"/>
      <c r="Q265" s="221"/>
      <c r="R265" s="220"/>
      <c r="S265" s="220"/>
      <c r="T265" s="220"/>
      <c r="U265" s="220"/>
      <c r="V265" s="220"/>
      <c r="W265" s="222"/>
      <c r="AB265" s="225"/>
      <c r="AC265" s="225"/>
      <c r="AD265" s="225"/>
      <c r="AE265" s="225"/>
      <c r="AF265" s="225"/>
      <c r="AG265" s="225"/>
      <c r="AH265" s="225"/>
      <c r="AI265" s="225"/>
      <c r="AJ265" s="225"/>
      <c r="AK265" s="225"/>
      <c r="AL265" s="225"/>
      <c r="AM265" s="225"/>
      <c r="AN265" s="225"/>
      <c r="AO265" s="225"/>
    </row>
    <row r="266" spans="1:41" ht="18.75" customHeight="1">
      <c r="A266" s="344"/>
      <c r="B266" s="370" t="s">
        <v>63</v>
      </c>
      <c r="C266" s="15"/>
      <c r="D266" s="16"/>
      <c r="E266" s="16"/>
      <c r="F266" s="16"/>
      <c r="G266" s="16"/>
      <c r="H266" s="16"/>
      <c r="I266" s="16"/>
      <c r="J266" s="16"/>
      <c r="K266" s="16"/>
      <c r="L266" s="16"/>
      <c r="M266" s="16"/>
      <c r="N266" s="16"/>
      <c r="O266" s="16"/>
      <c r="P266" s="16"/>
      <c r="Q266" s="16"/>
      <c r="R266" s="16"/>
      <c r="S266" s="16"/>
      <c r="T266" s="16"/>
      <c r="U266" s="16"/>
      <c r="V266" s="16"/>
      <c r="W266" s="50"/>
      <c r="AB266" s="225"/>
      <c r="AC266" s="225"/>
      <c r="AD266" s="225"/>
      <c r="AE266" s="225"/>
      <c r="AF266" s="225"/>
      <c r="AG266" s="225"/>
      <c r="AH266" s="225"/>
      <c r="AI266" s="225"/>
      <c r="AJ266" s="225"/>
      <c r="AK266" s="225"/>
      <c r="AL266" s="225"/>
      <c r="AM266" s="225"/>
      <c r="AN266" s="225"/>
      <c r="AO266" s="225"/>
    </row>
    <row r="267" spans="1:41" ht="15" customHeight="1">
      <c r="A267" s="344"/>
      <c r="B267" s="362"/>
      <c r="C267" s="51"/>
      <c r="D267" s="51"/>
      <c r="E267" s="51"/>
      <c r="F267" s="51"/>
      <c r="G267" s="51"/>
      <c r="H267" s="51"/>
      <c r="I267" s="52"/>
      <c r="J267" s="53"/>
      <c r="K267" s="51"/>
      <c r="L267" s="51"/>
      <c r="M267" s="51"/>
      <c r="N267" s="51"/>
      <c r="O267" s="51"/>
      <c r="P267" s="52"/>
      <c r="Q267" s="53"/>
      <c r="R267" s="51"/>
      <c r="S267" s="51"/>
      <c r="T267" s="51"/>
      <c r="U267" s="51"/>
      <c r="V267" s="51"/>
      <c r="W267" s="54"/>
      <c r="AB267" s="225"/>
      <c r="AC267" s="225"/>
      <c r="AD267" s="225"/>
      <c r="AE267" s="225"/>
      <c r="AF267" s="225"/>
      <c r="AG267" s="225"/>
      <c r="AH267" s="225"/>
      <c r="AI267" s="225"/>
      <c r="AJ267" s="225"/>
      <c r="AK267" s="225"/>
      <c r="AL267" s="225"/>
      <c r="AM267" s="225"/>
      <c r="AN267" s="225"/>
      <c r="AO267" s="225"/>
    </row>
    <row r="268" spans="1:41" ht="15" customHeight="1">
      <c r="A268" s="344"/>
      <c r="B268" s="362"/>
      <c r="C268" s="55"/>
      <c r="D268" s="55"/>
      <c r="E268" s="55"/>
      <c r="F268" s="55"/>
      <c r="G268" s="55"/>
      <c r="H268" s="55"/>
      <c r="I268" s="56"/>
      <c r="J268" s="57"/>
      <c r="K268" s="55"/>
      <c r="L268" s="55"/>
      <c r="M268" s="55"/>
      <c r="N268" s="55"/>
      <c r="O268" s="55"/>
      <c r="P268" s="56"/>
      <c r="Q268" s="57"/>
      <c r="R268" s="55"/>
      <c r="S268" s="55"/>
      <c r="T268" s="55"/>
      <c r="U268" s="55"/>
      <c r="V268" s="55"/>
      <c r="W268" s="58"/>
      <c r="AA268" s="318"/>
      <c r="AB268" s="228"/>
      <c r="AC268" s="228"/>
      <c r="AD268" s="228"/>
      <c r="AE268" s="228"/>
      <c r="AF268" s="229"/>
      <c r="AG268" s="228"/>
      <c r="AH268" s="228"/>
      <c r="AI268" s="228"/>
      <c r="AJ268" s="228"/>
      <c r="AK268" s="228"/>
      <c r="AL268" s="228"/>
      <c r="AM268" s="228"/>
      <c r="AN268" s="228"/>
      <c r="AO268" s="228"/>
    </row>
    <row r="269" spans="1:41" ht="15" customHeight="1">
      <c r="A269" s="344"/>
      <c r="B269" s="362"/>
      <c r="C269" s="55"/>
      <c r="D269" s="55"/>
      <c r="E269" s="55"/>
      <c r="F269" s="55"/>
      <c r="G269" s="55"/>
      <c r="H269" s="55"/>
      <c r="I269" s="56"/>
      <c r="J269" s="57"/>
      <c r="K269" s="55"/>
      <c r="L269" s="55"/>
      <c r="M269" s="55"/>
      <c r="N269" s="55"/>
      <c r="O269" s="55"/>
      <c r="P269" s="56"/>
      <c r="Q269" s="57"/>
      <c r="R269" s="55"/>
      <c r="S269" s="55"/>
      <c r="T269" s="55"/>
      <c r="U269" s="55"/>
      <c r="V269" s="55"/>
      <c r="W269" s="58"/>
      <c r="AA269" s="319"/>
      <c r="AB269" s="224"/>
      <c r="AC269" s="224"/>
      <c r="AD269" s="224"/>
      <c r="AE269" s="224"/>
      <c r="AF269" s="224"/>
      <c r="AG269" s="224"/>
      <c r="AH269" s="224"/>
      <c r="AI269" s="224"/>
      <c r="AJ269" s="224"/>
      <c r="AK269" s="224"/>
      <c r="AL269" s="224"/>
      <c r="AM269" s="224"/>
      <c r="AN269" s="224"/>
      <c r="AO269" s="224"/>
    </row>
    <row r="270" spans="1:41" ht="15" customHeight="1">
      <c r="A270" s="344"/>
      <c r="B270" s="362"/>
      <c r="C270" s="55"/>
      <c r="D270" s="55"/>
      <c r="E270" s="55"/>
      <c r="F270" s="55"/>
      <c r="G270" s="55"/>
      <c r="H270" s="55"/>
      <c r="I270" s="56"/>
      <c r="J270" s="57"/>
      <c r="K270" s="55"/>
      <c r="L270" s="55"/>
      <c r="M270" s="55"/>
      <c r="N270" s="55"/>
      <c r="O270" s="55"/>
      <c r="P270" s="56"/>
      <c r="Q270" s="57"/>
      <c r="R270" s="55"/>
      <c r="S270" s="55"/>
      <c r="T270" s="55"/>
      <c r="U270" s="55"/>
      <c r="V270" s="55"/>
      <c r="W270" s="58"/>
      <c r="AB270" s="225"/>
      <c r="AC270" s="225"/>
      <c r="AD270" s="225"/>
      <c r="AE270" s="225"/>
      <c r="AF270" s="225"/>
      <c r="AG270" s="225"/>
      <c r="AH270" s="225"/>
      <c r="AI270" s="225"/>
      <c r="AJ270" s="225"/>
      <c r="AK270" s="225"/>
      <c r="AL270" s="225"/>
      <c r="AM270" s="225"/>
      <c r="AN270" s="225"/>
      <c r="AO270" s="225"/>
    </row>
    <row r="271" spans="1:41" ht="15" customHeight="1">
      <c r="A271" s="344"/>
      <c r="B271" s="362"/>
      <c r="C271" s="55"/>
      <c r="D271" s="55"/>
      <c r="E271" s="55"/>
      <c r="F271" s="55"/>
      <c r="G271" s="55"/>
      <c r="H271" s="55"/>
      <c r="I271" s="56"/>
      <c r="J271" s="57"/>
      <c r="K271" s="55"/>
      <c r="L271" s="55"/>
      <c r="M271" s="55"/>
      <c r="N271" s="55"/>
      <c r="O271" s="55"/>
      <c r="P271" s="56"/>
      <c r="Q271" s="57"/>
      <c r="R271" s="55"/>
      <c r="S271" s="55"/>
      <c r="T271" s="55"/>
      <c r="U271" s="55"/>
      <c r="V271" s="55"/>
      <c r="W271" s="58"/>
      <c r="AB271" s="225"/>
      <c r="AC271" s="225"/>
      <c r="AD271" s="225"/>
      <c r="AE271" s="225"/>
      <c r="AF271" s="225"/>
      <c r="AG271" s="225"/>
      <c r="AH271" s="225"/>
      <c r="AI271" s="225"/>
      <c r="AJ271" s="225"/>
      <c r="AK271" s="225"/>
      <c r="AL271" s="225"/>
      <c r="AM271" s="225"/>
      <c r="AN271" s="225"/>
      <c r="AO271" s="225"/>
    </row>
    <row r="272" spans="1:41" ht="15" customHeight="1">
      <c r="A272" s="344"/>
      <c r="B272" s="362"/>
      <c r="C272" s="55"/>
      <c r="D272" s="55"/>
      <c r="E272" s="55"/>
      <c r="F272" s="55"/>
      <c r="G272" s="55"/>
      <c r="H272" s="55"/>
      <c r="I272" s="56"/>
      <c r="J272" s="57"/>
      <c r="K272" s="55"/>
      <c r="L272" s="55"/>
      <c r="M272" s="55"/>
      <c r="N272" s="55"/>
      <c r="O272" s="55"/>
      <c r="P272" s="56"/>
      <c r="Q272" s="57"/>
      <c r="R272" s="55"/>
      <c r="S272" s="55"/>
      <c r="T272" s="55"/>
      <c r="U272" s="55"/>
      <c r="V272" s="55"/>
      <c r="W272" s="58"/>
      <c r="AA272" s="320"/>
      <c r="AB272" s="226"/>
      <c r="AC272" s="226"/>
      <c r="AD272" s="226"/>
      <c r="AE272" s="226"/>
      <c r="AF272" s="226"/>
      <c r="AG272" s="226"/>
      <c r="AH272" s="226"/>
      <c r="AI272" s="226"/>
      <c r="AJ272" s="226"/>
      <c r="AK272" s="226"/>
      <c r="AL272" s="226"/>
      <c r="AM272" s="226"/>
      <c r="AN272" s="226"/>
      <c r="AO272" s="226"/>
    </row>
    <row r="273" spans="1:41" ht="15" customHeight="1">
      <c r="A273" s="344"/>
      <c r="B273" s="362"/>
      <c r="C273" s="55"/>
      <c r="D273" s="55"/>
      <c r="E273" s="55"/>
      <c r="F273" s="55"/>
      <c r="G273" s="55"/>
      <c r="H273" s="55"/>
      <c r="I273" s="56"/>
      <c r="J273" s="57"/>
      <c r="K273" s="55"/>
      <c r="L273" s="55"/>
      <c r="M273" s="55"/>
      <c r="N273" s="55"/>
      <c r="O273" s="55"/>
      <c r="P273" s="56"/>
      <c r="Q273" s="57"/>
      <c r="R273" s="55"/>
      <c r="S273" s="55"/>
      <c r="T273" s="55"/>
      <c r="U273" s="55"/>
      <c r="V273" s="55"/>
      <c r="W273" s="58"/>
      <c r="AA273" s="320"/>
      <c r="AB273" s="226"/>
      <c r="AC273" s="226"/>
      <c r="AD273" s="226"/>
      <c r="AE273" s="226"/>
      <c r="AF273" s="226"/>
      <c r="AG273" s="226"/>
      <c r="AH273" s="226"/>
      <c r="AI273" s="226"/>
      <c r="AJ273" s="226"/>
      <c r="AK273" s="226"/>
      <c r="AL273" s="226"/>
      <c r="AM273" s="226"/>
      <c r="AN273" s="226"/>
      <c r="AO273" s="226"/>
    </row>
    <row r="274" spans="1:41" ht="15" customHeight="1">
      <c r="A274" s="344"/>
      <c r="B274" s="362"/>
      <c r="C274" s="55"/>
      <c r="D274" s="55"/>
      <c r="E274" s="55"/>
      <c r="F274" s="55"/>
      <c r="G274" s="55"/>
      <c r="H274" s="55"/>
      <c r="I274" s="56"/>
      <c r="J274" s="57"/>
      <c r="K274" s="55"/>
      <c r="L274" s="55"/>
      <c r="M274" s="55"/>
      <c r="N274" s="55"/>
      <c r="O274" s="55"/>
      <c r="P274" s="56"/>
      <c r="Q274" s="57"/>
      <c r="R274" s="55"/>
      <c r="S274" s="55"/>
      <c r="T274" s="55"/>
      <c r="U274" s="55"/>
      <c r="V274" s="55"/>
      <c r="W274" s="58"/>
      <c r="AA274" s="320"/>
      <c r="AB274" s="226"/>
      <c r="AC274" s="226"/>
      <c r="AD274" s="226"/>
      <c r="AE274" s="226"/>
      <c r="AF274" s="226"/>
      <c r="AG274" s="226"/>
      <c r="AH274" s="226"/>
      <c r="AI274" s="226"/>
      <c r="AJ274" s="226"/>
      <c r="AK274" s="226"/>
      <c r="AL274" s="226"/>
      <c r="AM274" s="226"/>
      <c r="AN274" s="226"/>
      <c r="AO274" s="226"/>
    </row>
    <row r="275" spans="1:41" ht="15" customHeight="1">
      <c r="A275" s="344"/>
      <c r="B275" s="362"/>
      <c r="C275" s="55"/>
      <c r="D275" s="55"/>
      <c r="E275" s="55"/>
      <c r="F275" s="55"/>
      <c r="G275" s="55"/>
      <c r="H275" s="55"/>
      <c r="I275" s="56"/>
      <c r="J275" s="57"/>
      <c r="K275" s="55"/>
      <c r="L275" s="55"/>
      <c r="M275" s="55"/>
      <c r="N275" s="55"/>
      <c r="O275" s="55"/>
      <c r="P275" s="56"/>
      <c r="Q275" s="57"/>
      <c r="R275" s="55"/>
      <c r="S275" s="55"/>
      <c r="T275" s="55"/>
      <c r="U275" s="55"/>
      <c r="V275" s="55"/>
      <c r="W275" s="58"/>
      <c r="AB275" s="225"/>
      <c r="AC275" s="225"/>
      <c r="AD275" s="225"/>
      <c r="AE275" s="225"/>
      <c r="AF275" s="225"/>
      <c r="AG275" s="225"/>
      <c r="AH275" s="225"/>
      <c r="AI275" s="225"/>
      <c r="AJ275" s="225"/>
      <c r="AK275" s="225"/>
      <c r="AL275" s="225"/>
      <c r="AM275" s="225"/>
      <c r="AN275" s="225"/>
      <c r="AO275" s="225"/>
    </row>
    <row r="276" spans="1:41" ht="15" customHeight="1">
      <c r="A276" s="344"/>
      <c r="B276" s="362"/>
      <c r="C276" s="55"/>
      <c r="D276" s="55"/>
      <c r="E276" s="55"/>
      <c r="F276" s="55"/>
      <c r="G276" s="55"/>
      <c r="H276" s="55"/>
      <c r="I276" s="56"/>
      <c r="J276" s="57"/>
      <c r="K276" s="55"/>
      <c r="L276" s="55"/>
      <c r="M276" s="55"/>
      <c r="N276" s="55"/>
      <c r="O276" s="55"/>
      <c r="P276" s="56"/>
      <c r="Q276" s="57"/>
      <c r="R276" s="55"/>
      <c r="S276" s="55"/>
      <c r="T276" s="55"/>
      <c r="U276" s="55"/>
      <c r="V276" s="55"/>
      <c r="W276" s="58"/>
      <c r="AB276" s="225"/>
      <c r="AC276" s="225"/>
      <c r="AD276" s="225"/>
      <c r="AE276" s="225"/>
      <c r="AF276" s="225"/>
      <c r="AG276" s="225"/>
      <c r="AH276" s="225"/>
      <c r="AI276" s="225"/>
      <c r="AJ276" s="225"/>
      <c r="AK276" s="225"/>
      <c r="AL276" s="225"/>
      <c r="AM276" s="225"/>
      <c r="AN276" s="225"/>
      <c r="AO276" s="225"/>
    </row>
    <row r="277" spans="1:41" ht="15" customHeight="1">
      <c r="A277" s="344"/>
      <c r="B277" s="362"/>
      <c r="C277" s="55"/>
      <c r="D277" s="55"/>
      <c r="E277" s="55"/>
      <c r="F277" s="55"/>
      <c r="G277" s="55"/>
      <c r="H277" s="55"/>
      <c r="I277" s="56"/>
      <c r="J277" s="57"/>
      <c r="K277" s="55"/>
      <c r="L277" s="55"/>
      <c r="M277" s="55"/>
      <c r="N277" s="55"/>
      <c r="O277" s="55"/>
      <c r="P277" s="56"/>
      <c r="Q277" s="57"/>
      <c r="R277" s="55"/>
      <c r="S277" s="55"/>
      <c r="T277" s="55"/>
      <c r="U277" s="55"/>
      <c r="V277" s="55"/>
      <c r="W277" s="58"/>
      <c r="AA277" s="319"/>
      <c r="AB277" s="224"/>
      <c r="AC277" s="224"/>
      <c r="AD277" s="224"/>
      <c r="AE277" s="224"/>
      <c r="AF277" s="224"/>
      <c r="AG277" s="224"/>
      <c r="AH277" s="224"/>
      <c r="AI277" s="224"/>
      <c r="AJ277" s="224"/>
      <c r="AK277" s="224"/>
      <c r="AL277" s="224"/>
      <c r="AM277" s="224"/>
      <c r="AN277" s="224"/>
      <c r="AO277" s="224"/>
    </row>
    <row r="278" spans="1:41" ht="15" customHeight="1">
      <c r="A278" s="344"/>
      <c r="B278" s="362"/>
      <c r="C278" s="55"/>
      <c r="D278" s="55"/>
      <c r="E278" s="55"/>
      <c r="F278" s="55"/>
      <c r="G278" s="55"/>
      <c r="H278" s="55"/>
      <c r="I278" s="56"/>
      <c r="J278" s="57"/>
      <c r="K278" s="55"/>
      <c r="L278" s="55"/>
      <c r="M278" s="55"/>
      <c r="N278" s="55"/>
      <c r="O278" s="55"/>
      <c r="P278" s="56"/>
      <c r="Q278" s="57"/>
      <c r="R278" s="55"/>
      <c r="S278" s="55"/>
      <c r="T278" s="55"/>
      <c r="U278" s="55"/>
      <c r="V278" s="55"/>
      <c r="W278" s="58"/>
      <c r="AB278" s="225"/>
      <c r="AC278" s="225"/>
      <c r="AD278" s="225"/>
      <c r="AE278" s="225"/>
      <c r="AF278" s="225"/>
      <c r="AG278" s="225"/>
      <c r="AH278" s="225"/>
      <c r="AI278" s="225"/>
      <c r="AJ278" s="225"/>
      <c r="AK278" s="225"/>
      <c r="AL278" s="225"/>
      <c r="AM278" s="225"/>
      <c r="AN278" s="225"/>
      <c r="AO278" s="225"/>
    </row>
    <row r="279" spans="1:41" ht="15" customHeight="1">
      <c r="A279" s="344"/>
      <c r="B279" s="362"/>
      <c r="C279" s="55"/>
      <c r="D279" s="55"/>
      <c r="E279" s="55"/>
      <c r="F279" s="55"/>
      <c r="G279" s="55"/>
      <c r="H279" s="55"/>
      <c r="I279" s="56"/>
      <c r="J279" s="57"/>
      <c r="K279" s="55"/>
      <c r="L279" s="55"/>
      <c r="M279" s="55"/>
      <c r="N279" s="55"/>
      <c r="O279" s="55"/>
      <c r="P279" s="56"/>
      <c r="Q279" s="57"/>
      <c r="R279" s="55"/>
      <c r="S279" s="55"/>
      <c r="T279" s="55"/>
      <c r="U279" s="55"/>
      <c r="V279" s="55"/>
      <c r="W279" s="58"/>
      <c r="AB279" s="225"/>
      <c r="AC279" s="225"/>
      <c r="AD279" s="225"/>
      <c r="AE279" s="226"/>
      <c r="AF279" s="225"/>
      <c r="AG279" s="225"/>
      <c r="AH279" s="225"/>
      <c r="AI279" s="225"/>
      <c r="AJ279" s="226"/>
      <c r="AK279" s="225"/>
      <c r="AL279" s="225"/>
      <c r="AM279" s="225"/>
      <c r="AN279" s="225"/>
      <c r="AO279" s="225"/>
    </row>
    <row r="280" spans="1:41" ht="15" customHeight="1">
      <c r="A280" s="344"/>
      <c r="B280" s="362"/>
      <c r="C280" s="55"/>
      <c r="D280" s="55"/>
      <c r="E280" s="55"/>
      <c r="F280" s="55"/>
      <c r="G280" s="55"/>
      <c r="H280" s="55"/>
      <c r="I280" s="56"/>
      <c r="J280" s="57"/>
      <c r="K280" s="55"/>
      <c r="L280" s="55"/>
      <c r="M280" s="55"/>
      <c r="N280" s="55"/>
      <c r="O280" s="55"/>
      <c r="P280" s="56"/>
      <c r="Q280" s="57"/>
      <c r="R280" s="55"/>
      <c r="S280" s="55"/>
      <c r="T280" s="55"/>
      <c r="U280" s="55"/>
      <c r="V280" s="55"/>
      <c r="W280" s="58"/>
      <c r="AA280" s="320"/>
      <c r="AB280" s="226"/>
      <c r="AC280" s="226"/>
      <c r="AD280" s="226"/>
      <c r="AE280" s="230"/>
      <c r="AF280" s="226"/>
      <c r="AG280" s="226"/>
      <c r="AH280" s="226"/>
      <c r="AI280" s="226"/>
      <c r="AJ280" s="226"/>
      <c r="AK280" s="225"/>
      <c r="AL280" s="225"/>
      <c r="AM280" s="225"/>
      <c r="AN280" s="225"/>
      <c r="AO280" s="226"/>
    </row>
    <row r="281" spans="1:41" ht="15" customHeight="1">
      <c r="A281" s="344"/>
      <c r="B281" s="362"/>
      <c r="C281" s="55"/>
      <c r="D281" s="55"/>
      <c r="E281" s="55"/>
      <c r="F281" s="55"/>
      <c r="G281" s="55"/>
      <c r="H281" s="55"/>
      <c r="I281" s="56"/>
      <c r="J281" s="57"/>
      <c r="K281" s="55"/>
      <c r="L281" s="55"/>
      <c r="M281" s="55"/>
      <c r="N281" s="55"/>
      <c r="O281" s="55"/>
      <c r="P281" s="56"/>
      <c r="Q281" s="57"/>
      <c r="R281" s="55"/>
      <c r="S281" s="55"/>
      <c r="T281" s="55"/>
      <c r="U281" s="55"/>
      <c r="V281" s="55"/>
      <c r="W281" s="58"/>
      <c r="AA281" s="320"/>
      <c r="AB281" s="226"/>
      <c r="AC281" s="226"/>
      <c r="AD281" s="226"/>
      <c r="AE281" s="230"/>
      <c r="AF281" s="226"/>
      <c r="AG281" s="226"/>
      <c r="AH281" s="226"/>
      <c r="AI281" s="226"/>
      <c r="AJ281" s="226"/>
      <c r="AK281" s="225"/>
      <c r="AL281" s="225"/>
      <c r="AM281" s="225"/>
      <c r="AN281" s="225"/>
      <c r="AO281" s="226"/>
    </row>
    <row r="282" spans="1:41" ht="30" customHeight="1">
      <c r="A282" s="344"/>
      <c r="B282" s="362"/>
      <c r="C282" s="55"/>
      <c r="D282" s="371" t="s">
        <v>50</v>
      </c>
      <c r="E282" s="366"/>
      <c r="F282" s="366"/>
      <c r="G282" s="366"/>
      <c r="H282" s="366"/>
      <c r="I282" s="35"/>
      <c r="J282" s="36"/>
      <c r="K282" s="372" t="s">
        <v>51</v>
      </c>
      <c r="L282" s="367"/>
      <c r="M282" s="367"/>
      <c r="N282" s="367"/>
      <c r="O282" s="367"/>
      <c r="P282" s="40"/>
      <c r="Q282" s="41"/>
      <c r="R282" s="369" t="s">
        <v>52</v>
      </c>
      <c r="S282" s="369"/>
      <c r="T282" s="369"/>
      <c r="U282" s="369"/>
      <c r="V282" s="369"/>
      <c r="W282" s="58"/>
      <c r="AA282" s="320"/>
      <c r="AB282" s="226"/>
      <c r="AC282" s="226"/>
      <c r="AD282" s="226"/>
      <c r="AE282" s="230"/>
      <c r="AF282" s="226"/>
      <c r="AG282" s="226"/>
      <c r="AH282" s="226"/>
      <c r="AI282" s="226"/>
      <c r="AJ282" s="226"/>
      <c r="AK282" s="225"/>
      <c r="AL282" s="225"/>
      <c r="AM282" s="225"/>
      <c r="AN282" s="225"/>
      <c r="AO282" s="226"/>
    </row>
    <row r="283" spans="1:41">
      <c r="A283" s="344"/>
      <c r="B283" s="362"/>
      <c r="C283" s="55"/>
      <c r="D283" s="42">
        <v>2012</v>
      </c>
      <c r="E283" s="42">
        <v>2013</v>
      </c>
      <c r="F283" s="264">
        <v>2014</v>
      </c>
      <c r="G283" s="42" t="s">
        <v>53</v>
      </c>
      <c r="H283" s="42" t="s">
        <v>54</v>
      </c>
      <c r="I283" s="56"/>
      <c r="J283" s="57"/>
      <c r="K283" s="42">
        <v>2012</v>
      </c>
      <c r="L283" s="42">
        <v>2013</v>
      </c>
      <c r="M283" s="264">
        <v>2014</v>
      </c>
      <c r="N283" s="42" t="s">
        <v>53</v>
      </c>
      <c r="O283" s="42" t="s">
        <v>54</v>
      </c>
      <c r="P283" s="43"/>
      <c r="Q283" s="44"/>
      <c r="R283" s="42">
        <v>2012</v>
      </c>
      <c r="S283" s="42">
        <v>2013</v>
      </c>
      <c r="T283" s="264">
        <v>2014</v>
      </c>
      <c r="U283" s="42" t="s">
        <v>53</v>
      </c>
      <c r="V283" s="42" t="s">
        <v>54</v>
      </c>
      <c r="W283" s="58"/>
      <c r="Z283" s="316" t="s">
        <v>74</v>
      </c>
      <c r="AB283" s="225"/>
      <c r="AC283" s="225"/>
      <c r="AD283" s="225"/>
      <c r="AE283" s="225"/>
      <c r="AF283" s="225"/>
      <c r="AG283" s="225"/>
      <c r="AH283" s="225"/>
      <c r="AI283" s="225"/>
      <c r="AJ283" s="225"/>
      <c r="AK283" s="225"/>
      <c r="AL283" s="225"/>
      <c r="AM283" s="225"/>
      <c r="AN283" s="225"/>
      <c r="AO283" s="225"/>
    </row>
    <row r="284" spans="1:41" ht="4.5" customHeight="1">
      <c r="A284" s="344"/>
      <c r="B284" s="362"/>
      <c r="C284" s="55"/>
      <c r="D284" s="45"/>
      <c r="E284" s="45"/>
      <c r="F284" s="265"/>
      <c r="G284" s="45"/>
      <c r="H284" s="45"/>
      <c r="I284" s="56"/>
      <c r="J284" s="57"/>
      <c r="K284" s="45"/>
      <c r="L284" s="45"/>
      <c r="M284" s="265"/>
      <c r="N284" s="45"/>
      <c r="O284" s="45"/>
      <c r="P284" s="43"/>
      <c r="Q284" s="44"/>
      <c r="R284" s="45"/>
      <c r="S284" s="45"/>
      <c r="T284" s="265"/>
      <c r="U284" s="45"/>
      <c r="V284" s="45"/>
      <c r="W284" s="58"/>
      <c r="AB284" s="225"/>
      <c r="AC284" s="225"/>
      <c r="AD284" s="225"/>
      <c r="AE284" s="225"/>
      <c r="AF284" s="225"/>
      <c r="AG284" s="225"/>
      <c r="AH284" s="225"/>
      <c r="AI284" s="225"/>
      <c r="AJ284" s="225"/>
      <c r="AK284" s="225"/>
      <c r="AL284" s="225"/>
      <c r="AM284" s="225"/>
      <c r="AN284" s="225"/>
      <c r="AO284" s="225"/>
    </row>
    <row r="285" spans="1:41" ht="4.5" customHeight="1">
      <c r="A285" s="344"/>
      <c r="B285" s="362"/>
      <c r="C285" s="55"/>
      <c r="D285" s="38"/>
      <c r="E285" s="38"/>
      <c r="F285" s="266"/>
      <c r="G285" s="38"/>
      <c r="H285" s="38"/>
      <c r="I285" s="56"/>
      <c r="J285" s="57"/>
      <c r="K285" s="38"/>
      <c r="L285" s="38"/>
      <c r="M285" s="266"/>
      <c r="N285" s="38"/>
      <c r="O285" s="38"/>
      <c r="P285" s="43"/>
      <c r="Q285" s="44"/>
      <c r="R285" s="38"/>
      <c r="S285" s="38"/>
      <c r="T285" s="266"/>
      <c r="U285" s="38"/>
      <c r="V285" s="38"/>
      <c r="W285" s="58"/>
      <c r="AB285" s="225"/>
      <c r="AC285" s="225"/>
      <c r="AD285" s="225"/>
      <c r="AE285" s="225"/>
      <c r="AF285" s="225"/>
      <c r="AG285" s="225"/>
      <c r="AH285" s="225"/>
      <c r="AI285" s="225"/>
      <c r="AJ285" s="225"/>
      <c r="AK285" s="225"/>
      <c r="AL285" s="225"/>
      <c r="AM285" s="225"/>
      <c r="AN285" s="225"/>
      <c r="AO285" s="225"/>
    </row>
    <row r="286" spans="1:41">
      <c r="A286" s="344"/>
      <c r="B286" s="362"/>
      <c r="C286" s="342" t="s">
        <v>56</v>
      </c>
      <c r="D286" s="251"/>
      <c r="E286" s="251"/>
      <c r="F286" s="288"/>
      <c r="G286" s="234">
        <f>VLOOKUP(($Z286&amp;2015&amp;$AA286),mcas.gr5to8,5,FALSE)</f>
        <v>70</v>
      </c>
      <c r="H286" s="251"/>
      <c r="I286" s="62"/>
      <c r="J286" s="63"/>
      <c r="K286" s="283"/>
      <c r="L286" s="283"/>
      <c r="M286" s="289"/>
      <c r="N286" s="240">
        <f>VLOOKUP(($Z286&amp;2015&amp;$AA286),mcas.gr5to8,6,FALSE)</f>
        <v>40</v>
      </c>
      <c r="O286" s="283"/>
      <c r="P286" s="62"/>
      <c r="Q286" s="63"/>
      <c r="R286" s="251"/>
      <c r="S286" s="251"/>
      <c r="T286" s="288"/>
      <c r="U286" s="251"/>
      <c r="V286" s="251"/>
      <c r="W286" s="58"/>
      <c r="Z286" s="316" t="s">
        <v>57</v>
      </c>
      <c r="AA286" s="316" t="s">
        <v>74</v>
      </c>
      <c r="AB286" s="225"/>
      <c r="AC286" s="225"/>
      <c r="AD286" s="225"/>
      <c r="AE286" s="225"/>
      <c r="AF286" s="225"/>
      <c r="AG286" s="225"/>
      <c r="AH286" s="225"/>
      <c r="AI286" s="225"/>
      <c r="AJ286" s="225"/>
      <c r="AK286" s="225"/>
      <c r="AL286" s="225"/>
      <c r="AM286" s="225"/>
      <c r="AN286" s="225"/>
      <c r="AO286" s="225"/>
    </row>
    <row r="287" spans="1:41">
      <c r="A287" s="344"/>
      <c r="B287" s="362"/>
      <c r="C287" s="342" t="s">
        <v>58</v>
      </c>
      <c r="D287" s="234">
        <f t="shared" ref="D287:F288" si="27">VLOOKUP(($Z287&amp;D$20&amp;$AA287),mcas.gr5to8,5,FALSE)</f>
        <v>62.5</v>
      </c>
      <c r="E287" s="234">
        <f t="shared" si="27"/>
        <v>65.099999999999994</v>
      </c>
      <c r="F287" s="267">
        <f t="shared" si="27"/>
        <v>64.400000000000006</v>
      </c>
      <c r="G287" s="234">
        <f>VLOOKUP(($Z287&amp;2015&amp;$AA287),mcas.gr5to8,5,FALSE)</f>
        <v>65.8</v>
      </c>
      <c r="H287" s="234">
        <f>VLOOKUP(($Z287&amp;2016&amp;$AA287),mcas.gr5to8,5,FALSE)</f>
        <v>66.900000000000006</v>
      </c>
      <c r="I287" s="62"/>
      <c r="J287" s="63"/>
      <c r="K287" s="240">
        <f t="shared" ref="K287:M288" si="28">VLOOKUP(($Z287&amp;K$20&amp;$AA287),mcas.gr5to8,6,FALSE)</f>
        <v>31</v>
      </c>
      <c r="L287" s="240">
        <f t="shared" si="28"/>
        <v>35</v>
      </c>
      <c r="M287" s="270">
        <f t="shared" si="28"/>
        <v>35</v>
      </c>
      <c r="N287" s="240">
        <f>VLOOKUP(($Z287&amp;2015&amp;$AA287),mcas.gr5to8,6,FALSE)</f>
        <v>36</v>
      </c>
      <c r="O287" s="240">
        <f>VLOOKUP(($Z287&amp;2016&amp;$AA287),mcas.gr5to8,6,FALSE)</f>
        <v>39</v>
      </c>
      <c r="P287" s="62"/>
      <c r="Q287" s="63"/>
      <c r="R287" s="234">
        <f t="shared" ref="R287:T288" si="29">VLOOKUP(($Z287&amp;R$20&amp;$AA287),mcas.gr5to8,7,FALSE)</f>
        <v>47</v>
      </c>
      <c r="S287" s="234">
        <f t="shared" si="29"/>
        <v>49</v>
      </c>
      <c r="T287" s="267">
        <f t="shared" si="29"/>
        <v>48</v>
      </c>
      <c r="U287" s="234">
        <f>VLOOKUP(($Z287&amp;2015&amp;$AA287),mcas.gr5to8,7,FALSE)</f>
        <v>48</v>
      </c>
      <c r="V287" s="234">
        <f>VLOOKUP(($Z287&amp;2016&amp;$AA287),mcas.gr5to8,7,FALSE)</f>
        <v>44</v>
      </c>
      <c r="W287" s="58"/>
      <c r="Z287" s="316" t="s">
        <v>59</v>
      </c>
      <c r="AA287" s="316" t="s">
        <v>74</v>
      </c>
      <c r="AB287" s="225"/>
      <c r="AC287" s="225"/>
      <c r="AD287" s="225"/>
      <c r="AE287" s="225"/>
      <c r="AF287" s="225"/>
      <c r="AG287" s="225"/>
      <c r="AH287" s="225"/>
      <c r="AI287" s="225"/>
      <c r="AJ287" s="225"/>
      <c r="AK287" s="225"/>
      <c r="AL287" s="225"/>
      <c r="AM287" s="225"/>
      <c r="AN287" s="225"/>
      <c r="AO287" s="225"/>
    </row>
    <row r="288" spans="1:41">
      <c r="A288" s="344"/>
      <c r="B288" s="362"/>
      <c r="C288" s="342" t="s">
        <v>60</v>
      </c>
      <c r="D288" s="234">
        <f t="shared" si="27"/>
        <v>57.5</v>
      </c>
      <c r="E288" s="234">
        <f t="shared" si="27"/>
        <v>58.6</v>
      </c>
      <c r="F288" s="267">
        <f t="shared" si="27"/>
        <v>59.8</v>
      </c>
      <c r="G288" s="234">
        <f>VLOOKUP(($Z288&amp;2015&amp;$AA288),mcas.gr5to8,5,FALSE)</f>
        <v>64</v>
      </c>
      <c r="H288" s="234">
        <f>VLOOKUP(($Z288&amp;2016&amp;$AA288),mcas.gr5to8,5,FALSE)</f>
        <v>64.8</v>
      </c>
      <c r="I288" s="62"/>
      <c r="J288" s="63"/>
      <c r="K288" s="240">
        <f t="shared" si="28"/>
        <v>26</v>
      </c>
      <c r="L288" s="240">
        <f t="shared" si="28"/>
        <v>28</v>
      </c>
      <c r="M288" s="270">
        <f t="shared" si="28"/>
        <v>30</v>
      </c>
      <c r="N288" s="240">
        <f>VLOOKUP(($Z288&amp;2015&amp;$AA288),mcas.gr5to8,6,FALSE)</f>
        <v>34</v>
      </c>
      <c r="O288" s="240">
        <f>VLOOKUP(($Z288&amp;2016&amp;$AA288),mcas.gr5to8,6,FALSE)</f>
        <v>38</v>
      </c>
      <c r="P288" s="62"/>
      <c r="Q288" s="63"/>
      <c r="R288" s="234">
        <f t="shared" si="29"/>
        <v>36</v>
      </c>
      <c r="S288" s="234">
        <f t="shared" si="29"/>
        <v>33</v>
      </c>
      <c r="T288" s="267">
        <f t="shared" si="29"/>
        <v>39</v>
      </c>
      <c r="U288" s="234">
        <f>VLOOKUP(($Z288&amp;2015&amp;$AA288),mcas.gr5to8,7,FALSE)</f>
        <v>38</v>
      </c>
      <c r="V288" s="234">
        <f>VLOOKUP(($Z288&amp;2016&amp;$AA288),mcas.gr5to8,7,FALSE)</f>
        <v>37</v>
      </c>
      <c r="W288" s="58"/>
      <c r="Z288" s="316" t="s">
        <v>61</v>
      </c>
      <c r="AA288" s="316" t="s">
        <v>74</v>
      </c>
      <c r="AB288" s="225"/>
      <c r="AC288" s="225"/>
      <c r="AD288" s="225"/>
      <c r="AE288" s="225"/>
      <c r="AF288" s="225"/>
      <c r="AG288" s="225"/>
      <c r="AH288" s="225"/>
      <c r="AI288" s="225"/>
      <c r="AJ288" s="225"/>
      <c r="AK288" s="225"/>
      <c r="AL288" s="225"/>
      <c r="AM288" s="225"/>
      <c r="AN288" s="225"/>
      <c r="AO288" s="225"/>
    </row>
    <row r="289" spans="1:43" ht="4.5" customHeight="1">
      <c r="A289" s="344"/>
      <c r="B289" s="362"/>
      <c r="C289" s="34"/>
      <c r="D289" s="64"/>
      <c r="E289" s="64"/>
      <c r="F289" s="268"/>
      <c r="G289" s="64"/>
      <c r="H289" s="64"/>
      <c r="I289" s="62"/>
      <c r="J289" s="63"/>
      <c r="K289" s="64"/>
      <c r="L289" s="64"/>
      <c r="M289" s="268"/>
      <c r="N289" s="64"/>
      <c r="O289" s="64"/>
      <c r="P289" s="62"/>
      <c r="Q289" s="63"/>
      <c r="R289" s="64"/>
      <c r="S289" s="64"/>
      <c r="T289" s="268"/>
      <c r="U289" s="64"/>
      <c r="V289" s="64"/>
      <c r="W289" s="58"/>
      <c r="AB289" s="225"/>
      <c r="AC289" s="225"/>
      <c r="AD289" s="225"/>
      <c r="AE289" s="225"/>
      <c r="AF289" s="225"/>
      <c r="AG289" s="225"/>
      <c r="AH289" s="225"/>
      <c r="AI289" s="225"/>
      <c r="AJ289" s="225"/>
      <c r="AK289" s="225"/>
      <c r="AL289" s="225"/>
      <c r="AM289" s="225"/>
      <c r="AN289" s="225"/>
      <c r="AO289" s="225"/>
    </row>
    <row r="290" spans="1:43" ht="4.5" customHeight="1">
      <c r="A290" s="344"/>
      <c r="B290" s="362"/>
      <c r="C290" s="34"/>
      <c r="D290" s="59"/>
      <c r="E290" s="59"/>
      <c r="F290" s="269"/>
      <c r="G290" s="59"/>
      <c r="H290" s="59"/>
      <c r="I290" s="62"/>
      <c r="J290" s="63"/>
      <c r="K290" s="59"/>
      <c r="L290" s="59"/>
      <c r="M290" s="269"/>
      <c r="N290" s="59"/>
      <c r="O290" s="59"/>
      <c r="P290" s="62"/>
      <c r="Q290" s="63"/>
      <c r="R290" s="59"/>
      <c r="S290" s="59"/>
      <c r="T290" s="269"/>
      <c r="U290" s="59"/>
      <c r="V290" s="59"/>
      <c r="W290" s="58"/>
      <c r="AB290" s="225"/>
      <c r="AC290" s="225"/>
      <c r="AD290" s="225"/>
      <c r="AE290" s="225"/>
      <c r="AF290" s="225"/>
      <c r="AG290" s="225"/>
      <c r="AH290" s="225"/>
      <c r="AI290" s="225"/>
      <c r="AJ290" s="225"/>
      <c r="AK290" s="225"/>
      <c r="AL290" s="225"/>
      <c r="AM290" s="225"/>
      <c r="AN290" s="225"/>
      <c r="AO290" s="225"/>
    </row>
    <row r="291" spans="1:43">
      <c r="A291" s="344"/>
      <c r="B291" s="362"/>
      <c r="C291" s="20" t="s">
        <v>30</v>
      </c>
      <c r="D291" s="116" t="s">
        <v>62</v>
      </c>
      <c r="E291" s="116" t="s">
        <v>62</v>
      </c>
      <c r="F291" s="114" t="s">
        <v>62</v>
      </c>
      <c r="G291" s="116" t="s">
        <v>62</v>
      </c>
      <c r="H291" s="116" t="s">
        <v>62</v>
      </c>
      <c r="I291" s="62"/>
      <c r="J291" s="63"/>
      <c r="K291" s="116" t="s">
        <v>62</v>
      </c>
      <c r="L291" s="116" t="s">
        <v>62</v>
      </c>
      <c r="M291" s="114" t="s">
        <v>62</v>
      </c>
      <c r="N291" s="116" t="s">
        <v>62</v>
      </c>
      <c r="O291" s="116" t="s">
        <v>62</v>
      </c>
      <c r="P291" s="62"/>
      <c r="Q291" s="63"/>
      <c r="R291" s="116" t="s">
        <v>62</v>
      </c>
      <c r="S291" s="116" t="s">
        <v>62</v>
      </c>
      <c r="T291" s="114" t="s">
        <v>62</v>
      </c>
      <c r="U291" s="116" t="s">
        <v>62</v>
      </c>
      <c r="V291" s="116" t="s">
        <v>62</v>
      </c>
      <c r="W291" s="58"/>
      <c r="AB291" s="225"/>
      <c r="AC291" s="225"/>
      <c r="AD291" s="225"/>
      <c r="AE291" s="225"/>
      <c r="AF291" s="225"/>
      <c r="AG291" s="225"/>
      <c r="AH291" s="225"/>
      <c r="AI291" s="225"/>
      <c r="AJ291" s="225"/>
      <c r="AK291" s="225"/>
      <c r="AL291" s="225"/>
      <c r="AM291" s="225"/>
      <c r="AN291" s="225"/>
      <c r="AO291" s="225"/>
    </row>
    <row r="292" spans="1:43" ht="15.75" thickBot="1">
      <c r="A292" s="344"/>
      <c r="B292" s="363"/>
      <c r="C292" s="155"/>
      <c r="D292" s="155"/>
      <c r="E292" s="155"/>
      <c r="F292" s="155"/>
      <c r="G292" s="155"/>
      <c r="H292" s="155"/>
      <c r="I292" s="155"/>
      <c r="J292" s="155"/>
      <c r="K292" s="155"/>
      <c r="L292" s="155"/>
      <c r="M292" s="155"/>
      <c r="N292" s="155"/>
      <c r="O292" s="155"/>
      <c r="P292" s="155"/>
      <c r="Q292" s="155"/>
      <c r="R292" s="155"/>
      <c r="S292" s="155"/>
      <c r="T292" s="155"/>
      <c r="U292" s="155"/>
      <c r="V292" s="155"/>
      <c r="W292" s="156"/>
      <c r="AB292" s="225"/>
      <c r="AC292" s="225"/>
      <c r="AD292" s="225"/>
      <c r="AE292" s="225"/>
      <c r="AF292" s="225"/>
      <c r="AG292" s="225"/>
      <c r="AH292" s="225"/>
      <c r="AI292" s="225"/>
      <c r="AJ292" s="225"/>
      <c r="AK292" s="225"/>
      <c r="AL292" s="225"/>
      <c r="AM292" s="225"/>
      <c r="AN292" s="225"/>
      <c r="AO292" s="225"/>
    </row>
    <row r="293" spans="1:43">
      <c r="A293" s="344"/>
      <c r="B293" s="73"/>
      <c r="C293" s="68"/>
      <c r="D293" s="68"/>
      <c r="E293" s="68"/>
      <c r="AB293" s="225"/>
      <c r="AC293" s="225"/>
      <c r="AD293" s="225"/>
      <c r="AE293" s="225"/>
      <c r="AF293" s="225"/>
      <c r="AG293" s="225"/>
      <c r="AH293" s="225"/>
      <c r="AI293" s="225"/>
      <c r="AJ293" s="225"/>
      <c r="AK293" s="225"/>
      <c r="AL293" s="225"/>
      <c r="AM293" s="225"/>
      <c r="AN293" s="225"/>
      <c r="AO293" s="225"/>
    </row>
    <row r="294" spans="1:43" ht="30" customHeight="1">
      <c r="A294" s="344"/>
      <c r="C294" s="374" t="s">
        <v>64</v>
      </c>
      <c r="D294" s="374"/>
      <c r="E294" s="374"/>
      <c r="F294" s="374"/>
      <c r="G294" s="374"/>
      <c r="H294" s="374"/>
      <c r="I294" s="374"/>
      <c r="J294" s="374"/>
      <c r="K294" s="374"/>
      <c r="L294" s="374"/>
      <c r="M294" s="374"/>
      <c r="N294" s="374"/>
      <c r="O294" s="374"/>
      <c r="P294" s="374"/>
      <c r="Q294" s="374"/>
      <c r="R294" s="374"/>
      <c r="S294" s="374"/>
      <c r="T294" s="374"/>
      <c r="U294" s="374"/>
      <c r="V294" s="374"/>
      <c r="W294" s="74"/>
      <c r="AB294" s="225"/>
      <c r="AC294" s="225"/>
      <c r="AD294" s="225"/>
      <c r="AE294" s="225"/>
      <c r="AF294" s="225"/>
      <c r="AG294" s="225"/>
      <c r="AH294" s="225"/>
      <c r="AI294" s="225"/>
      <c r="AJ294" s="225"/>
      <c r="AK294" s="225"/>
      <c r="AL294" s="225"/>
      <c r="AM294" s="225"/>
      <c r="AN294" s="225"/>
      <c r="AO294" s="225"/>
    </row>
    <row r="295" spans="1:43" ht="45" customHeight="1">
      <c r="A295" s="344"/>
      <c r="C295" s="354" t="s">
        <v>65</v>
      </c>
      <c r="D295" s="354"/>
      <c r="E295" s="354"/>
      <c r="F295" s="354"/>
      <c r="G295" s="354"/>
      <c r="H295" s="354"/>
      <c r="I295" s="354"/>
      <c r="J295" s="354"/>
      <c r="K295" s="354"/>
      <c r="L295" s="354"/>
      <c r="M295" s="354"/>
      <c r="N295" s="354"/>
      <c r="O295" s="354"/>
      <c r="P295" s="354"/>
      <c r="Q295" s="354"/>
      <c r="R295" s="354"/>
      <c r="S295" s="354"/>
      <c r="T295" s="354"/>
      <c r="U295" s="354"/>
      <c r="V295" s="354"/>
      <c r="W295" s="354"/>
      <c r="AB295" s="225"/>
      <c r="AC295" s="225"/>
      <c r="AD295" s="225"/>
      <c r="AE295" s="225"/>
      <c r="AF295" s="225"/>
      <c r="AG295" s="225"/>
      <c r="AH295" s="225"/>
      <c r="AI295" s="225"/>
      <c r="AJ295" s="225"/>
      <c r="AK295" s="225"/>
      <c r="AL295" s="225"/>
      <c r="AM295" s="225"/>
      <c r="AN295" s="225"/>
      <c r="AO295" s="225"/>
    </row>
    <row r="296" spans="1:43" s="192" customFormat="1" ht="45" customHeight="1" thickBot="1">
      <c r="A296" s="191"/>
      <c r="C296" s="354" t="s">
        <v>66</v>
      </c>
      <c r="D296" s="354"/>
      <c r="E296" s="354"/>
      <c r="F296" s="354"/>
      <c r="G296" s="354"/>
      <c r="H296" s="354"/>
      <c r="I296" s="354"/>
      <c r="J296" s="354"/>
      <c r="K296" s="354"/>
      <c r="L296" s="354"/>
      <c r="M296" s="354"/>
      <c r="N296" s="354"/>
      <c r="O296" s="354"/>
      <c r="P296" s="354"/>
      <c r="Q296" s="354"/>
      <c r="R296" s="354"/>
      <c r="S296" s="354"/>
      <c r="T296" s="354"/>
      <c r="U296" s="354"/>
      <c r="V296" s="354"/>
      <c r="Z296" s="322"/>
      <c r="AA296" s="193"/>
      <c r="AB296" s="231"/>
      <c r="AC296" s="231"/>
      <c r="AD296" s="231"/>
      <c r="AE296" s="231"/>
      <c r="AF296" s="231"/>
      <c r="AG296" s="231"/>
      <c r="AH296" s="231"/>
      <c r="AI296" s="231"/>
      <c r="AJ296" s="231"/>
      <c r="AK296" s="231"/>
      <c r="AL296" s="231"/>
      <c r="AM296" s="231"/>
      <c r="AN296" s="231"/>
      <c r="AO296" s="231"/>
      <c r="AP296" s="193"/>
      <c r="AQ296" s="193"/>
    </row>
    <row r="297" spans="1:43" ht="60" customHeight="1">
      <c r="A297" s="344"/>
      <c r="B297" s="357" t="s">
        <v>75</v>
      </c>
      <c r="C297" s="358"/>
      <c r="D297" s="358"/>
      <c r="E297" s="358"/>
      <c r="F297" s="358"/>
      <c r="G297" s="358"/>
      <c r="H297" s="358"/>
      <c r="I297" s="358"/>
      <c r="J297" s="358"/>
      <c r="K297" s="358"/>
      <c r="L297" s="358"/>
      <c r="M297" s="358"/>
      <c r="N297" s="358"/>
      <c r="O297" s="358"/>
      <c r="P297" s="358"/>
      <c r="Q297" s="358"/>
      <c r="R297" s="358"/>
      <c r="S297" s="358"/>
      <c r="T297" s="358"/>
      <c r="U297" s="358"/>
      <c r="V297" s="358"/>
      <c r="W297" s="359"/>
      <c r="AB297" s="225"/>
      <c r="AC297" s="225"/>
      <c r="AD297" s="225"/>
      <c r="AE297" s="225"/>
      <c r="AF297" s="225"/>
      <c r="AG297" s="225"/>
      <c r="AH297" s="225"/>
      <c r="AI297" s="225"/>
      <c r="AJ297" s="225"/>
      <c r="AK297" s="225"/>
      <c r="AL297" s="225"/>
      <c r="AM297" s="225"/>
      <c r="AN297" s="225"/>
      <c r="AO297" s="225"/>
    </row>
    <row r="298" spans="1:43" ht="18.75" customHeight="1">
      <c r="A298" s="344"/>
      <c r="B298" s="361" t="s">
        <v>49</v>
      </c>
      <c r="C298" s="245"/>
      <c r="D298" s="99"/>
      <c r="E298" s="99"/>
      <c r="F298" s="99"/>
      <c r="G298" s="99"/>
      <c r="H298" s="99"/>
      <c r="I298" s="99"/>
      <c r="J298" s="99"/>
      <c r="K298" s="99"/>
      <c r="L298" s="99"/>
      <c r="M298" s="99"/>
      <c r="N298" s="99"/>
      <c r="O298" s="99"/>
      <c r="P298" s="99"/>
      <c r="Q298" s="99"/>
      <c r="R298" s="99"/>
      <c r="S298" s="99"/>
      <c r="T298" s="99"/>
      <c r="U298" s="99"/>
      <c r="V298" s="99"/>
      <c r="W298" s="246"/>
      <c r="AB298" s="225"/>
      <c r="AC298" s="225"/>
      <c r="AD298" s="225"/>
      <c r="AE298" s="225"/>
      <c r="AF298" s="225"/>
      <c r="AG298" s="225"/>
      <c r="AH298" s="225"/>
      <c r="AI298" s="225"/>
      <c r="AJ298" s="225"/>
      <c r="AK298" s="225"/>
      <c r="AL298" s="225"/>
      <c r="AM298" s="225"/>
      <c r="AN298" s="225"/>
      <c r="AO298" s="225"/>
    </row>
    <row r="299" spans="1:43" ht="14.25" customHeight="1">
      <c r="A299" s="344"/>
      <c r="B299" s="362"/>
      <c r="C299" s="30"/>
      <c r="D299" s="30"/>
      <c r="E299" s="30"/>
      <c r="F299" s="30"/>
      <c r="G299" s="30"/>
      <c r="H299" s="30"/>
      <c r="I299" s="31"/>
      <c r="J299" s="32"/>
      <c r="K299" s="30"/>
      <c r="L299" s="30"/>
      <c r="M299" s="30"/>
      <c r="N299" s="30"/>
      <c r="O299" s="30"/>
      <c r="P299" s="31"/>
      <c r="Q299" s="32"/>
      <c r="R299" s="30"/>
      <c r="S299" s="30"/>
      <c r="T299" s="30"/>
      <c r="U299" s="30"/>
      <c r="V299" s="30"/>
      <c r="W299" s="33"/>
      <c r="AB299" s="225"/>
      <c r="AC299" s="225"/>
      <c r="AD299" s="225"/>
      <c r="AE299" s="225"/>
      <c r="AF299" s="225"/>
      <c r="AG299" s="225"/>
      <c r="AH299" s="225"/>
      <c r="AI299" s="225"/>
      <c r="AJ299" s="225"/>
      <c r="AK299" s="225"/>
      <c r="AL299" s="225"/>
      <c r="AM299" s="225"/>
      <c r="AN299" s="225"/>
      <c r="AO299" s="225"/>
    </row>
    <row r="300" spans="1:43" ht="14.25" customHeight="1">
      <c r="A300" s="344"/>
      <c r="B300" s="362"/>
      <c r="C300" s="34"/>
      <c r="D300" s="34"/>
      <c r="E300" s="34"/>
      <c r="F300" s="34"/>
      <c r="G300" s="34"/>
      <c r="H300" s="34"/>
      <c r="I300" s="35"/>
      <c r="J300" s="36"/>
      <c r="K300" s="34"/>
      <c r="L300" s="34"/>
      <c r="M300" s="34"/>
      <c r="N300" s="34"/>
      <c r="O300" s="34"/>
      <c r="P300" s="35"/>
      <c r="Q300" s="36"/>
      <c r="R300" s="34"/>
      <c r="S300" s="34"/>
      <c r="T300" s="34"/>
      <c r="U300" s="34"/>
      <c r="V300" s="34"/>
      <c r="W300" s="37"/>
      <c r="AA300" s="318"/>
      <c r="AB300" s="228"/>
      <c r="AC300" s="228"/>
      <c r="AD300" s="228"/>
      <c r="AE300" s="228"/>
      <c r="AF300" s="229"/>
      <c r="AG300" s="228"/>
      <c r="AH300" s="228"/>
      <c r="AI300" s="228"/>
      <c r="AJ300" s="228"/>
      <c r="AK300" s="228"/>
      <c r="AL300" s="228"/>
      <c r="AM300" s="228"/>
      <c r="AN300" s="228"/>
      <c r="AO300" s="228"/>
    </row>
    <row r="301" spans="1:43" ht="14.25" customHeight="1">
      <c r="A301" s="344"/>
      <c r="B301" s="362"/>
      <c r="C301" s="34"/>
      <c r="D301" s="34"/>
      <c r="E301" s="34"/>
      <c r="F301" s="34"/>
      <c r="G301" s="34"/>
      <c r="H301" s="34"/>
      <c r="I301" s="35"/>
      <c r="J301" s="36"/>
      <c r="K301" s="34"/>
      <c r="L301" s="34"/>
      <c r="M301" s="34"/>
      <c r="N301" s="34"/>
      <c r="O301" s="34"/>
      <c r="P301" s="35"/>
      <c r="Q301" s="36"/>
      <c r="R301" s="34"/>
      <c r="S301" s="34"/>
      <c r="T301" s="34"/>
      <c r="U301" s="34"/>
      <c r="V301" s="34"/>
      <c r="W301" s="37"/>
      <c r="AA301" s="319"/>
      <c r="AB301" s="224"/>
      <c r="AC301" s="224"/>
      <c r="AD301" s="224"/>
      <c r="AE301" s="224"/>
      <c r="AF301" s="224"/>
      <c r="AG301" s="224"/>
      <c r="AH301" s="224"/>
      <c r="AI301" s="224"/>
      <c r="AJ301" s="224"/>
      <c r="AK301" s="224"/>
      <c r="AL301" s="224"/>
      <c r="AM301" s="224"/>
      <c r="AN301" s="224"/>
      <c r="AO301" s="224"/>
    </row>
    <row r="302" spans="1:43" ht="14.25" customHeight="1">
      <c r="A302" s="344"/>
      <c r="B302" s="362"/>
      <c r="C302" s="34"/>
      <c r="D302" s="34"/>
      <c r="E302" s="34"/>
      <c r="F302" s="34"/>
      <c r="G302" s="34"/>
      <c r="H302" s="34"/>
      <c r="I302" s="35"/>
      <c r="J302" s="36"/>
      <c r="K302" s="34"/>
      <c r="L302" s="34"/>
      <c r="M302" s="34"/>
      <c r="N302" s="34"/>
      <c r="O302" s="34"/>
      <c r="P302" s="35"/>
      <c r="Q302" s="36"/>
      <c r="R302" s="34"/>
      <c r="S302" s="34"/>
      <c r="T302" s="34"/>
      <c r="U302" s="34"/>
      <c r="V302" s="34"/>
      <c r="W302" s="37"/>
      <c r="AB302" s="225"/>
      <c r="AC302" s="225"/>
      <c r="AD302" s="225"/>
      <c r="AE302" s="225"/>
      <c r="AF302" s="225"/>
      <c r="AG302" s="225"/>
      <c r="AH302" s="225"/>
      <c r="AI302" s="225"/>
      <c r="AJ302" s="225"/>
      <c r="AK302" s="225"/>
      <c r="AL302" s="225"/>
      <c r="AM302" s="225"/>
      <c r="AN302" s="225"/>
      <c r="AO302" s="225"/>
    </row>
    <row r="303" spans="1:43" ht="14.25" customHeight="1">
      <c r="A303" s="344"/>
      <c r="B303" s="362"/>
      <c r="C303" s="34"/>
      <c r="D303" s="34"/>
      <c r="E303" s="34"/>
      <c r="F303" s="34"/>
      <c r="G303" s="34"/>
      <c r="H303" s="34"/>
      <c r="I303" s="35"/>
      <c r="J303" s="36"/>
      <c r="K303" s="34"/>
      <c r="L303" s="34"/>
      <c r="M303" s="34"/>
      <c r="N303" s="34"/>
      <c r="O303" s="34"/>
      <c r="P303" s="35"/>
      <c r="Q303" s="36"/>
      <c r="R303" s="34"/>
      <c r="S303" s="34"/>
      <c r="T303" s="34"/>
      <c r="U303" s="34"/>
      <c r="V303" s="34"/>
      <c r="W303" s="37"/>
      <c r="AB303" s="225"/>
      <c r="AC303" s="225"/>
      <c r="AD303" s="225"/>
      <c r="AE303" s="225"/>
      <c r="AF303" s="225"/>
      <c r="AG303" s="225"/>
      <c r="AH303" s="225"/>
      <c r="AI303" s="225"/>
      <c r="AJ303" s="225"/>
      <c r="AK303" s="225"/>
      <c r="AL303" s="225"/>
      <c r="AM303" s="225"/>
      <c r="AN303" s="225"/>
      <c r="AO303" s="225"/>
    </row>
    <row r="304" spans="1:43" ht="14.25" customHeight="1">
      <c r="A304" s="344"/>
      <c r="B304" s="362"/>
      <c r="C304" s="34"/>
      <c r="D304" s="34"/>
      <c r="E304" s="34"/>
      <c r="F304" s="34"/>
      <c r="G304" s="34"/>
      <c r="H304" s="34"/>
      <c r="I304" s="35"/>
      <c r="J304" s="36"/>
      <c r="K304" s="34"/>
      <c r="L304" s="34"/>
      <c r="M304" s="34"/>
      <c r="N304" s="34"/>
      <c r="O304" s="34"/>
      <c r="P304" s="35"/>
      <c r="Q304" s="36"/>
      <c r="R304" s="34"/>
      <c r="S304" s="34"/>
      <c r="T304" s="34"/>
      <c r="U304" s="34"/>
      <c r="V304" s="34"/>
      <c r="W304" s="37"/>
      <c r="AA304" s="320"/>
      <c r="AB304" s="226"/>
      <c r="AC304" s="226"/>
      <c r="AD304" s="226"/>
      <c r="AE304" s="226"/>
      <c r="AF304" s="226"/>
      <c r="AG304" s="226"/>
      <c r="AH304" s="226"/>
      <c r="AI304" s="226"/>
      <c r="AJ304" s="226"/>
      <c r="AK304" s="226"/>
      <c r="AL304" s="226"/>
      <c r="AM304" s="226"/>
      <c r="AN304" s="226"/>
      <c r="AO304" s="226"/>
    </row>
    <row r="305" spans="1:41" ht="14.25" customHeight="1">
      <c r="A305" s="344"/>
      <c r="B305" s="362"/>
      <c r="C305" s="34"/>
      <c r="D305" s="34"/>
      <c r="E305" s="34"/>
      <c r="F305" s="34"/>
      <c r="G305" s="34"/>
      <c r="H305" s="34"/>
      <c r="I305" s="35"/>
      <c r="J305" s="36"/>
      <c r="K305" s="34"/>
      <c r="L305" s="34"/>
      <c r="M305" s="34"/>
      <c r="N305" s="34"/>
      <c r="O305" s="34"/>
      <c r="P305" s="35"/>
      <c r="Q305" s="36"/>
      <c r="R305" s="34"/>
      <c r="S305" s="34"/>
      <c r="T305" s="34"/>
      <c r="U305" s="34"/>
      <c r="V305" s="34"/>
      <c r="W305" s="37"/>
      <c r="AA305" s="320"/>
      <c r="AB305" s="226"/>
      <c r="AC305" s="226"/>
      <c r="AD305" s="226"/>
      <c r="AE305" s="226"/>
      <c r="AF305" s="226"/>
      <c r="AG305" s="226"/>
      <c r="AH305" s="226"/>
      <c r="AI305" s="226"/>
      <c r="AJ305" s="226"/>
      <c r="AK305" s="226"/>
      <c r="AL305" s="226"/>
      <c r="AM305" s="226"/>
      <c r="AN305" s="226"/>
      <c r="AO305" s="226"/>
    </row>
    <row r="306" spans="1:41" ht="14.25" customHeight="1">
      <c r="A306" s="344"/>
      <c r="B306" s="362"/>
      <c r="C306" s="34"/>
      <c r="D306" s="34"/>
      <c r="E306" s="34"/>
      <c r="F306" s="34"/>
      <c r="G306" s="34"/>
      <c r="H306" s="34"/>
      <c r="I306" s="35"/>
      <c r="J306" s="36"/>
      <c r="K306" s="34"/>
      <c r="L306" s="34"/>
      <c r="M306" s="34"/>
      <c r="N306" s="34"/>
      <c r="O306" s="34"/>
      <c r="P306" s="35"/>
      <c r="Q306" s="36"/>
      <c r="R306" s="34"/>
      <c r="S306" s="34"/>
      <c r="T306" s="34"/>
      <c r="U306" s="34"/>
      <c r="V306" s="34"/>
      <c r="W306" s="37"/>
      <c r="AA306" s="320"/>
      <c r="AB306" s="226"/>
      <c r="AC306" s="226"/>
      <c r="AD306" s="226"/>
      <c r="AE306" s="226"/>
      <c r="AF306" s="226"/>
      <c r="AG306" s="226"/>
      <c r="AH306" s="226"/>
      <c r="AI306" s="226"/>
      <c r="AJ306" s="226"/>
      <c r="AK306" s="226"/>
      <c r="AL306" s="226"/>
      <c r="AM306" s="226"/>
      <c r="AN306" s="226"/>
      <c r="AO306" s="226"/>
    </row>
    <row r="307" spans="1:41" ht="14.25" customHeight="1">
      <c r="A307" s="344"/>
      <c r="B307" s="362"/>
      <c r="C307" s="34"/>
      <c r="D307" s="34"/>
      <c r="E307" s="34"/>
      <c r="F307" s="34"/>
      <c r="G307" s="34"/>
      <c r="H307" s="34"/>
      <c r="I307" s="35"/>
      <c r="J307" s="36"/>
      <c r="K307" s="34"/>
      <c r="L307" s="34"/>
      <c r="M307" s="34"/>
      <c r="N307" s="34"/>
      <c r="O307" s="34"/>
      <c r="P307" s="35"/>
      <c r="Q307" s="36"/>
      <c r="R307" s="34"/>
      <c r="S307" s="34"/>
      <c r="T307" s="34"/>
      <c r="U307" s="34"/>
      <c r="V307" s="34"/>
      <c r="W307" s="37"/>
      <c r="AB307" s="225"/>
      <c r="AC307" s="225"/>
      <c r="AD307" s="225"/>
      <c r="AE307" s="225"/>
      <c r="AF307" s="225"/>
      <c r="AG307" s="225"/>
      <c r="AH307" s="225"/>
      <c r="AI307" s="225"/>
      <c r="AJ307" s="225"/>
      <c r="AK307" s="225"/>
      <c r="AL307" s="225"/>
      <c r="AM307" s="225"/>
      <c r="AN307" s="225"/>
      <c r="AO307" s="225"/>
    </row>
    <row r="308" spans="1:41" ht="14.25" customHeight="1">
      <c r="A308" s="344"/>
      <c r="B308" s="362"/>
      <c r="C308" s="34"/>
      <c r="D308" s="34"/>
      <c r="E308" s="34"/>
      <c r="F308" s="34"/>
      <c r="G308" s="34"/>
      <c r="H308" s="34"/>
      <c r="I308" s="35"/>
      <c r="J308" s="36"/>
      <c r="K308" s="34"/>
      <c r="L308" s="34"/>
      <c r="M308" s="34"/>
      <c r="N308" s="34"/>
      <c r="O308" s="34"/>
      <c r="P308" s="35"/>
      <c r="Q308" s="36"/>
      <c r="R308" s="34"/>
      <c r="S308" s="34"/>
      <c r="T308" s="34"/>
      <c r="U308" s="34"/>
      <c r="V308" s="34"/>
      <c r="W308" s="37"/>
      <c r="AB308" s="225"/>
      <c r="AC308" s="225"/>
      <c r="AD308" s="225"/>
      <c r="AE308" s="225"/>
      <c r="AF308" s="225"/>
      <c r="AG308" s="225"/>
      <c r="AH308" s="225"/>
      <c r="AI308" s="225"/>
      <c r="AJ308" s="225"/>
      <c r="AK308" s="225"/>
      <c r="AL308" s="225"/>
      <c r="AM308" s="225"/>
      <c r="AN308" s="225"/>
      <c r="AO308" s="225"/>
    </row>
    <row r="309" spans="1:41" ht="14.25" customHeight="1">
      <c r="A309" s="344"/>
      <c r="B309" s="362"/>
      <c r="C309" s="34"/>
      <c r="D309" s="34"/>
      <c r="E309" s="34"/>
      <c r="F309" s="34"/>
      <c r="G309" s="34"/>
      <c r="H309" s="34"/>
      <c r="I309" s="35"/>
      <c r="J309" s="36"/>
      <c r="K309" s="34"/>
      <c r="L309" s="34"/>
      <c r="M309" s="34"/>
      <c r="N309" s="34"/>
      <c r="O309" s="34"/>
      <c r="P309" s="35"/>
      <c r="Q309" s="36"/>
      <c r="R309" s="34"/>
      <c r="S309" s="34"/>
      <c r="T309" s="34"/>
      <c r="U309" s="34"/>
      <c r="V309" s="34"/>
      <c r="W309" s="37"/>
      <c r="AA309" s="319"/>
      <c r="AB309" s="224"/>
      <c r="AC309" s="224"/>
      <c r="AD309" s="224"/>
      <c r="AE309" s="224"/>
      <c r="AF309" s="224"/>
      <c r="AG309" s="224"/>
      <c r="AH309" s="224"/>
      <c r="AI309" s="224"/>
      <c r="AJ309" s="224"/>
      <c r="AK309" s="224"/>
      <c r="AL309" s="224"/>
      <c r="AM309" s="224"/>
      <c r="AN309" s="224"/>
      <c r="AO309" s="224"/>
    </row>
    <row r="310" spans="1:41" ht="14.25" customHeight="1">
      <c r="A310" s="344"/>
      <c r="B310" s="362"/>
      <c r="C310" s="34"/>
      <c r="D310" s="34"/>
      <c r="E310" s="34"/>
      <c r="F310" s="34"/>
      <c r="G310" s="34"/>
      <c r="H310" s="34"/>
      <c r="I310" s="35"/>
      <c r="J310" s="36"/>
      <c r="K310" s="34"/>
      <c r="L310" s="34"/>
      <c r="M310" s="34"/>
      <c r="N310" s="34"/>
      <c r="O310" s="34"/>
      <c r="P310" s="35"/>
      <c r="Q310" s="36"/>
      <c r="R310" s="34"/>
      <c r="S310" s="34"/>
      <c r="T310" s="34"/>
      <c r="U310" s="34"/>
      <c r="V310" s="34"/>
      <c r="W310" s="37"/>
      <c r="AB310" s="225"/>
      <c r="AC310" s="225"/>
      <c r="AD310" s="225"/>
      <c r="AE310" s="225"/>
      <c r="AF310" s="225"/>
      <c r="AG310" s="225"/>
      <c r="AH310" s="225"/>
      <c r="AI310" s="225"/>
      <c r="AJ310" s="225"/>
      <c r="AK310" s="225"/>
      <c r="AL310" s="225"/>
      <c r="AM310" s="225"/>
      <c r="AN310" s="225"/>
      <c r="AO310" s="225"/>
    </row>
    <row r="311" spans="1:41" ht="14.25" customHeight="1">
      <c r="A311" s="344"/>
      <c r="B311" s="362"/>
      <c r="C311" s="34"/>
      <c r="D311" s="34"/>
      <c r="E311" s="34"/>
      <c r="F311" s="34"/>
      <c r="G311" s="34"/>
      <c r="H311" s="34"/>
      <c r="I311" s="35"/>
      <c r="J311" s="36"/>
      <c r="K311" s="34"/>
      <c r="L311" s="34"/>
      <c r="M311" s="34"/>
      <c r="N311" s="34"/>
      <c r="O311" s="34"/>
      <c r="P311" s="35"/>
      <c r="Q311" s="36"/>
      <c r="R311" s="34"/>
      <c r="S311" s="34"/>
      <c r="T311" s="34"/>
      <c r="U311" s="34"/>
      <c r="V311" s="34"/>
      <c r="W311" s="37"/>
      <c r="AB311" s="225"/>
      <c r="AC311" s="225"/>
      <c r="AD311" s="225"/>
      <c r="AE311" s="226"/>
      <c r="AF311" s="225"/>
      <c r="AG311" s="225"/>
      <c r="AH311" s="225"/>
      <c r="AI311" s="225"/>
      <c r="AJ311" s="226"/>
      <c r="AK311" s="225"/>
      <c r="AL311" s="225"/>
      <c r="AM311" s="225"/>
      <c r="AN311" s="225"/>
      <c r="AO311" s="225"/>
    </row>
    <row r="312" spans="1:41">
      <c r="A312" s="344"/>
      <c r="B312" s="362"/>
      <c r="C312" s="34"/>
      <c r="D312" s="34"/>
      <c r="E312" s="34"/>
      <c r="F312" s="34"/>
      <c r="G312" s="34"/>
      <c r="H312" s="34"/>
      <c r="I312" s="35"/>
      <c r="J312" s="36"/>
      <c r="K312" s="34"/>
      <c r="L312" s="34"/>
      <c r="M312" s="34"/>
      <c r="N312" s="34"/>
      <c r="O312" s="34"/>
      <c r="P312" s="35"/>
      <c r="Q312" s="36"/>
      <c r="R312" s="34"/>
      <c r="S312" s="34"/>
      <c r="T312" s="34"/>
      <c r="U312" s="34"/>
      <c r="V312" s="34"/>
      <c r="W312" s="37"/>
      <c r="AA312" s="320"/>
      <c r="AB312" s="226"/>
      <c r="AC312" s="226"/>
      <c r="AD312" s="226"/>
      <c r="AE312" s="230"/>
      <c r="AF312" s="226"/>
      <c r="AG312" s="226"/>
      <c r="AH312" s="226"/>
      <c r="AI312" s="226"/>
      <c r="AJ312" s="226"/>
      <c r="AK312" s="225"/>
      <c r="AL312" s="225"/>
      <c r="AM312" s="225"/>
      <c r="AN312" s="225"/>
      <c r="AO312" s="226"/>
    </row>
    <row r="313" spans="1:41">
      <c r="A313" s="344"/>
      <c r="B313" s="362"/>
      <c r="C313" s="34"/>
      <c r="D313" s="34"/>
      <c r="E313" s="34"/>
      <c r="F313" s="34"/>
      <c r="G313" s="34"/>
      <c r="H313" s="34"/>
      <c r="I313" s="35"/>
      <c r="J313" s="36"/>
      <c r="K313" s="34"/>
      <c r="L313" s="34"/>
      <c r="M313" s="34"/>
      <c r="N313" s="34"/>
      <c r="O313" s="34"/>
      <c r="P313" s="35"/>
      <c r="Q313" s="36"/>
      <c r="R313" s="34"/>
      <c r="S313" s="34"/>
      <c r="T313" s="34"/>
      <c r="U313" s="34"/>
      <c r="V313" s="34"/>
      <c r="W313" s="37"/>
      <c r="AA313" s="320"/>
      <c r="AB313" s="226"/>
      <c r="AC313" s="226"/>
      <c r="AD313" s="226"/>
      <c r="AE313" s="230"/>
      <c r="AF313" s="226"/>
      <c r="AG313" s="226"/>
      <c r="AH313" s="226"/>
      <c r="AI313" s="226"/>
      <c r="AJ313" s="226"/>
      <c r="AK313" s="225"/>
      <c r="AL313" s="225"/>
      <c r="AM313" s="225"/>
      <c r="AN313" s="225"/>
      <c r="AO313" s="226"/>
    </row>
    <row r="314" spans="1:41" ht="30" customHeight="1">
      <c r="A314" s="344"/>
      <c r="B314" s="362"/>
      <c r="C314" s="55"/>
      <c r="D314" s="371" t="s">
        <v>50</v>
      </c>
      <c r="E314" s="366"/>
      <c r="F314" s="366"/>
      <c r="G314" s="366"/>
      <c r="H314" s="366"/>
      <c r="I314" s="35"/>
      <c r="J314" s="36"/>
      <c r="K314" s="372" t="s">
        <v>51</v>
      </c>
      <c r="L314" s="367"/>
      <c r="M314" s="367"/>
      <c r="N314" s="367"/>
      <c r="O314" s="367"/>
      <c r="P314" s="40"/>
      <c r="Q314" s="41"/>
      <c r="R314" s="369" t="s">
        <v>52</v>
      </c>
      <c r="S314" s="369"/>
      <c r="T314" s="369"/>
      <c r="U314" s="369"/>
      <c r="V314" s="369"/>
      <c r="W314" s="37"/>
      <c r="AA314" s="320"/>
      <c r="AB314" s="226"/>
      <c r="AC314" s="226"/>
      <c r="AD314" s="226"/>
      <c r="AE314" s="230"/>
      <c r="AF314" s="226"/>
      <c r="AG314" s="226"/>
      <c r="AH314" s="226"/>
      <c r="AI314" s="226"/>
      <c r="AJ314" s="226"/>
      <c r="AK314" s="225"/>
      <c r="AL314" s="225"/>
      <c r="AM314" s="225"/>
      <c r="AN314" s="225"/>
      <c r="AO314" s="226"/>
    </row>
    <row r="315" spans="1:41">
      <c r="A315" s="344"/>
      <c r="B315" s="362"/>
      <c r="C315" s="55"/>
      <c r="D315" s="42">
        <v>2012</v>
      </c>
      <c r="E315" s="42">
        <v>2013</v>
      </c>
      <c r="F315" s="264">
        <v>2014</v>
      </c>
      <c r="G315" s="42" t="s">
        <v>53</v>
      </c>
      <c r="H315" s="42" t="s">
        <v>54</v>
      </c>
      <c r="I315" s="56"/>
      <c r="J315" s="57"/>
      <c r="K315" s="42">
        <v>2012</v>
      </c>
      <c r="L315" s="42">
        <v>2013</v>
      </c>
      <c r="M315" s="264">
        <v>2014</v>
      </c>
      <c r="N315" s="42" t="s">
        <v>53</v>
      </c>
      <c r="O315" s="42" t="s">
        <v>54</v>
      </c>
      <c r="P315" s="43"/>
      <c r="Q315" s="44"/>
      <c r="R315" s="42">
        <v>2012</v>
      </c>
      <c r="S315" s="42">
        <v>2013</v>
      </c>
      <c r="T315" s="264">
        <v>2014</v>
      </c>
      <c r="U315" s="42" t="s">
        <v>53</v>
      </c>
      <c r="V315" s="42" t="s">
        <v>54</v>
      </c>
      <c r="W315" s="37"/>
      <c r="Z315" s="316" t="s">
        <v>42</v>
      </c>
      <c r="AB315" s="225"/>
      <c r="AC315" s="225"/>
      <c r="AD315" s="225"/>
      <c r="AE315" s="225"/>
      <c r="AF315" s="225"/>
      <c r="AG315" s="225"/>
      <c r="AH315" s="225"/>
      <c r="AI315" s="225"/>
      <c r="AJ315" s="225"/>
      <c r="AK315" s="225"/>
      <c r="AL315" s="225"/>
      <c r="AM315" s="225"/>
      <c r="AN315" s="225"/>
      <c r="AO315" s="225"/>
    </row>
    <row r="316" spans="1:41" ht="4.5" customHeight="1">
      <c r="A316" s="344"/>
      <c r="B316" s="362"/>
      <c r="C316" s="55"/>
      <c r="D316" s="45"/>
      <c r="E316" s="45"/>
      <c r="F316" s="265"/>
      <c r="G316" s="45"/>
      <c r="H316" s="45"/>
      <c r="I316" s="56"/>
      <c r="J316" s="57"/>
      <c r="K316" s="45"/>
      <c r="L316" s="45"/>
      <c r="M316" s="265"/>
      <c r="N316" s="45"/>
      <c r="O316" s="45"/>
      <c r="P316" s="43"/>
      <c r="Q316" s="44"/>
      <c r="R316" s="45"/>
      <c r="S316" s="45"/>
      <c r="T316" s="265"/>
      <c r="U316" s="45"/>
      <c r="V316" s="45"/>
      <c r="W316" s="37"/>
      <c r="AB316" s="225"/>
      <c r="AC316" s="225"/>
      <c r="AD316" s="225"/>
      <c r="AE316" s="225"/>
      <c r="AF316" s="225"/>
      <c r="AG316" s="225"/>
      <c r="AH316" s="225"/>
      <c r="AI316" s="225"/>
      <c r="AJ316" s="225"/>
      <c r="AK316" s="225"/>
      <c r="AL316" s="225"/>
      <c r="AM316" s="225"/>
      <c r="AN316" s="225"/>
      <c r="AO316" s="225"/>
    </row>
    <row r="317" spans="1:41" ht="4.5" customHeight="1">
      <c r="A317" s="344"/>
      <c r="B317" s="362"/>
      <c r="C317" s="55"/>
      <c r="D317" s="38"/>
      <c r="E317" s="38"/>
      <c r="F317" s="266"/>
      <c r="G317" s="38"/>
      <c r="H317" s="38"/>
      <c r="I317" s="56"/>
      <c r="J317" s="57"/>
      <c r="K317" s="38"/>
      <c r="L317" s="38"/>
      <c r="M317" s="266"/>
      <c r="N317" s="38"/>
      <c r="O317" s="38"/>
      <c r="P317" s="43"/>
      <c r="Q317" s="44"/>
      <c r="R317" s="38"/>
      <c r="S317" s="38"/>
      <c r="T317" s="266"/>
      <c r="U317" s="38"/>
      <c r="V317" s="38"/>
      <c r="W317" s="37"/>
      <c r="AB317" s="225"/>
      <c r="AC317" s="225"/>
      <c r="AD317" s="225"/>
      <c r="AE317" s="225"/>
      <c r="AF317" s="225"/>
      <c r="AG317" s="225"/>
      <c r="AH317" s="225"/>
      <c r="AI317" s="225"/>
      <c r="AJ317" s="225"/>
      <c r="AK317" s="225"/>
      <c r="AL317" s="225"/>
      <c r="AM317" s="225"/>
      <c r="AN317" s="225"/>
      <c r="AO317" s="225"/>
    </row>
    <row r="318" spans="1:41">
      <c r="A318" s="344"/>
      <c r="B318" s="362"/>
      <c r="C318" s="342" t="s">
        <v>56</v>
      </c>
      <c r="D318" s="215">
        <f t="shared" ref="D318:F320" si="30">VLOOKUP(($Z318&amp;D$20&amp;$AA318),mcas.gr5to8,2,FALSE)</f>
        <v>92.6</v>
      </c>
      <c r="E318" s="215">
        <f t="shared" si="30"/>
        <v>94.4</v>
      </c>
      <c r="F318" s="274">
        <f t="shared" si="30"/>
        <v>95.6</v>
      </c>
      <c r="G318" s="39">
        <f>VLOOKUP(($Z318&amp;2015&amp;$AA318),mcas.gr5to8,2,FALSE)</f>
        <v>95.6</v>
      </c>
      <c r="H318" s="215">
        <f>VLOOKUP(($Z318&amp;2016&amp;$AA318),mcas.gr5to8,2,FALSE)</f>
        <v>88.1</v>
      </c>
      <c r="I318" s="62"/>
      <c r="J318" s="63"/>
      <c r="K318" s="215">
        <f t="shared" ref="K318:M320" si="31">VLOOKUP(($Z318&amp;K$20&amp;$AA318),mcas.gr5to8,3,FALSE)</f>
        <v>81</v>
      </c>
      <c r="L318" s="215">
        <f t="shared" si="31"/>
        <v>84</v>
      </c>
      <c r="M318" s="274">
        <f t="shared" si="31"/>
        <v>88</v>
      </c>
      <c r="N318" s="39">
        <f>VLOOKUP(($Z318&amp;2015&amp;$AA318),mcas.gr5to8,3,FALSE)</f>
        <v>90</v>
      </c>
      <c r="O318" s="215">
        <f>VLOOKUP(($Z318&amp;2016&amp;$AA318),mcas.gr5to8,3,FALSE)</f>
        <v>79</v>
      </c>
      <c r="P318" s="62"/>
      <c r="Q318" s="63"/>
      <c r="R318" s="121"/>
      <c r="S318" s="215">
        <f t="shared" ref="R318:T320" si="32">VLOOKUP(($Z318&amp;S$20&amp;$AA318),mcas.gr5to8,4,FALSE)</f>
        <v>55</v>
      </c>
      <c r="T318" s="274">
        <f t="shared" si="32"/>
        <v>70</v>
      </c>
      <c r="U318" s="39">
        <f>VLOOKUP(($Z318&amp;2015&amp;$AA318),mcas.gr5to8,4,FALSE)</f>
        <v>59</v>
      </c>
      <c r="V318" s="215">
        <f>VLOOKUP(($Z318&amp;2016&amp;$AA318),mcas.gr5to8,4,FALSE)</f>
        <v>60.5</v>
      </c>
      <c r="W318" s="37"/>
      <c r="Z318" s="316" t="s">
        <v>57</v>
      </c>
      <c r="AA318" s="316" t="s">
        <v>42</v>
      </c>
      <c r="AB318" s="225"/>
      <c r="AC318" s="225"/>
      <c r="AD318" s="225"/>
      <c r="AE318" s="225"/>
      <c r="AF318" s="225"/>
      <c r="AG318" s="225"/>
      <c r="AH318" s="225"/>
      <c r="AI318" s="225"/>
      <c r="AJ318" s="225"/>
      <c r="AK318" s="225"/>
      <c r="AL318" s="225"/>
      <c r="AM318" s="225"/>
      <c r="AN318" s="225"/>
      <c r="AO318" s="225"/>
    </row>
    <row r="319" spans="1:41">
      <c r="A319" s="344"/>
      <c r="B319" s="362"/>
      <c r="C319" s="342" t="s">
        <v>58</v>
      </c>
      <c r="D319" s="234">
        <f t="shared" si="30"/>
        <v>89.3</v>
      </c>
      <c r="E319" s="234">
        <f t="shared" si="30"/>
        <v>89.7</v>
      </c>
      <c r="F319" s="267">
        <f t="shared" si="30"/>
        <v>90.2</v>
      </c>
      <c r="G319" s="234">
        <f>VLOOKUP(($Z319&amp;2015&amp;$AA319),mcas.gr5to8,2,FALSE)</f>
        <v>91.1</v>
      </c>
      <c r="H319" s="234">
        <f>VLOOKUP(($Z319&amp;2016&amp;$AA319),mcas.gr5to8,2,FALSE)</f>
        <v>92.1</v>
      </c>
      <c r="I319" s="62"/>
      <c r="J319" s="63"/>
      <c r="K319" s="240">
        <f t="shared" si="31"/>
        <v>75</v>
      </c>
      <c r="L319" s="240">
        <f t="shared" si="31"/>
        <v>75</v>
      </c>
      <c r="M319" s="270">
        <f t="shared" si="31"/>
        <v>76</v>
      </c>
      <c r="N319" s="240">
        <f>VLOOKUP(($Z319&amp;2015&amp;$AA319),mcas.gr5to8,3,FALSE)</f>
        <v>78</v>
      </c>
      <c r="O319" s="240">
        <f>VLOOKUP(($Z319&amp;2016&amp;$AA319),mcas.gr5to8,3,FALSE)</f>
        <v>81</v>
      </c>
      <c r="P319" s="62"/>
      <c r="Q319" s="63"/>
      <c r="R319" s="234">
        <f t="shared" si="32"/>
        <v>60</v>
      </c>
      <c r="S319" s="234">
        <f t="shared" si="32"/>
        <v>60</v>
      </c>
      <c r="T319" s="267">
        <f t="shared" si="32"/>
        <v>60</v>
      </c>
      <c r="U319" s="234">
        <f>VLOOKUP(($Z319&amp;2015&amp;$AA319),mcas.gr5to8,4,FALSE)</f>
        <v>61</v>
      </c>
      <c r="V319" s="234">
        <f>VLOOKUP(($Z319&amp;2016&amp;$AA319),mcas.gr5to8,4,FALSE)</f>
        <v>61</v>
      </c>
      <c r="W319" s="37"/>
      <c r="Z319" s="316" t="s">
        <v>59</v>
      </c>
      <c r="AA319" s="316" t="s">
        <v>42</v>
      </c>
      <c r="AB319" s="225"/>
      <c r="AC319" s="225"/>
      <c r="AD319" s="225"/>
      <c r="AE319" s="225"/>
      <c r="AF319" s="225"/>
      <c r="AG319" s="225"/>
      <c r="AH319" s="225"/>
      <c r="AI319" s="225"/>
      <c r="AJ319" s="225"/>
      <c r="AK319" s="225"/>
      <c r="AL319" s="225"/>
      <c r="AM319" s="225"/>
      <c r="AN319" s="225"/>
      <c r="AO319" s="225"/>
    </row>
    <row r="320" spans="1:41">
      <c r="A320" s="344"/>
      <c r="B320" s="362"/>
      <c r="C320" s="342" t="s">
        <v>60</v>
      </c>
      <c r="D320" s="234">
        <f t="shared" si="30"/>
        <v>79.8</v>
      </c>
      <c r="E320" s="234">
        <f t="shared" si="30"/>
        <v>79.099999999999994</v>
      </c>
      <c r="F320" s="267">
        <f t="shared" si="30"/>
        <v>77.3</v>
      </c>
      <c r="G320" s="234">
        <f>VLOOKUP(($Z320&amp;2015&amp;$AA320),mcas.gr5to8,2,FALSE)</f>
        <v>77.8</v>
      </c>
      <c r="H320" s="234">
        <f>VLOOKUP(($Z320&amp;2016&amp;$AA320),mcas.gr5to8,2,FALSE)</f>
        <v>82.2</v>
      </c>
      <c r="I320" s="62"/>
      <c r="J320" s="63"/>
      <c r="K320" s="240">
        <f t="shared" si="31"/>
        <v>53</v>
      </c>
      <c r="L320" s="240">
        <f t="shared" si="31"/>
        <v>55</v>
      </c>
      <c r="M320" s="270">
        <f t="shared" si="31"/>
        <v>50</v>
      </c>
      <c r="N320" s="240">
        <f>VLOOKUP(($Z320&amp;2015&amp;$AA320),mcas.gr5to8,3,FALSE)</f>
        <v>54</v>
      </c>
      <c r="O320" s="240">
        <f>VLOOKUP(($Z320&amp;2016&amp;$AA320),mcas.gr5to8,3,FALSE)</f>
        <v>62</v>
      </c>
      <c r="P320" s="62"/>
      <c r="Q320" s="63"/>
      <c r="R320" s="234">
        <f t="shared" si="32"/>
        <v>54</v>
      </c>
      <c r="S320" s="234">
        <f t="shared" si="32"/>
        <v>49.5</v>
      </c>
      <c r="T320" s="267">
        <f t="shared" si="32"/>
        <v>57</v>
      </c>
      <c r="U320" s="234">
        <f>VLOOKUP(($Z320&amp;2015&amp;$AA320),mcas.gr5to8,4,FALSE)</f>
        <v>54.5</v>
      </c>
      <c r="V320" s="234">
        <f>VLOOKUP(($Z320&amp;2016&amp;$AA320),mcas.gr5to8,4,FALSE)</f>
        <v>61</v>
      </c>
      <c r="W320" s="37"/>
      <c r="Z320" s="316" t="s">
        <v>61</v>
      </c>
      <c r="AA320" s="316" t="s">
        <v>42</v>
      </c>
      <c r="AB320" s="225"/>
      <c r="AC320" s="225"/>
      <c r="AD320" s="225"/>
      <c r="AE320" s="225"/>
      <c r="AF320" s="225"/>
      <c r="AG320" s="225"/>
      <c r="AH320" s="225"/>
      <c r="AI320" s="225"/>
      <c r="AJ320" s="225"/>
      <c r="AK320" s="225"/>
      <c r="AL320" s="225"/>
      <c r="AM320" s="225"/>
      <c r="AN320" s="225"/>
      <c r="AO320" s="225"/>
    </row>
    <row r="321" spans="1:41" ht="4.5" customHeight="1">
      <c r="A321" s="344"/>
      <c r="B321" s="362"/>
      <c r="C321" s="34"/>
      <c r="D321" s="64"/>
      <c r="E321" s="64"/>
      <c r="F321" s="268"/>
      <c r="G321" s="64"/>
      <c r="H321" s="64"/>
      <c r="I321" s="62"/>
      <c r="J321" s="63"/>
      <c r="K321" s="64"/>
      <c r="L321" s="64"/>
      <c r="M321" s="268"/>
      <c r="N321" s="64"/>
      <c r="O321" s="64"/>
      <c r="P321" s="62"/>
      <c r="Q321" s="63"/>
      <c r="R321" s="64"/>
      <c r="S321" s="64"/>
      <c r="T321" s="268"/>
      <c r="U321" s="64"/>
      <c r="V321" s="64"/>
      <c r="W321" s="37"/>
      <c r="AB321" s="225"/>
      <c r="AC321" s="225"/>
      <c r="AD321" s="225"/>
      <c r="AE321" s="225"/>
      <c r="AF321" s="225"/>
      <c r="AG321" s="225"/>
      <c r="AH321" s="225"/>
      <c r="AI321" s="225"/>
      <c r="AJ321" s="225"/>
      <c r="AK321" s="225"/>
      <c r="AL321" s="225"/>
      <c r="AM321" s="225"/>
      <c r="AN321" s="225"/>
      <c r="AO321" s="225"/>
    </row>
    <row r="322" spans="1:41" ht="4.5" customHeight="1">
      <c r="A322" s="344"/>
      <c r="B322" s="362"/>
      <c r="C322" s="34"/>
      <c r="D322" s="59"/>
      <c r="E322" s="59"/>
      <c r="F322" s="269"/>
      <c r="G322" s="59"/>
      <c r="H322" s="59"/>
      <c r="I322" s="62"/>
      <c r="J322" s="63"/>
      <c r="K322" s="59"/>
      <c r="L322" s="59"/>
      <c r="M322" s="269"/>
      <c r="N322" s="59"/>
      <c r="O322" s="59"/>
      <c r="P322" s="62"/>
      <c r="Q322" s="63"/>
      <c r="R322" s="59"/>
      <c r="S322" s="59"/>
      <c r="T322" s="269"/>
      <c r="U322" s="59"/>
      <c r="V322" s="59"/>
      <c r="W322" s="37"/>
      <c r="AB322" s="225"/>
      <c r="AC322" s="225"/>
      <c r="AD322" s="225"/>
      <c r="AE322" s="225"/>
      <c r="AF322" s="225"/>
      <c r="AG322" s="225"/>
      <c r="AH322" s="225"/>
      <c r="AI322" s="225"/>
      <c r="AJ322" s="225"/>
      <c r="AK322" s="225"/>
      <c r="AL322" s="225"/>
      <c r="AM322" s="225"/>
      <c r="AN322" s="225"/>
      <c r="AO322" s="225"/>
    </row>
    <row r="323" spans="1:41">
      <c r="A323" s="344"/>
      <c r="B323" s="362"/>
      <c r="C323" s="20" t="s">
        <v>30</v>
      </c>
      <c r="D323" s="116" t="s">
        <v>62</v>
      </c>
      <c r="E323" s="116" t="s">
        <v>62</v>
      </c>
      <c r="F323" s="114" t="s">
        <v>62</v>
      </c>
      <c r="G323" s="116" t="s">
        <v>62</v>
      </c>
      <c r="H323" s="116" t="s">
        <v>62</v>
      </c>
      <c r="I323" s="62"/>
      <c r="J323" s="63"/>
      <c r="K323" s="116" t="s">
        <v>62</v>
      </c>
      <c r="L323" s="116" t="s">
        <v>62</v>
      </c>
      <c r="M323" s="114" t="s">
        <v>62</v>
      </c>
      <c r="N323" s="116" t="s">
        <v>62</v>
      </c>
      <c r="O323" s="116" t="s">
        <v>62</v>
      </c>
      <c r="P323" s="62"/>
      <c r="Q323" s="63"/>
      <c r="R323" s="116" t="s">
        <v>62</v>
      </c>
      <c r="S323" s="116" t="s">
        <v>62</v>
      </c>
      <c r="T323" s="114" t="s">
        <v>62</v>
      </c>
      <c r="U323" s="116" t="s">
        <v>62</v>
      </c>
      <c r="V323" s="116" t="s">
        <v>62</v>
      </c>
      <c r="W323" s="37"/>
      <c r="AB323" s="225"/>
      <c r="AC323" s="225"/>
      <c r="AD323" s="225"/>
      <c r="AE323" s="225"/>
      <c r="AF323" s="225"/>
      <c r="AG323" s="225"/>
      <c r="AH323" s="225"/>
      <c r="AI323" s="225"/>
      <c r="AJ323" s="225"/>
      <c r="AK323" s="225"/>
      <c r="AL323" s="225"/>
      <c r="AM323" s="225"/>
      <c r="AN323" s="225"/>
      <c r="AO323" s="225"/>
    </row>
    <row r="324" spans="1:41" ht="15.75" thickBot="1">
      <c r="A324" s="344"/>
      <c r="B324" s="363"/>
      <c r="C324" s="219"/>
      <c r="D324" s="220"/>
      <c r="E324" s="220"/>
      <c r="F324" s="220"/>
      <c r="G324" s="220"/>
      <c r="H324" s="220"/>
      <c r="I324" s="221"/>
      <c r="J324" s="221"/>
      <c r="K324" s="220"/>
      <c r="L324" s="220"/>
      <c r="M324" s="220"/>
      <c r="N324" s="220"/>
      <c r="O324" s="220"/>
      <c r="P324" s="221"/>
      <c r="Q324" s="221"/>
      <c r="R324" s="220"/>
      <c r="S324" s="220"/>
      <c r="T324" s="220"/>
      <c r="U324" s="220"/>
      <c r="V324" s="220"/>
      <c r="W324" s="222"/>
      <c r="AB324" s="225"/>
      <c r="AC324" s="225"/>
      <c r="AD324" s="225"/>
      <c r="AE324" s="225"/>
      <c r="AF324" s="225"/>
      <c r="AG324" s="225"/>
      <c r="AH324" s="225"/>
      <c r="AI324" s="225"/>
      <c r="AJ324" s="225"/>
      <c r="AK324" s="225"/>
      <c r="AL324" s="225"/>
      <c r="AM324" s="225"/>
      <c r="AN324" s="225"/>
      <c r="AO324" s="225"/>
    </row>
    <row r="325" spans="1:41" ht="18.75" customHeight="1">
      <c r="A325" s="344"/>
      <c r="B325" s="370" t="s">
        <v>63</v>
      </c>
      <c r="C325" s="15"/>
      <c r="D325" s="16"/>
      <c r="E325" s="16"/>
      <c r="F325" s="16"/>
      <c r="G325" s="16"/>
      <c r="H325" s="16"/>
      <c r="I325" s="16"/>
      <c r="J325" s="16"/>
      <c r="K325" s="16"/>
      <c r="L325" s="16"/>
      <c r="M325" s="16"/>
      <c r="N325" s="16"/>
      <c r="O325" s="16"/>
      <c r="P325" s="16"/>
      <c r="Q325" s="16"/>
      <c r="R325" s="16"/>
      <c r="S325" s="16"/>
      <c r="T325" s="16"/>
      <c r="U325" s="16"/>
      <c r="V325" s="16"/>
      <c r="W325" s="50"/>
      <c r="AB325" s="225"/>
      <c r="AC325" s="225"/>
      <c r="AD325" s="225"/>
      <c r="AE325" s="225"/>
      <c r="AF325" s="225"/>
      <c r="AG325" s="225"/>
      <c r="AH325" s="225"/>
      <c r="AI325" s="225"/>
      <c r="AJ325" s="225"/>
      <c r="AK325" s="225"/>
      <c r="AL325" s="225"/>
      <c r="AM325" s="225"/>
      <c r="AN325" s="225"/>
      <c r="AO325" s="225"/>
    </row>
    <row r="326" spans="1:41" ht="15" customHeight="1">
      <c r="A326" s="344"/>
      <c r="B326" s="362"/>
      <c r="C326" s="51"/>
      <c r="D326" s="51"/>
      <c r="E326" s="51"/>
      <c r="F326" s="51"/>
      <c r="G326" s="51"/>
      <c r="H326" s="51"/>
      <c r="I326" s="52"/>
      <c r="J326" s="53"/>
      <c r="K326" s="51"/>
      <c r="L326" s="51"/>
      <c r="M326" s="51"/>
      <c r="N326" s="51"/>
      <c r="O326" s="51"/>
      <c r="P326" s="52"/>
      <c r="Q326" s="53"/>
      <c r="R326" s="51"/>
      <c r="S326" s="51"/>
      <c r="T326" s="51"/>
      <c r="U326" s="51"/>
      <c r="V326" s="51"/>
      <c r="W326" s="54"/>
      <c r="AB326" s="225"/>
      <c r="AC326" s="225"/>
      <c r="AD326" s="225"/>
      <c r="AE326" s="225"/>
      <c r="AF326" s="225"/>
      <c r="AG326" s="225"/>
      <c r="AH326" s="225"/>
      <c r="AI326" s="225"/>
      <c r="AJ326" s="225"/>
      <c r="AK326" s="225"/>
      <c r="AL326" s="225"/>
      <c r="AM326" s="225"/>
      <c r="AN326" s="225"/>
      <c r="AO326" s="225"/>
    </row>
    <row r="327" spans="1:41" ht="15" customHeight="1">
      <c r="A327" s="344"/>
      <c r="B327" s="362"/>
      <c r="C327" s="55"/>
      <c r="D327" s="55"/>
      <c r="E327" s="55"/>
      <c r="F327" s="55"/>
      <c r="G327" s="55"/>
      <c r="H327" s="55"/>
      <c r="I327" s="56"/>
      <c r="J327" s="57"/>
      <c r="K327" s="55"/>
      <c r="L327" s="55"/>
      <c r="M327" s="55"/>
      <c r="N327" s="55"/>
      <c r="O327" s="55"/>
      <c r="P327" s="56"/>
      <c r="Q327" s="57"/>
      <c r="R327" s="55"/>
      <c r="S327" s="55"/>
      <c r="T327" s="55"/>
      <c r="U327" s="55"/>
      <c r="V327" s="55"/>
      <c r="W327" s="58"/>
      <c r="AA327" s="318"/>
      <c r="AB327" s="228"/>
      <c r="AC327" s="228"/>
      <c r="AD327" s="228"/>
      <c r="AE327" s="228"/>
      <c r="AF327" s="229"/>
      <c r="AG327" s="228"/>
      <c r="AH327" s="228"/>
      <c r="AI327" s="228"/>
      <c r="AJ327" s="228"/>
      <c r="AK327" s="228"/>
      <c r="AL327" s="228"/>
      <c r="AM327" s="228"/>
      <c r="AN327" s="228"/>
      <c r="AO327" s="228"/>
    </row>
    <row r="328" spans="1:41" ht="15" customHeight="1">
      <c r="A328" s="344"/>
      <c r="B328" s="362"/>
      <c r="C328" s="55"/>
      <c r="D328" s="55"/>
      <c r="E328" s="55"/>
      <c r="F328" s="55"/>
      <c r="G328" s="55"/>
      <c r="H328" s="55"/>
      <c r="I328" s="56"/>
      <c r="J328" s="57"/>
      <c r="K328" s="55"/>
      <c r="L328" s="55"/>
      <c r="M328" s="55"/>
      <c r="N328" s="55"/>
      <c r="O328" s="55"/>
      <c r="P328" s="56"/>
      <c r="Q328" s="57"/>
      <c r="R328" s="55"/>
      <c r="S328" s="55"/>
      <c r="T328" s="55"/>
      <c r="U328" s="55"/>
      <c r="V328" s="55"/>
      <c r="W328" s="58"/>
      <c r="AA328" s="319"/>
      <c r="AB328" s="224"/>
      <c r="AC328" s="224"/>
      <c r="AD328" s="224"/>
      <c r="AE328" s="224"/>
      <c r="AF328" s="224"/>
      <c r="AG328" s="224"/>
      <c r="AH328" s="224"/>
      <c r="AI328" s="224"/>
      <c r="AJ328" s="224"/>
      <c r="AK328" s="224"/>
      <c r="AL328" s="224"/>
      <c r="AM328" s="224"/>
      <c r="AN328" s="224"/>
      <c r="AO328" s="224"/>
    </row>
    <row r="329" spans="1:41" ht="15" customHeight="1">
      <c r="A329" s="344"/>
      <c r="B329" s="362"/>
      <c r="C329" s="55"/>
      <c r="D329" s="55"/>
      <c r="E329" s="55"/>
      <c r="F329" s="55"/>
      <c r="G329" s="55"/>
      <c r="H329" s="55"/>
      <c r="I329" s="56"/>
      <c r="J329" s="57"/>
      <c r="K329" s="55"/>
      <c r="L329" s="55"/>
      <c r="M329" s="55"/>
      <c r="N329" s="55"/>
      <c r="O329" s="55"/>
      <c r="P329" s="56"/>
      <c r="Q329" s="57"/>
      <c r="R329" s="55"/>
      <c r="S329" s="55"/>
      <c r="T329" s="55"/>
      <c r="U329" s="55"/>
      <c r="V329" s="55"/>
      <c r="W329" s="58"/>
      <c r="AB329" s="225"/>
      <c r="AC329" s="225"/>
      <c r="AD329" s="225"/>
      <c r="AE329" s="225"/>
      <c r="AF329" s="225"/>
      <c r="AG329" s="225"/>
      <c r="AH329" s="225"/>
      <c r="AI329" s="225"/>
      <c r="AJ329" s="225"/>
      <c r="AK329" s="225"/>
      <c r="AL329" s="225"/>
      <c r="AM329" s="225"/>
      <c r="AN329" s="225"/>
      <c r="AO329" s="225"/>
    </row>
    <row r="330" spans="1:41" ht="15" customHeight="1">
      <c r="A330" s="344"/>
      <c r="B330" s="362"/>
      <c r="C330" s="55"/>
      <c r="D330" s="55"/>
      <c r="E330" s="55"/>
      <c r="F330" s="55"/>
      <c r="G330" s="55"/>
      <c r="H330" s="55"/>
      <c r="I330" s="56"/>
      <c r="J330" s="57"/>
      <c r="K330" s="55"/>
      <c r="L330" s="55"/>
      <c r="M330" s="55"/>
      <c r="N330" s="55"/>
      <c r="O330" s="55"/>
      <c r="P330" s="56"/>
      <c r="Q330" s="57"/>
      <c r="R330" s="55"/>
      <c r="S330" s="55"/>
      <c r="T330" s="55"/>
      <c r="U330" s="55"/>
      <c r="V330" s="55"/>
      <c r="W330" s="58"/>
      <c r="AB330" s="225"/>
      <c r="AC330" s="225"/>
      <c r="AD330" s="225"/>
      <c r="AE330" s="225"/>
      <c r="AF330" s="225"/>
      <c r="AG330" s="225"/>
      <c r="AH330" s="225"/>
      <c r="AI330" s="225"/>
      <c r="AJ330" s="225"/>
      <c r="AK330" s="225"/>
      <c r="AL330" s="225"/>
      <c r="AM330" s="225"/>
      <c r="AN330" s="225"/>
      <c r="AO330" s="225"/>
    </row>
    <row r="331" spans="1:41" ht="15" customHeight="1">
      <c r="A331" s="344"/>
      <c r="B331" s="362"/>
      <c r="C331" s="55"/>
      <c r="D331" s="55"/>
      <c r="E331" s="55"/>
      <c r="F331" s="55"/>
      <c r="G331" s="55"/>
      <c r="H331" s="55"/>
      <c r="I331" s="56"/>
      <c r="J331" s="57"/>
      <c r="K331" s="55"/>
      <c r="L331" s="55"/>
      <c r="M331" s="55"/>
      <c r="N331" s="55"/>
      <c r="O331" s="55"/>
      <c r="P331" s="56"/>
      <c r="Q331" s="57"/>
      <c r="R331" s="55"/>
      <c r="S331" s="55"/>
      <c r="T331" s="55"/>
      <c r="U331" s="55"/>
      <c r="V331" s="55"/>
      <c r="W331" s="58"/>
      <c r="AA331" s="320"/>
      <c r="AB331" s="226"/>
      <c r="AC331" s="226"/>
      <c r="AD331" s="226"/>
      <c r="AE331" s="226"/>
      <c r="AF331" s="226"/>
      <c r="AG331" s="226"/>
      <c r="AH331" s="226"/>
      <c r="AI331" s="226"/>
      <c r="AJ331" s="226"/>
      <c r="AK331" s="226"/>
      <c r="AL331" s="226"/>
      <c r="AM331" s="226"/>
      <c r="AN331" s="226"/>
      <c r="AO331" s="226"/>
    </row>
    <row r="332" spans="1:41" ht="15" customHeight="1">
      <c r="A332" s="344"/>
      <c r="B332" s="362"/>
      <c r="C332" s="55"/>
      <c r="D332" s="55"/>
      <c r="E332" s="55"/>
      <c r="F332" s="55"/>
      <c r="G332" s="55"/>
      <c r="H332" s="55"/>
      <c r="I332" s="56"/>
      <c r="J332" s="57"/>
      <c r="K332" s="55"/>
      <c r="L332" s="55"/>
      <c r="M332" s="55"/>
      <c r="N332" s="55"/>
      <c r="O332" s="55"/>
      <c r="P332" s="56"/>
      <c r="Q332" s="57"/>
      <c r="R332" s="55"/>
      <c r="S332" s="55"/>
      <c r="T332" s="55"/>
      <c r="U332" s="55"/>
      <c r="V332" s="55"/>
      <c r="W332" s="58"/>
      <c r="AA332" s="320"/>
      <c r="AB332" s="226"/>
      <c r="AC332" s="226"/>
      <c r="AD332" s="226"/>
      <c r="AE332" s="226"/>
      <c r="AF332" s="226"/>
      <c r="AG332" s="226"/>
      <c r="AH332" s="226"/>
      <c r="AI332" s="226"/>
      <c r="AJ332" s="226"/>
      <c r="AK332" s="226"/>
      <c r="AL332" s="226"/>
      <c r="AM332" s="226"/>
      <c r="AN332" s="226"/>
      <c r="AO332" s="226"/>
    </row>
    <row r="333" spans="1:41" ht="15" customHeight="1">
      <c r="A333" s="344"/>
      <c r="B333" s="362"/>
      <c r="C333" s="55"/>
      <c r="D333" s="55"/>
      <c r="E333" s="55"/>
      <c r="F333" s="55"/>
      <c r="G333" s="55"/>
      <c r="H333" s="55"/>
      <c r="I333" s="56"/>
      <c r="J333" s="57"/>
      <c r="K333" s="55"/>
      <c r="L333" s="55"/>
      <c r="M333" s="55"/>
      <c r="N333" s="55"/>
      <c r="O333" s="55"/>
      <c r="P333" s="56"/>
      <c r="Q333" s="57"/>
      <c r="R333" s="55"/>
      <c r="S333" s="55"/>
      <c r="T333" s="55"/>
      <c r="U333" s="55"/>
      <c r="V333" s="55"/>
      <c r="W333" s="58"/>
      <c r="AA333" s="320"/>
      <c r="AB333" s="226"/>
      <c r="AC333" s="226"/>
      <c r="AD333" s="226"/>
      <c r="AE333" s="226"/>
      <c r="AF333" s="226"/>
      <c r="AG333" s="226"/>
      <c r="AH333" s="226"/>
      <c r="AI333" s="226"/>
      <c r="AJ333" s="226"/>
      <c r="AK333" s="226"/>
      <c r="AL333" s="226"/>
      <c r="AM333" s="226"/>
      <c r="AN333" s="226"/>
      <c r="AO333" s="226"/>
    </row>
    <row r="334" spans="1:41" ht="15" customHeight="1">
      <c r="A334" s="344"/>
      <c r="B334" s="362"/>
      <c r="C334" s="55"/>
      <c r="D334" s="55"/>
      <c r="E334" s="55"/>
      <c r="F334" s="55"/>
      <c r="G334" s="55"/>
      <c r="H334" s="55"/>
      <c r="I334" s="56"/>
      <c r="J334" s="57"/>
      <c r="K334" s="55"/>
      <c r="L334" s="55"/>
      <c r="M334" s="55"/>
      <c r="N334" s="55"/>
      <c r="O334" s="55"/>
      <c r="P334" s="56"/>
      <c r="Q334" s="57"/>
      <c r="R334" s="55"/>
      <c r="S334" s="55"/>
      <c r="T334" s="55"/>
      <c r="U334" s="55"/>
      <c r="V334" s="55"/>
      <c r="W334" s="58"/>
      <c r="AB334" s="225"/>
      <c r="AC334" s="225"/>
      <c r="AD334" s="225"/>
      <c r="AE334" s="225"/>
      <c r="AF334" s="225"/>
      <c r="AG334" s="225"/>
      <c r="AH334" s="225"/>
      <c r="AI334" s="225"/>
      <c r="AJ334" s="225"/>
      <c r="AK334" s="225"/>
      <c r="AL334" s="225"/>
      <c r="AM334" s="225"/>
      <c r="AN334" s="225"/>
      <c r="AO334" s="225"/>
    </row>
    <row r="335" spans="1:41" ht="15" customHeight="1">
      <c r="A335" s="344"/>
      <c r="B335" s="362"/>
      <c r="C335" s="55"/>
      <c r="D335" s="55"/>
      <c r="E335" s="55"/>
      <c r="F335" s="55"/>
      <c r="G335" s="55"/>
      <c r="H335" s="55"/>
      <c r="I335" s="56"/>
      <c r="J335" s="57"/>
      <c r="K335" s="55"/>
      <c r="L335" s="55"/>
      <c r="M335" s="55"/>
      <c r="N335" s="55"/>
      <c r="O335" s="55"/>
      <c r="P335" s="56"/>
      <c r="Q335" s="57"/>
      <c r="R335" s="55"/>
      <c r="S335" s="55"/>
      <c r="T335" s="55"/>
      <c r="U335" s="55"/>
      <c r="V335" s="55"/>
      <c r="W335" s="58"/>
      <c r="AB335" s="225"/>
      <c r="AC335" s="225"/>
      <c r="AD335" s="225"/>
      <c r="AE335" s="225"/>
      <c r="AF335" s="225"/>
      <c r="AG335" s="225"/>
      <c r="AH335" s="225"/>
      <c r="AI335" s="225"/>
      <c r="AJ335" s="225"/>
      <c r="AK335" s="225"/>
      <c r="AL335" s="225"/>
      <c r="AM335" s="225"/>
      <c r="AN335" s="225"/>
      <c r="AO335" s="225"/>
    </row>
    <row r="336" spans="1:41" ht="15" customHeight="1">
      <c r="A336" s="344"/>
      <c r="B336" s="362"/>
      <c r="C336" s="55"/>
      <c r="D336" s="55"/>
      <c r="E336" s="55"/>
      <c r="F336" s="55"/>
      <c r="G336" s="55"/>
      <c r="H336" s="55"/>
      <c r="I336" s="56"/>
      <c r="J336" s="57"/>
      <c r="K336" s="55"/>
      <c r="L336" s="55"/>
      <c r="M336" s="55"/>
      <c r="N336" s="55"/>
      <c r="O336" s="55"/>
      <c r="P336" s="56"/>
      <c r="Q336" s="57"/>
      <c r="R336" s="55"/>
      <c r="S336" s="55"/>
      <c r="T336" s="55"/>
      <c r="U336" s="55"/>
      <c r="V336" s="55"/>
      <c r="W336" s="58"/>
      <c r="AA336" s="319"/>
      <c r="AB336" s="224"/>
      <c r="AC336" s="224"/>
      <c r="AD336" s="224"/>
      <c r="AE336" s="224"/>
      <c r="AF336" s="224"/>
      <c r="AG336" s="224"/>
      <c r="AH336" s="224"/>
      <c r="AI336" s="224"/>
      <c r="AJ336" s="224"/>
      <c r="AK336" s="224"/>
      <c r="AL336" s="224"/>
      <c r="AM336" s="224"/>
      <c r="AN336" s="224"/>
      <c r="AO336" s="224"/>
    </row>
    <row r="337" spans="1:41" ht="15" customHeight="1">
      <c r="A337" s="344"/>
      <c r="B337" s="362"/>
      <c r="C337" s="55"/>
      <c r="D337" s="55"/>
      <c r="E337" s="55"/>
      <c r="F337" s="55"/>
      <c r="G337" s="55"/>
      <c r="H337" s="55"/>
      <c r="I337" s="56"/>
      <c r="J337" s="57"/>
      <c r="K337" s="55"/>
      <c r="L337" s="55"/>
      <c r="M337" s="55"/>
      <c r="N337" s="55"/>
      <c r="O337" s="55"/>
      <c r="P337" s="56"/>
      <c r="Q337" s="57"/>
      <c r="R337" s="55"/>
      <c r="S337" s="55"/>
      <c r="T337" s="55"/>
      <c r="U337" s="55"/>
      <c r="V337" s="55"/>
      <c r="W337" s="58"/>
      <c r="AB337" s="225"/>
      <c r="AC337" s="225"/>
      <c r="AD337" s="225"/>
      <c r="AE337" s="225"/>
      <c r="AF337" s="225"/>
      <c r="AG337" s="225"/>
      <c r="AH337" s="225"/>
      <c r="AI337" s="225"/>
      <c r="AJ337" s="225"/>
      <c r="AK337" s="225"/>
      <c r="AL337" s="225"/>
      <c r="AM337" s="225"/>
      <c r="AN337" s="225"/>
      <c r="AO337" s="225"/>
    </row>
    <row r="338" spans="1:41" ht="15" customHeight="1">
      <c r="A338" s="344"/>
      <c r="B338" s="362"/>
      <c r="C338" s="55"/>
      <c r="D338" s="55"/>
      <c r="E338" s="55"/>
      <c r="F338" s="55"/>
      <c r="G338" s="55"/>
      <c r="H338" s="55"/>
      <c r="I338" s="56"/>
      <c r="J338" s="57"/>
      <c r="K338" s="55"/>
      <c r="L338" s="55"/>
      <c r="M338" s="55"/>
      <c r="N338" s="55"/>
      <c r="O338" s="55"/>
      <c r="P338" s="56"/>
      <c r="Q338" s="57"/>
      <c r="R338" s="55"/>
      <c r="S338" s="55"/>
      <c r="T338" s="55"/>
      <c r="U338" s="55"/>
      <c r="V338" s="55"/>
      <c r="W338" s="58"/>
      <c r="AB338" s="225"/>
      <c r="AC338" s="225"/>
      <c r="AD338" s="225"/>
      <c r="AE338" s="226"/>
      <c r="AF338" s="225"/>
      <c r="AG338" s="225"/>
      <c r="AH338" s="225"/>
      <c r="AI338" s="225"/>
      <c r="AJ338" s="226"/>
      <c r="AK338" s="225"/>
      <c r="AL338" s="225"/>
      <c r="AM338" s="225"/>
      <c r="AN338" s="225"/>
      <c r="AO338" s="225"/>
    </row>
    <row r="339" spans="1:41" ht="15" customHeight="1">
      <c r="A339" s="344"/>
      <c r="B339" s="362"/>
      <c r="C339" s="55"/>
      <c r="D339" s="55"/>
      <c r="E339" s="55"/>
      <c r="F339" s="55"/>
      <c r="G339" s="55"/>
      <c r="H339" s="55"/>
      <c r="I339" s="56"/>
      <c r="J339" s="57"/>
      <c r="K339" s="55"/>
      <c r="L339" s="55"/>
      <c r="M339" s="55"/>
      <c r="N339" s="55"/>
      <c r="O339" s="55"/>
      <c r="P339" s="56"/>
      <c r="Q339" s="57"/>
      <c r="R339" s="55"/>
      <c r="S339" s="55"/>
      <c r="T339" s="55"/>
      <c r="U339" s="55"/>
      <c r="V339" s="55"/>
      <c r="W339" s="58"/>
      <c r="AA339" s="320"/>
      <c r="AB339" s="226"/>
      <c r="AC339" s="226"/>
      <c r="AD339" s="226"/>
      <c r="AE339" s="230"/>
      <c r="AF339" s="226"/>
      <c r="AG339" s="226"/>
      <c r="AH339" s="226"/>
      <c r="AI339" s="226"/>
      <c r="AJ339" s="226"/>
      <c r="AK339" s="225"/>
      <c r="AL339" s="225"/>
      <c r="AM339" s="225"/>
      <c r="AN339" s="225"/>
      <c r="AO339" s="226"/>
    </row>
    <row r="340" spans="1:41" ht="15" customHeight="1">
      <c r="A340" s="344"/>
      <c r="B340" s="362"/>
      <c r="C340" s="55"/>
      <c r="D340" s="55"/>
      <c r="E340" s="55"/>
      <c r="F340" s="55"/>
      <c r="G340" s="55"/>
      <c r="H340" s="55"/>
      <c r="I340" s="56"/>
      <c r="J340" s="57"/>
      <c r="K340" s="55"/>
      <c r="L340" s="55"/>
      <c r="M340" s="55"/>
      <c r="N340" s="55"/>
      <c r="O340" s="55"/>
      <c r="P340" s="56"/>
      <c r="Q340" s="57"/>
      <c r="R340" s="55"/>
      <c r="S340" s="55"/>
      <c r="T340" s="55"/>
      <c r="U340" s="55"/>
      <c r="V340" s="55"/>
      <c r="W340" s="58"/>
      <c r="AA340" s="320"/>
      <c r="AB340" s="226"/>
      <c r="AC340" s="226"/>
      <c r="AD340" s="226"/>
      <c r="AE340" s="230"/>
      <c r="AF340" s="226"/>
      <c r="AG340" s="226"/>
      <c r="AH340" s="226"/>
      <c r="AI340" s="226"/>
      <c r="AJ340" s="226"/>
      <c r="AK340" s="225"/>
      <c r="AL340" s="225"/>
      <c r="AM340" s="225"/>
      <c r="AN340" s="225"/>
      <c r="AO340" s="226"/>
    </row>
    <row r="341" spans="1:41" ht="30" customHeight="1">
      <c r="A341" s="344"/>
      <c r="B341" s="362"/>
      <c r="C341" s="55"/>
      <c r="D341" s="371" t="s">
        <v>50</v>
      </c>
      <c r="E341" s="366"/>
      <c r="F341" s="366"/>
      <c r="G341" s="366"/>
      <c r="H341" s="366"/>
      <c r="I341" s="35"/>
      <c r="J341" s="36"/>
      <c r="K341" s="372" t="s">
        <v>51</v>
      </c>
      <c r="L341" s="367"/>
      <c r="M341" s="367"/>
      <c r="N341" s="367"/>
      <c r="O341" s="367"/>
      <c r="P341" s="40"/>
      <c r="Q341" s="41"/>
      <c r="R341" s="369" t="s">
        <v>52</v>
      </c>
      <c r="S341" s="369"/>
      <c r="T341" s="369"/>
      <c r="U341" s="369"/>
      <c r="V341" s="369"/>
      <c r="W341" s="58"/>
      <c r="AA341" s="320"/>
      <c r="AB341" s="226"/>
      <c r="AC341" s="226"/>
      <c r="AD341" s="226"/>
      <c r="AE341" s="230"/>
      <c r="AF341" s="226"/>
      <c r="AG341" s="226"/>
      <c r="AH341" s="226"/>
      <c r="AI341" s="226"/>
      <c r="AJ341" s="226"/>
      <c r="AK341" s="225"/>
      <c r="AL341" s="225"/>
      <c r="AM341" s="225"/>
      <c r="AN341" s="225"/>
      <c r="AO341" s="226"/>
    </row>
    <row r="342" spans="1:41">
      <c r="A342" s="344"/>
      <c r="B342" s="362"/>
      <c r="C342" s="55"/>
      <c r="D342" s="42">
        <v>2012</v>
      </c>
      <c r="E342" s="42">
        <v>2013</v>
      </c>
      <c r="F342" s="264">
        <v>2014</v>
      </c>
      <c r="G342" s="42" t="s">
        <v>53</v>
      </c>
      <c r="H342" s="42" t="s">
        <v>54</v>
      </c>
      <c r="I342" s="56"/>
      <c r="J342" s="57"/>
      <c r="K342" s="42">
        <v>2012</v>
      </c>
      <c r="L342" s="42">
        <v>2013</v>
      </c>
      <c r="M342" s="264">
        <v>2014</v>
      </c>
      <c r="N342" s="42" t="s">
        <v>53</v>
      </c>
      <c r="O342" s="42" t="s">
        <v>54</v>
      </c>
      <c r="P342" s="43"/>
      <c r="Q342" s="44"/>
      <c r="R342" s="42">
        <v>2012</v>
      </c>
      <c r="S342" s="42">
        <v>2013</v>
      </c>
      <c r="T342" s="264">
        <v>2014</v>
      </c>
      <c r="U342" s="42" t="s">
        <v>53</v>
      </c>
      <c r="V342" s="42" t="s">
        <v>54</v>
      </c>
      <c r="W342" s="58"/>
      <c r="Z342" s="316" t="s">
        <v>42</v>
      </c>
      <c r="AB342" s="225"/>
      <c r="AC342" s="225"/>
      <c r="AD342" s="225"/>
      <c r="AE342" s="225"/>
      <c r="AF342" s="225"/>
      <c r="AG342" s="225"/>
      <c r="AH342" s="225"/>
      <c r="AI342" s="225"/>
      <c r="AJ342" s="225"/>
      <c r="AK342" s="225"/>
      <c r="AL342" s="225"/>
      <c r="AM342" s="225"/>
      <c r="AN342" s="225"/>
      <c r="AO342" s="225"/>
    </row>
    <row r="343" spans="1:41" ht="4.5" customHeight="1">
      <c r="A343" s="344"/>
      <c r="B343" s="362"/>
      <c r="C343" s="55"/>
      <c r="D343" s="45"/>
      <c r="E343" s="45"/>
      <c r="F343" s="265"/>
      <c r="G343" s="45"/>
      <c r="H343" s="45"/>
      <c r="I343" s="56"/>
      <c r="J343" s="57"/>
      <c r="K343" s="45"/>
      <c r="L343" s="45"/>
      <c r="M343" s="265"/>
      <c r="N343" s="45"/>
      <c r="O343" s="45"/>
      <c r="P343" s="43"/>
      <c r="Q343" s="44"/>
      <c r="R343" s="45"/>
      <c r="S343" s="45"/>
      <c r="T343" s="265"/>
      <c r="U343" s="45"/>
      <c r="V343" s="45"/>
      <c r="W343" s="58"/>
      <c r="AB343" s="225"/>
      <c r="AC343" s="225"/>
      <c r="AD343" s="225"/>
      <c r="AE343" s="225"/>
      <c r="AF343" s="225"/>
      <c r="AG343" s="225"/>
      <c r="AH343" s="225"/>
      <c r="AI343" s="225"/>
      <c r="AJ343" s="225"/>
      <c r="AK343" s="225"/>
      <c r="AL343" s="225"/>
      <c r="AM343" s="225"/>
      <c r="AN343" s="225"/>
      <c r="AO343" s="225"/>
    </row>
    <row r="344" spans="1:41" ht="4.5" customHeight="1">
      <c r="A344" s="344"/>
      <c r="B344" s="362"/>
      <c r="C344" s="55"/>
      <c r="D344" s="38"/>
      <c r="E344" s="38"/>
      <c r="F344" s="266"/>
      <c r="G344" s="38"/>
      <c r="H344" s="38"/>
      <c r="I344" s="56"/>
      <c r="J344" s="57"/>
      <c r="K344" s="38"/>
      <c r="L344" s="38"/>
      <c r="M344" s="266"/>
      <c r="N344" s="38"/>
      <c r="O344" s="38"/>
      <c r="P344" s="43"/>
      <c r="Q344" s="44"/>
      <c r="R344" s="38"/>
      <c r="S344" s="38"/>
      <c r="T344" s="266"/>
      <c r="U344" s="38"/>
      <c r="V344" s="38"/>
      <c r="W344" s="58"/>
      <c r="AB344" s="225"/>
      <c r="AC344" s="225"/>
      <c r="AD344" s="225"/>
      <c r="AE344" s="225"/>
      <c r="AF344" s="225"/>
      <c r="AG344" s="225"/>
      <c r="AH344" s="225"/>
      <c r="AI344" s="225"/>
      <c r="AJ344" s="225"/>
      <c r="AK344" s="225"/>
      <c r="AL344" s="225"/>
      <c r="AM344" s="225"/>
      <c r="AN344" s="225"/>
      <c r="AO344" s="225"/>
    </row>
    <row r="345" spans="1:41">
      <c r="A345" s="344"/>
      <c r="B345" s="362"/>
      <c r="C345" s="342" t="s">
        <v>56</v>
      </c>
      <c r="D345" s="215">
        <f t="shared" ref="D345:F347" si="33">VLOOKUP(($Z345&amp;D$20&amp;$AA345),mcas.gr5to8,5,FALSE)</f>
        <v>89.8</v>
      </c>
      <c r="E345" s="215">
        <f t="shared" si="33"/>
        <v>96</v>
      </c>
      <c r="F345" s="274">
        <f t="shared" si="33"/>
        <v>96.3</v>
      </c>
      <c r="G345" s="39">
        <f>VLOOKUP(($Z345&amp;2015&amp;$AA345),mcas.gr5to8,5,FALSE)</f>
        <v>94.5</v>
      </c>
      <c r="H345" s="215">
        <f>VLOOKUP(($Z345&amp;2016&amp;$AA345),mcas.gr5to8,5,FALSE)</f>
        <v>92.3</v>
      </c>
      <c r="I345" s="62"/>
      <c r="J345" s="63"/>
      <c r="K345" s="215">
        <f t="shared" ref="K345:M347" si="34">VLOOKUP(($Z345&amp;K$20&amp;$AA345),mcas.gr5to8,6,FALSE)</f>
        <v>81</v>
      </c>
      <c r="L345" s="215">
        <f t="shared" si="34"/>
        <v>90</v>
      </c>
      <c r="M345" s="274">
        <f t="shared" si="34"/>
        <v>88</v>
      </c>
      <c r="N345" s="39">
        <f>VLOOKUP(($Z345&amp;2015&amp;$AA345),mcas.gr5to8,6,FALSE)</f>
        <v>83</v>
      </c>
      <c r="O345" s="215">
        <f>VLOOKUP(($Z345&amp;2016&amp;$AA345),mcas.gr5to8,6,FALSE)</f>
        <v>79</v>
      </c>
      <c r="P345" s="62"/>
      <c r="Q345" s="63"/>
      <c r="R345" s="121"/>
      <c r="S345" s="215">
        <f t="shared" ref="R345:T347" si="35">VLOOKUP(($Z345&amp;S$20&amp;$AA345),mcas.gr5to8,7,FALSE)</f>
        <v>69</v>
      </c>
      <c r="T345" s="274">
        <f t="shared" si="35"/>
        <v>68</v>
      </c>
      <c r="U345" s="39">
        <f>VLOOKUP(($Z345&amp;2015&amp;$AA345),mcas.gr5to8,7,FALSE)</f>
        <v>69</v>
      </c>
      <c r="V345" s="215">
        <f>VLOOKUP(($Z345&amp;2016&amp;$AA345),mcas.gr5to8,7,FALSE)</f>
        <v>75</v>
      </c>
      <c r="W345" s="58"/>
      <c r="Z345" s="316" t="s">
        <v>57</v>
      </c>
      <c r="AA345" s="316" t="s">
        <v>42</v>
      </c>
      <c r="AB345" s="225"/>
      <c r="AC345" s="225"/>
      <c r="AD345" s="225"/>
      <c r="AE345" s="225"/>
      <c r="AF345" s="225"/>
      <c r="AG345" s="225"/>
      <c r="AH345" s="225"/>
      <c r="AI345" s="225"/>
      <c r="AJ345" s="225"/>
      <c r="AK345" s="225"/>
      <c r="AL345" s="225"/>
      <c r="AM345" s="225"/>
      <c r="AN345" s="225"/>
      <c r="AO345" s="225"/>
    </row>
    <row r="346" spans="1:41">
      <c r="A346" s="344"/>
      <c r="B346" s="362"/>
      <c r="C346" s="342" t="s">
        <v>58</v>
      </c>
      <c r="D346" s="234">
        <f t="shared" si="33"/>
        <v>89.1</v>
      </c>
      <c r="E346" s="234">
        <f t="shared" si="33"/>
        <v>90</v>
      </c>
      <c r="F346" s="267">
        <f t="shared" si="33"/>
        <v>89.9</v>
      </c>
      <c r="G346" s="234">
        <f>VLOOKUP(($Z346&amp;2015&amp;$AA346),mcas.gr5to8,5,FALSE)</f>
        <v>90.7</v>
      </c>
      <c r="H346" s="234">
        <f>VLOOKUP(($Z346&amp;2016&amp;$AA346),mcas.gr5to8,5,FALSE)</f>
        <v>91.7</v>
      </c>
      <c r="I346" s="62"/>
      <c r="J346" s="63"/>
      <c r="K346" s="240">
        <f t="shared" si="34"/>
        <v>75</v>
      </c>
      <c r="L346" s="240">
        <f t="shared" si="34"/>
        <v>78</v>
      </c>
      <c r="M346" s="270">
        <f t="shared" si="34"/>
        <v>78</v>
      </c>
      <c r="N346" s="240">
        <f>VLOOKUP(($Z346&amp;2015&amp;$AA346),mcas.gr5to8,6,FALSE)</f>
        <v>79</v>
      </c>
      <c r="O346" s="240">
        <f>VLOOKUP(($Z346&amp;2016&amp;$AA346),mcas.gr5to8,6,FALSE)</f>
        <v>81</v>
      </c>
      <c r="P346" s="62"/>
      <c r="Q346" s="63"/>
      <c r="R346" s="234">
        <f t="shared" si="35"/>
        <v>61</v>
      </c>
      <c r="S346" s="234">
        <f t="shared" si="35"/>
        <v>64</v>
      </c>
      <c r="T346" s="267">
        <f t="shared" si="35"/>
        <v>62</v>
      </c>
      <c r="U346" s="234">
        <f>VLOOKUP(($Z346&amp;2015&amp;$AA346),mcas.gr5to8,7,FALSE)</f>
        <v>63</v>
      </c>
      <c r="V346" s="234">
        <f>VLOOKUP(($Z346&amp;2016&amp;$AA346),mcas.gr5to8,7,FALSE)</f>
        <v>61</v>
      </c>
      <c r="W346" s="58"/>
      <c r="Z346" s="316" t="s">
        <v>59</v>
      </c>
      <c r="AA346" s="316" t="s">
        <v>42</v>
      </c>
      <c r="AB346" s="225"/>
      <c r="AC346" s="225"/>
      <c r="AD346" s="225"/>
      <c r="AE346" s="225"/>
      <c r="AF346" s="225"/>
      <c r="AG346" s="225"/>
      <c r="AH346" s="225"/>
      <c r="AI346" s="225"/>
      <c r="AJ346" s="225"/>
      <c r="AK346" s="225"/>
      <c r="AL346" s="225"/>
      <c r="AM346" s="225"/>
      <c r="AN346" s="225"/>
      <c r="AO346" s="225"/>
    </row>
    <row r="347" spans="1:41">
      <c r="A347" s="344"/>
      <c r="B347" s="362"/>
      <c r="C347" s="342" t="s">
        <v>60</v>
      </c>
      <c r="D347" s="234">
        <f t="shared" si="33"/>
        <v>82.7</v>
      </c>
      <c r="E347" s="234">
        <f t="shared" si="33"/>
        <v>82.3</v>
      </c>
      <c r="F347" s="267">
        <f t="shared" si="33"/>
        <v>82.3</v>
      </c>
      <c r="G347" s="234">
        <f>VLOOKUP(($Z347&amp;2015&amp;$AA347),mcas.gr5to8,5,FALSE)</f>
        <v>83</v>
      </c>
      <c r="H347" s="234">
        <f>VLOOKUP(($Z347&amp;2016&amp;$AA347),mcas.gr5to8,5,FALSE)</f>
        <v>83.3</v>
      </c>
      <c r="I347" s="62"/>
      <c r="J347" s="63"/>
      <c r="K347" s="240">
        <f t="shared" si="34"/>
        <v>62</v>
      </c>
      <c r="L347" s="240">
        <f t="shared" si="34"/>
        <v>62</v>
      </c>
      <c r="M347" s="270">
        <f t="shared" si="34"/>
        <v>62</v>
      </c>
      <c r="N347" s="240">
        <f>VLOOKUP(($Z347&amp;2015&amp;$AA347),mcas.gr5to8,6,FALSE)</f>
        <v>65</v>
      </c>
      <c r="O347" s="240">
        <f>VLOOKUP(($Z347&amp;2016&amp;$AA347),mcas.gr5to8,6,FALSE)</f>
        <v>66</v>
      </c>
      <c r="P347" s="62"/>
      <c r="Q347" s="63"/>
      <c r="R347" s="234">
        <f t="shared" si="35"/>
        <v>55</v>
      </c>
      <c r="S347" s="234">
        <f t="shared" si="35"/>
        <v>54</v>
      </c>
      <c r="T347" s="267">
        <f t="shared" si="35"/>
        <v>54</v>
      </c>
      <c r="U347" s="234">
        <f>VLOOKUP(($Z347&amp;2015&amp;$AA347),mcas.gr5to8,7,FALSE)</f>
        <v>63</v>
      </c>
      <c r="V347" s="234">
        <f>VLOOKUP(($Z347&amp;2016&amp;$AA347),mcas.gr5to8,7,FALSE)</f>
        <v>53</v>
      </c>
      <c r="W347" s="58"/>
      <c r="Z347" s="316" t="s">
        <v>61</v>
      </c>
      <c r="AA347" s="316" t="s">
        <v>42</v>
      </c>
      <c r="AB347" s="225"/>
      <c r="AC347" s="225"/>
      <c r="AD347" s="225"/>
      <c r="AE347" s="225"/>
      <c r="AF347" s="225"/>
      <c r="AG347" s="225"/>
      <c r="AH347" s="225"/>
      <c r="AI347" s="225"/>
      <c r="AJ347" s="225"/>
      <c r="AK347" s="225"/>
      <c r="AL347" s="225"/>
      <c r="AM347" s="225"/>
      <c r="AN347" s="225"/>
      <c r="AO347" s="225"/>
    </row>
    <row r="348" spans="1:41" ht="4.5" customHeight="1">
      <c r="A348" s="344"/>
      <c r="B348" s="362"/>
      <c r="C348" s="34"/>
      <c r="D348" s="64"/>
      <c r="E348" s="64"/>
      <c r="F348" s="268"/>
      <c r="G348" s="64"/>
      <c r="H348" s="64"/>
      <c r="I348" s="62"/>
      <c r="J348" s="63"/>
      <c r="K348" s="64"/>
      <c r="L348" s="64"/>
      <c r="M348" s="268"/>
      <c r="N348" s="64"/>
      <c r="O348" s="64"/>
      <c r="P348" s="62"/>
      <c r="Q348" s="63"/>
      <c r="R348" s="64"/>
      <c r="S348" s="64"/>
      <c r="T348" s="268"/>
      <c r="U348" s="64"/>
      <c r="V348" s="64"/>
      <c r="W348" s="58"/>
      <c r="AB348" s="225"/>
      <c r="AC348" s="225"/>
      <c r="AD348" s="225"/>
      <c r="AE348" s="225"/>
      <c r="AF348" s="225"/>
      <c r="AG348" s="225"/>
      <c r="AH348" s="225"/>
      <c r="AI348" s="225"/>
      <c r="AJ348" s="225"/>
      <c r="AK348" s="225"/>
      <c r="AL348" s="225"/>
      <c r="AM348" s="225"/>
      <c r="AN348" s="225"/>
      <c r="AO348" s="225"/>
    </row>
    <row r="349" spans="1:41" ht="4.5" customHeight="1">
      <c r="A349" s="344"/>
      <c r="B349" s="362"/>
      <c r="C349" s="34"/>
      <c r="D349" s="59"/>
      <c r="E349" s="59"/>
      <c r="F349" s="269"/>
      <c r="G349" s="59"/>
      <c r="H349" s="59"/>
      <c r="I349" s="62"/>
      <c r="J349" s="63"/>
      <c r="K349" s="59"/>
      <c r="L349" s="59"/>
      <c r="M349" s="269"/>
      <c r="N349" s="59"/>
      <c r="O349" s="59"/>
      <c r="P349" s="62"/>
      <c r="Q349" s="63"/>
      <c r="R349" s="59"/>
      <c r="S349" s="59"/>
      <c r="T349" s="269"/>
      <c r="U349" s="59"/>
      <c r="V349" s="59"/>
      <c r="W349" s="58"/>
      <c r="AB349" s="225"/>
      <c r="AC349" s="225"/>
      <c r="AD349" s="225"/>
      <c r="AE349" s="225"/>
      <c r="AF349" s="225"/>
      <c r="AG349" s="225"/>
      <c r="AH349" s="225"/>
      <c r="AI349" s="225"/>
      <c r="AJ349" s="225"/>
      <c r="AK349" s="225"/>
      <c r="AL349" s="225"/>
      <c r="AM349" s="225"/>
      <c r="AN349" s="225"/>
      <c r="AO349" s="225"/>
    </row>
    <row r="350" spans="1:41">
      <c r="A350" s="344"/>
      <c r="B350" s="362"/>
      <c r="C350" s="20" t="s">
        <v>30</v>
      </c>
      <c r="D350" s="116" t="s">
        <v>62</v>
      </c>
      <c r="E350" s="116" t="s">
        <v>62</v>
      </c>
      <c r="F350" s="114" t="s">
        <v>62</v>
      </c>
      <c r="G350" s="116" t="s">
        <v>62</v>
      </c>
      <c r="H350" s="116" t="s">
        <v>62</v>
      </c>
      <c r="I350" s="62"/>
      <c r="J350" s="63"/>
      <c r="K350" s="116" t="s">
        <v>62</v>
      </c>
      <c r="L350" s="116" t="s">
        <v>62</v>
      </c>
      <c r="M350" s="114" t="s">
        <v>62</v>
      </c>
      <c r="N350" s="116" t="s">
        <v>62</v>
      </c>
      <c r="O350" s="116" t="s">
        <v>62</v>
      </c>
      <c r="P350" s="62"/>
      <c r="Q350" s="63"/>
      <c r="R350" s="116" t="s">
        <v>62</v>
      </c>
      <c r="S350" s="116" t="s">
        <v>62</v>
      </c>
      <c r="T350" s="114" t="s">
        <v>62</v>
      </c>
      <c r="U350" s="116" t="s">
        <v>62</v>
      </c>
      <c r="V350" s="116" t="s">
        <v>62</v>
      </c>
      <c r="W350" s="58"/>
      <c r="AB350" s="225"/>
      <c r="AC350" s="225"/>
      <c r="AD350" s="225"/>
      <c r="AE350" s="225"/>
      <c r="AF350" s="225"/>
      <c r="AG350" s="225"/>
      <c r="AH350" s="225"/>
      <c r="AI350" s="225"/>
      <c r="AJ350" s="225"/>
      <c r="AK350" s="225"/>
      <c r="AL350" s="225"/>
      <c r="AM350" s="225"/>
      <c r="AN350" s="225"/>
      <c r="AO350" s="225"/>
    </row>
    <row r="351" spans="1:41" ht="15.75" thickBot="1">
      <c r="A351" s="344"/>
      <c r="B351" s="363"/>
      <c r="C351" s="155"/>
      <c r="D351" s="155"/>
      <c r="E351" s="155"/>
      <c r="F351" s="155"/>
      <c r="G351" s="155"/>
      <c r="H351" s="155"/>
      <c r="I351" s="155"/>
      <c r="J351" s="155"/>
      <c r="K351" s="155"/>
      <c r="L351" s="155"/>
      <c r="M351" s="155"/>
      <c r="N351" s="155"/>
      <c r="O351" s="155"/>
      <c r="P351" s="155"/>
      <c r="Q351" s="155"/>
      <c r="R351" s="155"/>
      <c r="S351" s="155"/>
      <c r="T351" s="155"/>
      <c r="U351" s="155"/>
      <c r="V351" s="155"/>
      <c r="W351" s="156"/>
      <c r="AB351" s="225"/>
      <c r="AC351" s="225"/>
      <c r="AD351" s="225"/>
      <c r="AE351" s="225"/>
      <c r="AF351" s="225"/>
      <c r="AG351" s="225"/>
      <c r="AH351" s="225"/>
      <c r="AI351" s="225"/>
      <c r="AJ351" s="225"/>
      <c r="AK351" s="225"/>
      <c r="AL351" s="225"/>
      <c r="AM351" s="225"/>
      <c r="AN351" s="225"/>
      <c r="AO351" s="225"/>
    </row>
    <row r="352" spans="1:41">
      <c r="A352" s="344"/>
      <c r="B352" s="73"/>
      <c r="C352" s="68"/>
      <c r="D352" s="68"/>
      <c r="E352" s="68"/>
      <c r="AB352" s="225"/>
      <c r="AC352" s="225"/>
      <c r="AD352" s="225"/>
      <c r="AE352" s="225"/>
      <c r="AF352" s="225"/>
      <c r="AG352" s="225"/>
      <c r="AH352" s="225"/>
      <c r="AI352" s="225"/>
      <c r="AJ352" s="225"/>
      <c r="AK352" s="225"/>
      <c r="AL352" s="225"/>
      <c r="AM352" s="225"/>
      <c r="AN352" s="225"/>
      <c r="AO352" s="225"/>
    </row>
    <row r="353" spans="1:43" ht="30" customHeight="1">
      <c r="A353" s="344"/>
      <c r="C353" s="374" t="s">
        <v>64</v>
      </c>
      <c r="D353" s="374"/>
      <c r="E353" s="374"/>
      <c r="F353" s="374"/>
      <c r="G353" s="374"/>
      <c r="H353" s="374"/>
      <c r="I353" s="374"/>
      <c r="J353" s="374"/>
      <c r="K353" s="374"/>
      <c r="L353" s="374"/>
      <c r="M353" s="374"/>
      <c r="N353" s="374"/>
      <c r="O353" s="374"/>
      <c r="P353" s="374"/>
      <c r="Q353" s="374"/>
      <c r="R353" s="374"/>
      <c r="S353" s="374"/>
      <c r="T353" s="374"/>
      <c r="U353" s="374"/>
      <c r="V353" s="374"/>
      <c r="W353" s="74"/>
      <c r="AB353" s="225"/>
      <c r="AC353" s="225"/>
      <c r="AD353" s="225"/>
      <c r="AE353" s="225"/>
      <c r="AF353" s="225"/>
      <c r="AG353" s="225"/>
      <c r="AH353" s="225"/>
      <c r="AI353" s="225"/>
      <c r="AJ353" s="225"/>
      <c r="AK353" s="225"/>
      <c r="AL353" s="225"/>
      <c r="AM353" s="225"/>
      <c r="AN353" s="225"/>
      <c r="AO353" s="225"/>
    </row>
    <row r="354" spans="1:43" ht="45" customHeight="1">
      <c r="A354" s="344"/>
      <c r="C354" s="354" t="s">
        <v>65</v>
      </c>
      <c r="D354" s="354"/>
      <c r="E354" s="354"/>
      <c r="F354" s="354"/>
      <c r="G354" s="354"/>
      <c r="H354" s="354"/>
      <c r="I354" s="354"/>
      <c r="J354" s="354"/>
      <c r="K354" s="354"/>
      <c r="L354" s="354"/>
      <c r="M354" s="354"/>
      <c r="N354" s="354"/>
      <c r="O354" s="354"/>
      <c r="P354" s="354"/>
      <c r="Q354" s="354"/>
      <c r="R354" s="354"/>
      <c r="S354" s="354"/>
      <c r="T354" s="354"/>
      <c r="U354" s="354"/>
      <c r="V354" s="354"/>
      <c r="W354" s="354"/>
      <c r="AB354" s="225"/>
      <c r="AC354" s="225"/>
      <c r="AD354" s="225"/>
      <c r="AE354" s="225"/>
      <c r="AF354" s="225"/>
      <c r="AG354" s="225"/>
      <c r="AH354" s="225"/>
      <c r="AI354" s="225"/>
      <c r="AJ354" s="225"/>
      <c r="AK354" s="225"/>
      <c r="AL354" s="225"/>
      <c r="AM354" s="225"/>
      <c r="AN354" s="225"/>
      <c r="AO354" s="225"/>
    </row>
    <row r="355" spans="1:43" s="192" customFormat="1" ht="45" customHeight="1" thickBot="1">
      <c r="A355" s="191"/>
      <c r="C355" s="354" t="s">
        <v>66</v>
      </c>
      <c r="D355" s="354"/>
      <c r="E355" s="354"/>
      <c r="F355" s="354"/>
      <c r="G355" s="354"/>
      <c r="H355" s="354"/>
      <c r="I355" s="354"/>
      <c r="J355" s="354"/>
      <c r="K355" s="354"/>
      <c r="L355" s="354"/>
      <c r="M355" s="354"/>
      <c r="N355" s="354"/>
      <c r="O355" s="354"/>
      <c r="P355" s="354"/>
      <c r="Q355" s="354"/>
      <c r="R355" s="354"/>
      <c r="S355" s="354"/>
      <c r="T355" s="354"/>
      <c r="U355" s="354"/>
      <c r="V355" s="354"/>
      <c r="Z355" s="322"/>
      <c r="AA355" s="193"/>
      <c r="AB355" s="231"/>
      <c r="AC355" s="231"/>
      <c r="AD355" s="231"/>
      <c r="AE355" s="231"/>
      <c r="AF355" s="231"/>
      <c r="AG355" s="231"/>
      <c r="AH355" s="231"/>
      <c r="AI355" s="231"/>
      <c r="AJ355" s="231"/>
      <c r="AK355" s="231"/>
      <c r="AL355" s="231"/>
      <c r="AM355" s="231"/>
      <c r="AN355" s="231"/>
      <c r="AO355" s="231"/>
      <c r="AP355" s="193"/>
      <c r="AQ355" s="193"/>
    </row>
    <row r="356" spans="1:43" ht="60" customHeight="1">
      <c r="A356" s="344"/>
      <c r="B356" s="357" t="s">
        <v>76</v>
      </c>
      <c r="C356" s="358"/>
      <c r="D356" s="358"/>
      <c r="E356" s="358"/>
      <c r="F356" s="358"/>
      <c r="G356" s="358"/>
      <c r="H356" s="358"/>
      <c r="I356" s="358"/>
      <c r="J356" s="358"/>
      <c r="K356" s="358"/>
      <c r="L356" s="358"/>
      <c r="M356" s="358"/>
      <c r="N356" s="358"/>
      <c r="O356" s="358"/>
      <c r="P356" s="358"/>
      <c r="Q356" s="358"/>
      <c r="R356" s="358"/>
      <c r="S356" s="358"/>
      <c r="T356" s="358"/>
      <c r="U356" s="358"/>
      <c r="V356" s="358"/>
      <c r="W356" s="359"/>
      <c r="AB356" s="225"/>
      <c r="AC356" s="225"/>
      <c r="AD356" s="225"/>
      <c r="AE356" s="225"/>
      <c r="AF356" s="225"/>
      <c r="AG356" s="225"/>
      <c r="AH356" s="225"/>
      <c r="AI356" s="225"/>
      <c r="AJ356" s="225"/>
      <c r="AK356" s="225"/>
      <c r="AL356" s="225"/>
      <c r="AM356" s="225"/>
      <c r="AN356" s="225"/>
      <c r="AO356" s="225"/>
    </row>
    <row r="357" spans="1:43" ht="18.75" customHeight="1">
      <c r="A357" s="344"/>
      <c r="B357" s="361" t="s">
        <v>49</v>
      </c>
      <c r="C357" s="245"/>
      <c r="D357" s="99"/>
      <c r="E357" s="99"/>
      <c r="F357" s="99"/>
      <c r="G357" s="99"/>
      <c r="H357" s="99"/>
      <c r="I357" s="99"/>
      <c r="J357" s="99"/>
      <c r="K357" s="99"/>
      <c r="L357" s="99"/>
      <c r="M357" s="99"/>
      <c r="N357" s="99"/>
      <c r="O357" s="99"/>
      <c r="P357" s="99"/>
      <c r="Q357" s="99"/>
      <c r="R357" s="99"/>
      <c r="S357" s="99"/>
      <c r="T357" s="99"/>
      <c r="U357" s="99"/>
      <c r="V357" s="99"/>
      <c r="W357" s="246"/>
      <c r="AB357" s="225"/>
      <c r="AC357" s="225"/>
      <c r="AD357" s="225"/>
      <c r="AE357" s="225"/>
      <c r="AF357" s="225"/>
      <c r="AG357" s="225"/>
      <c r="AH357" s="225"/>
      <c r="AI357" s="225"/>
      <c r="AJ357" s="225"/>
      <c r="AK357" s="225"/>
      <c r="AL357" s="225"/>
      <c r="AM357" s="225"/>
      <c r="AN357" s="225"/>
      <c r="AO357" s="225"/>
    </row>
    <row r="358" spans="1:43" ht="14.25" customHeight="1">
      <c r="A358" s="344"/>
      <c r="B358" s="362"/>
      <c r="C358" s="30"/>
      <c r="D358" s="30"/>
      <c r="E358" s="30"/>
      <c r="F358" s="30"/>
      <c r="G358" s="30"/>
      <c r="H358" s="30"/>
      <c r="I358" s="31"/>
      <c r="J358" s="32"/>
      <c r="K358" s="30"/>
      <c r="L358" s="30"/>
      <c r="M358" s="30"/>
      <c r="N358" s="30"/>
      <c r="O358" s="30"/>
      <c r="P358" s="31"/>
      <c r="Q358" s="32"/>
      <c r="R358" s="30"/>
      <c r="S358" s="30"/>
      <c r="T358" s="30"/>
      <c r="U358" s="30"/>
      <c r="V358" s="30"/>
      <c r="W358" s="33"/>
      <c r="AB358" s="225"/>
      <c r="AC358" s="225"/>
      <c r="AD358" s="225"/>
      <c r="AE358" s="225"/>
      <c r="AF358" s="225"/>
      <c r="AG358" s="225"/>
      <c r="AH358" s="225"/>
      <c r="AI358" s="225"/>
      <c r="AJ358" s="225"/>
      <c r="AK358" s="225"/>
      <c r="AL358" s="225"/>
      <c r="AM358" s="225"/>
      <c r="AN358" s="225"/>
      <c r="AO358" s="225"/>
    </row>
    <row r="359" spans="1:43" ht="14.25" customHeight="1">
      <c r="A359" s="344"/>
      <c r="B359" s="362"/>
      <c r="C359" s="34"/>
      <c r="D359" s="34"/>
      <c r="E359" s="34"/>
      <c r="F359" s="34"/>
      <c r="G359" s="34"/>
      <c r="H359" s="34"/>
      <c r="I359" s="35"/>
      <c r="J359" s="36"/>
      <c r="K359" s="34"/>
      <c r="L359" s="34"/>
      <c r="M359" s="34"/>
      <c r="N359" s="34"/>
      <c r="O359" s="34"/>
      <c r="P359" s="35"/>
      <c r="Q359" s="36"/>
      <c r="R359" s="34"/>
      <c r="S359" s="34"/>
      <c r="T359" s="34"/>
      <c r="U359" s="34"/>
      <c r="V359" s="34"/>
      <c r="W359" s="37"/>
      <c r="AA359" s="318"/>
      <c r="AB359" s="228"/>
      <c r="AC359" s="228"/>
      <c r="AD359" s="228"/>
      <c r="AE359" s="228"/>
      <c r="AF359" s="229"/>
      <c r="AG359" s="228"/>
      <c r="AH359" s="228"/>
      <c r="AI359" s="228"/>
      <c r="AJ359" s="228"/>
      <c r="AK359" s="228"/>
      <c r="AL359" s="228"/>
      <c r="AM359" s="228"/>
      <c r="AN359" s="228"/>
      <c r="AO359" s="228"/>
    </row>
    <row r="360" spans="1:43" ht="14.25" customHeight="1">
      <c r="A360" s="344"/>
      <c r="B360" s="362"/>
      <c r="C360" s="34"/>
      <c r="D360" s="34"/>
      <c r="E360" s="34"/>
      <c r="F360" s="34"/>
      <c r="G360" s="34"/>
      <c r="H360" s="34"/>
      <c r="I360" s="35"/>
      <c r="J360" s="36"/>
      <c r="K360" s="34"/>
      <c r="L360" s="34"/>
      <c r="M360" s="34"/>
      <c r="N360" s="34"/>
      <c r="O360" s="34"/>
      <c r="P360" s="35"/>
      <c r="Q360" s="36"/>
      <c r="R360" s="34"/>
      <c r="S360" s="34"/>
      <c r="T360" s="34"/>
      <c r="U360" s="34"/>
      <c r="V360" s="34"/>
      <c r="W360" s="37"/>
      <c r="AA360" s="319"/>
      <c r="AB360" s="224"/>
      <c r="AC360" s="224"/>
      <c r="AD360" s="224"/>
      <c r="AE360" s="224"/>
      <c r="AF360" s="224"/>
      <c r="AG360" s="224"/>
      <c r="AH360" s="224"/>
      <c r="AI360" s="224"/>
      <c r="AJ360" s="224"/>
      <c r="AK360" s="224"/>
      <c r="AL360" s="224"/>
      <c r="AM360" s="224"/>
      <c r="AN360" s="224"/>
      <c r="AO360" s="224"/>
    </row>
    <row r="361" spans="1:43" ht="14.25" customHeight="1">
      <c r="A361" s="344"/>
      <c r="B361" s="362"/>
      <c r="C361" s="34"/>
      <c r="D361" s="34"/>
      <c r="E361" s="34"/>
      <c r="F361" s="34"/>
      <c r="G361" s="34"/>
      <c r="H361" s="34"/>
      <c r="I361" s="35"/>
      <c r="J361" s="36"/>
      <c r="K361" s="34"/>
      <c r="L361" s="34"/>
      <c r="M361" s="34"/>
      <c r="N361" s="34"/>
      <c r="O361" s="34"/>
      <c r="P361" s="35"/>
      <c r="Q361" s="36"/>
      <c r="R361" s="34"/>
      <c r="S361" s="34"/>
      <c r="T361" s="34"/>
      <c r="U361" s="34"/>
      <c r="V361" s="34"/>
      <c r="W361" s="37"/>
      <c r="AB361" s="225"/>
      <c r="AC361" s="225"/>
      <c r="AD361" s="225"/>
      <c r="AE361" s="225"/>
      <c r="AF361" s="225"/>
      <c r="AG361" s="225"/>
      <c r="AH361" s="225"/>
      <c r="AI361" s="225"/>
      <c r="AJ361" s="225"/>
      <c r="AK361" s="225"/>
      <c r="AL361" s="225"/>
      <c r="AM361" s="225"/>
      <c r="AN361" s="225"/>
      <c r="AO361" s="225"/>
    </row>
    <row r="362" spans="1:43" ht="14.25" customHeight="1">
      <c r="A362" s="344"/>
      <c r="B362" s="362"/>
      <c r="C362" s="34"/>
      <c r="D362" s="34"/>
      <c r="E362" s="34"/>
      <c r="F362" s="34"/>
      <c r="G362" s="34"/>
      <c r="H362" s="34"/>
      <c r="I362" s="35"/>
      <c r="J362" s="36"/>
      <c r="K362" s="34"/>
      <c r="L362" s="34"/>
      <c r="M362" s="34"/>
      <c r="N362" s="34"/>
      <c r="O362" s="34"/>
      <c r="P362" s="35"/>
      <c r="Q362" s="36"/>
      <c r="R362" s="34"/>
      <c r="S362" s="34"/>
      <c r="T362" s="34"/>
      <c r="U362" s="34"/>
      <c r="V362" s="34"/>
      <c r="W362" s="37"/>
      <c r="AB362" s="225"/>
      <c r="AC362" s="225"/>
      <c r="AD362" s="225"/>
      <c r="AE362" s="225"/>
      <c r="AF362" s="225"/>
      <c r="AG362" s="225"/>
      <c r="AH362" s="225"/>
      <c r="AI362" s="225"/>
      <c r="AJ362" s="225"/>
      <c r="AK362" s="225"/>
      <c r="AL362" s="225"/>
      <c r="AM362" s="225"/>
      <c r="AN362" s="225"/>
      <c r="AO362" s="225"/>
    </row>
    <row r="363" spans="1:43" ht="14.25" customHeight="1">
      <c r="A363" s="344"/>
      <c r="B363" s="362"/>
      <c r="C363" s="34"/>
      <c r="D363" s="34"/>
      <c r="E363" s="34"/>
      <c r="F363" s="34"/>
      <c r="G363" s="34"/>
      <c r="H363" s="34"/>
      <c r="I363" s="35"/>
      <c r="J363" s="36"/>
      <c r="K363" s="34"/>
      <c r="L363" s="34"/>
      <c r="M363" s="34"/>
      <c r="N363" s="34"/>
      <c r="O363" s="34"/>
      <c r="P363" s="35"/>
      <c r="Q363" s="36"/>
      <c r="R363" s="34"/>
      <c r="S363" s="34"/>
      <c r="T363" s="34"/>
      <c r="U363" s="34"/>
      <c r="V363" s="34"/>
      <c r="W363" s="37"/>
      <c r="AA363" s="320"/>
      <c r="AB363" s="226"/>
      <c r="AC363" s="226"/>
      <c r="AD363" s="226"/>
      <c r="AE363" s="226"/>
      <c r="AF363" s="226"/>
      <c r="AG363" s="226"/>
      <c r="AH363" s="226"/>
      <c r="AI363" s="226"/>
      <c r="AJ363" s="226"/>
      <c r="AK363" s="226"/>
      <c r="AL363" s="226"/>
      <c r="AM363" s="226"/>
      <c r="AN363" s="226"/>
      <c r="AO363" s="226"/>
    </row>
    <row r="364" spans="1:43" ht="14.25" customHeight="1">
      <c r="A364" s="344"/>
      <c r="B364" s="362"/>
      <c r="C364" s="34"/>
      <c r="D364" s="34"/>
      <c r="E364" s="34"/>
      <c r="F364" s="34"/>
      <c r="G364" s="34"/>
      <c r="H364" s="34"/>
      <c r="I364" s="35"/>
      <c r="J364" s="36"/>
      <c r="K364" s="34"/>
      <c r="L364" s="34"/>
      <c r="M364" s="34"/>
      <c r="N364" s="34"/>
      <c r="O364" s="34"/>
      <c r="P364" s="35"/>
      <c r="Q364" s="36"/>
      <c r="R364" s="34"/>
      <c r="S364" s="34"/>
      <c r="T364" s="34"/>
      <c r="U364" s="34"/>
      <c r="V364" s="34"/>
      <c r="W364" s="37"/>
      <c r="AA364" s="320"/>
      <c r="AB364" s="226"/>
      <c r="AC364" s="226"/>
      <c r="AD364" s="226"/>
      <c r="AE364" s="226"/>
      <c r="AF364" s="226"/>
      <c r="AG364" s="226"/>
      <c r="AH364" s="226"/>
      <c r="AI364" s="226"/>
      <c r="AJ364" s="226"/>
      <c r="AK364" s="226"/>
      <c r="AL364" s="226"/>
      <c r="AM364" s="226"/>
      <c r="AN364" s="226"/>
      <c r="AO364" s="226"/>
    </row>
    <row r="365" spans="1:43" ht="14.25" customHeight="1">
      <c r="A365" s="344"/>
      <c r="B365" s="362"/>
      <c r="C365" s="34"/>
      <c r="D365" s="34"/>
      <c r="E365" s="34"/>
      <c r="F365" s="34"/>
      <c r="G365" s="34"/>
      <c r="H365" s="34"/>
      <c r="I365" s="35"/>
      <c r="J365" s="36"/>
      <c r="K365" s="34"/>
      <c r="L365" s="34"/>
      <c r="M365" s="34"/>
      <c r="N365" s="34"/>
      <c r="O365" s="34"/>
      <c r="P365" s="35"/>
      <c r="Q365" s="36"/>
      <c r="R365" s="34"/>
      <c r="S365" s="34"/>
      <c r="T365" s="34"/>
      <c r="U365" s="34"/>
      <c r="V365" s="34"/>
      <c r="W365" s="37"/>
      <c r="AA365" s="320"/>
      <c r="AB365" s="226"/>
      <c r="AC365" s="226"/>
      <c r="AD365" s="226"/>
      <c r="AE365" s="226"/>
      <c r="AF365" s="226"/>
      <c r="AG365" s="226"/>
      <c r="AH365" s="226"/>
      <c r="AI365" s="226"/>
      <c r="AJ365" s="226"/>
      <c r="AK365" s="226"/>
      <c r="AL365" s="226"/>
      <c r="AM365" s="226"/>
      <c r="AN365" s="226"/>
      <c r="AO365" s="226"/>
    </row>
    <row r="366" spans="1:43" ht="14.25" customHeight="1">
      <c r="A366" s="344"/>
      <c r="B366" s="362"/>
      <c r="C366" s="34"/>
      <c r="D366" s="34"/>
      <c r="E366" s="34"/>
      <c r="F366" s="34"/>
      <c r="G366" s="34"/>
      <c r="H366" s="34"/>
      <c r="I366" s="35"/>
      <c r="J366" s="36"/>
      <c r="K366" s="34"/>
      <c r="L366" s="34"/>
      <c r="M366" s="34"/>
      <c r="N366" s="34"/>
      <c r="O366" s="34"/>
      <c r="P366" s="35"/>
      <c r="Q366" s="36"/>
      <c r="R366" s="34"/>
      <c r="S366" s="34"/>
      <c r="T366" s="34"/>
      <c r="U366" s="34"/>
      <c r="V366" s="34"/>
      <c r="W366" s="37"/>
      <c r="AB366" s="225"/>
      <c r="AC366" s="225"/>
      <c r="AD366" s="225"/>
      <c r="AE366" s="225"/>
      <c r="AF366" s="225"/>
      <c r="AG366" s="225"/>
      <c r="AH366" s="225"/>
      <c r="AI366" s="225"/>
      <c r="AJ366" s="225"/>
      <c r="AK366" s="225"/>
      <c r="AL366" s="225"/>
      <c r="AM366" s="225"/>
      <c r="AN366" s="225"/>
      <c r="AO366" s="225"/>
    </row>
    <row r="367" spans="1:43" ht="14.25" customHeight="1">
      <c r="A367" s="344"/>
      <c r="B367" s="362"/>
      <c r="C367" s="34"/>
      <c r="D367" s="34"/>
      <c r="E367" s="34"/>
      <c r="F367" s="34"/>
      <c r="G367" s="34"/>
      <c r="H367" s="34"/>
      <c r="I367" s="35"/>
      <c r="J367" s="36"/>
      <c r="K367" s="34"/>
      <c r="L367" s="34"/>
      <c r="M367" s="34"/>
      <c r="N367" s="34"/>
      <c r="O367" s="34"/>
      <c r="P367" s="35"/>
      <c r="Q367" s="36"/>
      <c r="R367" s="34"/>
      <c r="S367" s="34"/>
      <c r="T367" s="34"/>
      <c r="U367" s="34"/>
      <c r="V367" s="34"/>
      <c r="W367" s="37"/>
      <c r="AB367" s="225"/>
      <c r="AC367" s="225"/>
      <c r="AD367" s="225"/>
      <c r="AE367" s="225"/>
      <c r="AF367" s="225"/>
      <c r="AG367" s="225"/>
      <c r="AH367" s="225"/>
      <c r="AI367" s="225"/>
      <c r="AJ367" s="225"/>
      <c r="AK367" s="225"/>
      <c r="AL367" s="225"/>
      <c r="AM367" s="225"/>
      <c r="AN367" s="225"/>
      <c r="AO367" s="225"/>
    </row>
    <row r="368" spans="1:43" ht="14.25" customHeight="1">
      <c r="A368" s="344"/>
      <c r="B368" s="362"/>
      <c r="C368" s="34"/>
      <c r="D368" s="34"/>
      <c r="E368" s="34"/>
      <c r="F368" s="34"/>
      <c r="G368" s="34"/>
      <c r="H368" s="34"/>
      <c r="I368" s="35"/>
      <c r="J368" s="36"/>
      <c r="K368" s="34"/>
      <c r="L368" s="34"/>
      <c r="M368" s="34"/>
      <c r="N368" s="34"/>
      <c r="O368" s="34"/>
      <c r="P368" s="35"/>
      <c r="Q368" s="36"/>
      <c r="R368" s="34"/>
      <c r="S368" s="34"/>
      <c r="T368" s="34"/>
      <c r="U368" s="34"/>
      <c r="V368" s="34"/>
      <c r="W368" s="37"/>
      <c r="AA368" s="319"/>
      <c r="AB368" s="224"/>
      <c r="AC368" s="224"/>
      <c r="AD368" s="224"/>
      <c r="AE368" s="224"/>
      <c r="AF368" s="224"/>
      <c r="AG368" s="224"/>
      <c r="AH368" s="224"/>
      <c r="AI368" s="224"/>
      <c r="AJ368" s="224"/>
      <c r="AK368" s="224"/>
      <c r="AL368" s="224"/>
      <c r="AM368" s="224"/>
      <c r="AN368" s="224"/>
      <c r="AO368" s="224"/>
    </row>
    <row r="369" spans="1:41" ht="14.25" customHeight="1">
      <c r="A369" s="344"/>
      <c r="B369" s="362"/>
      <c r="C369" s="34"/>
      <c r="D369" s="34"/>
      <c r="E369" s="34"/>
      <c r="F369" s="34"/>
      <c r="G369" s="34"/>
      <c r="H369" s="34"/>
      <c r="I369" s="35"/>
      <c r="J369" s="36"/>
      <c r="K369" s="34"/>
      <c r="L369" s="34"/>
      <c r="M369" s="34"/>
      <c r="N369" s="34"/>
      <c r="O369" s="34"/>
      <c r="P369" s="35"/>
      <c r="Q369" s="36"/>
      <c r="R369" s="34"/>
      <c r="S369" s="34"/>
      <c r="T369" s="34"/>
      <c r="U369" s="34"/>
      <c r="V369" s="34"/>
      <c r="W369" s="37"/>
      <c r="AB369" s="225"/>
      <c r="AC369" s="225"/>
      <c r="AD369" s="225"/>
      <c r="AE369" s="225"/>
      <c r="AF369" s="225"/>
      <c r="AG369" s="225"/>
      <c r="AH369" s="225"/>
      <c r="AI369" s="225"/>
      <c r="AJ369" s="225"/>
      <c r="AK369" s="225"/>
      <c r="AL369" s="225"/>
      <c r="AM369" s="225"/>
      <c r="AN369" s="225"/>
      <c r="AO369" s="225"/>
    </row>
    <row r="370" spans="1:41" ht="14.25" customHeight="1">
      <c r="A370" s="344"/>
      <c r="B370" s="362"/>
      <c r="C370" s="34"/>
      <c r="D370" s="34"/>
      <c r="E370" s="34"/>
      <c r="F370" s="34"/>
      <c r="G370" s="34"/>
      <c r="H370" s="34"/>
      <c r="I370" s="35"/>
      <c r="J370" s="36"/>
      <c r="K370" s="34"/>
      <c r="L370" s="34"/>
      <c r="M370" s="34"/>
      <c r="N370" s="34"/>
      <c r="O370" s="34"/>
      <c r="P370" s="35"/>
      <c r="Q370" s="36"/>
      <c r="R370" s="34"/>
      <c r="S370" s="34"/>
      <c r="T370" s="34"/>
      <c r="U370" s="34"/>
      <c r="V370" s="34"/>
      <c r="W370" s="37"/>
      <c r="AB370" s="225"/>
      <c r="AC370" s="225"/>
      <c r="AD370" s="225"/>
      <c r="AE370" s="226"/>
      <c r="AF370" s="225"/>
      <c r="AG370" s="225"/>
      <c r="AH370" s="225"/>
      <c r="AI370" s="225"/>
      <c r="AJ370" s="226"/>
      <c r="AK370" s="225"/>
      <c r="AL370" s="225"/>
      <c r="AM370" s="225"/>
      <c r="AN370" s="225"/>
      <c r="AO370" s="225"/>
    </row>
    <row r="371" spans="1:41">
      <c r="A371" s="344"/>
      <c r="B371" s="362"/>
      <c r="C371" s="34"/>
      <c r="D371" s="34"/>
      <c r="E371" s="34"/>
      <c r="F371" s="34"/>
      <c r="G371" s="34"/>
      <c r="H371" s="34"/>
      <c r="I371" s="35"/>
      <c r="J371" s="36"/>
      <c r="K371" s="34"/>
      <c r="L371" s="34"/>
      <c r="M371" s="34"/>
      <c r="N371" s="34"/>
      <c r="O371" s="34"/>
      <c r="P371" s="35"/>
      <c r="Q371" s="36"/>
      <c r="R371" s="34"/>
      <c r="S371" s="34"/>
      <c r="T371" s="34"/>
      <c r="U371" s="34"/>
      <c r="V371" s="34"/>
      <c r="W371" s="37"/>
      <c r="AA371" s="320"/>
      <c r="AB371" s="226"/>
      <c r="AC371" s="226"/>
      <c r="AD371" s="226"/>
      <c r="AE371" s="230"/>
      <c r="AF371" s="226"/>
      <c r="AG371" s="226"/>
      <c r="AH371" s="226"/>
      <c r="AI371" s="226"/>
      <c r="AJ371" s="226"/>
      <c r="AK371" s="225"/>
      <c r="AL371" s="225"/>
      <c r="AM371" s="225"/>
      <c r="AN371" s="225"/>
      <c r="AO371" s="226"/>
    </row>
    <row r="372" spans="1:41">
      <c r="A372" s="344"/>
      <c r="B372" s="362"/>
      <c r="C372" s="34"/>
      <c r="D372" s="34"/>
      <c r="E372" s="34"/>
      <c r="F372" s="34"/>
      <c r="G372" s="34"/>
      <c r="H372" s="34"/>
      <c r="I372" s="35"/>
      <c r="J372" s="36"/>
      <c r="K372" s="34"/>
      <c r="L372" s="34"/>
      <c r="M372" s="34"/>
      <c r="N372" s="34"/>
      <c r="O372" s="34"/>
      <c r="P372" s="35"/>
      <c r="Q372" s="36"/>
      <c r="R372" s="34"/>
      <c r="S372" s="34"/>
      <c r="T372" s="34"/>
      <c r="U372" s="34"/>
      <c r="V372" s="34"/>
      <c r="W372" s="37"/>
      <c r="AA372" s="320"/>
      <c r="AB372" s="226"/>
      <c r="AC372" s="226"/>
      <c r="AD372" s="226"/>
      <c r="AE372" s="230"/>
      <c r="AF372" s="226"/>
      <c r="AG372" s="226"/>
      <c r="AH372" s="226"/>
      <c r="AI372" s="226"/>
      <c r="AJ372" s="226"/>
      <c r="AK372" s="225"/>
      <c r="AL372" s="225"/>
      <c r="AM372" s="225"/>
      <c r="AN372" s="225"/>
      <c r="AO372" s="226"/>
    </row>
    <row r="373" spans="1:41" ht="30" customHeight="1">
      <c r="A373" s="344"/>
      <c r="B373" s="362"/>
      <c r="C373" s="55"/>
      <c r="D373" s="371" t="s">
        <v>50</v>
      </c>
      <c r="E373" s="366"/>
      <c r="F373" s="366"/>
      <c r="G373" s="366"/>
      <c r="H373" s="366"/>
      <c r="I373" s="35"/>
      <c r="J373" s="36"/>
      <c r="K373" s="372" t="s">
        <v>51</v>
      </c>
      <c r="L373" s="367"/>
      <c r="M373" s="367"/>
      <c r="N373" s="367"/>
      <c r="O373" s="367"/>
      <c r="P373" s="40"/>
      <c r="Q373" s="41"/>
      <c r="R373" s="369" t="s">
        <v>52</v>
      </c>
      <c r="S373" s="369"/>
      <c r="T373" s="369"/>
      <c r="U373" s="369"/>
      <c r="V373" s="369"/>
      <c r="W373" s="37"/>
      <c r="AA373" s="320"/>
      <c r="AB373" s="226"/>
      <c r="AC373" s="226"/>
      <c r="AD373" s="226"/>
      <c r="AE373" s="230"/>
      <c r="AF373" s="226"/>
      <c r="AG373" s="226"/>
      <c r="AH373" s="226"/>
      <c r="AI373" s="226"/>
      <c r="AJ373" s="226"/>
      <c r="AK373" s="225"/>
      <c r="AL373" s="225"/>
      <c r="AM373" s="225"/>
      <c r="AN373" s="225"/>
      <c r="AO373" s="226"/>
    </row>
    <row r="374" spans="1:41">
      <c r="A374" s="344"/>
      <c r="B374" s="362"/>
      <c r="C374" s="55"/>
      <c r="D374" s="42">
        <v>2012</v>
      </c>
      <c r="E374" s="42">
        <v>2013</v>
      </c>
      <c r="F374" s="264">
        <v>2014</v>
      </c>
      <c r="G374" s="42" t="s">
        <v>53</v>
      </c>
      <c r="H374" s="42" t="s">
        <v>54</v>
      </c>
      <c r="I374" s="56"/>
      <c r="J374" s="57"/>
      <c r="K374" s="42">
        <v>2012</v>
      </c>
      <c r="L374" s="42">
        <v>2013</v>
      </c>
      <c r="M374" s="264">
        <v>2014</v>
      </c>
      <c r="N374" s="42" t="s">
        <v>53</v>
      </c>
      <c r="O374" s="42" t="s">
        <v>54</v>
      </c>
      <c r="P374" s="43"/>
      <c r="Q374" s="44"/>
      <c r="R374" s="42">
        <v>2012</v>
      </c>
      <c r="S374" s="42">
        <v>2013</v>
      </c>
      <c r="T374" s="264">
        <v>2014</v>
      </c>
      <c r="U374" s="67" t="s">
        <v>53</v>
      </c>
      <c r="V374" s="42" t="s">
        <v>54</v>
      </c>
      <c r="W374" s="37"/>
      <c r="Z374" s="316" t="s">
        <v>77</v>
      </c>
      <c r="AB374" s="225"/>
      <c r="AC374" s="225"/>
      <c r="AD374" s="225"/>
      <c r="AE374" s="225"/>
      <c r="AF374" s="225"/>
      <c r="AG374" s="225"/>
      <c r="AH374" s="225"/>
      <c r="AI374" s="225"/>
      <c r="AJ374" s="225"/>
      <c r="AK374" s="225"/>
      <c r="AL374" s="225"/>
      <c r="AM374" s="225"/>
      <c r="AN374" s="225"/>
      <c r="AO374" s="225"/>
    </row>
    <row r="375" spans="1:41" ht="4.5" customHeight="1">
      <c r="A375" s="344"/>
      <c r="B375" s="362"/>
      <c r="C375" s="55"/>
      <c r="D375" s="45"/>
      <c r="E375" s="45"/>
      <c r="F375" s="265"/>
      <c r="G375" s="45"/>
      <c r="H375" s="45"/>
      <c r="I375" s="56"/>
      <c r="J375" s="57"/>
      <c r="K375" s="45"/>
      <c r="L375" s="45"/>
      <c r="M375" s="265"/>
      <c r="N375" s="45"/>
      <c r="O375" s="45"/>
      <c r="P375" s="43"/>
      <c r="Q375" s="44"/>
      <c r="R375" s="45"/>
      <c r="S375" s="45"/>
      <c r="T375" s="265"/>
      <c r="U375" s="72"/>
      <c r="V375" s="45"/>
      <c r="W375" s="37"/>
      <c r="AB375" s="225"/>
      <c r="AC375" s="225"/>
      <c r="AD375" s="225"/>
      <c r="AE375" s="225"/>
      <c r="AF375" s="225"/>
      <c r="AG375" s="225"/>
      <c r="AH375" s="225"/>
      <c r="AI375" s="225"/>
      <c r="AJ375" s="225"/>
      <c r="AK375" s="225"/>
      <c r="AL375" s="225"/>
      <c r="AM375" s="225"/>
      <c r="AN375" s="225"/>
      <c r="AO375" s="225"/>
    </row>
    <row r="376" spans="1:41" ht="4.5" customHeight="1">
      <c r="A376" s="344"/>
      <c r="B376" s="362"/>
      <c r="C376" s="55"/>
      <c r="D376" s="38"/>
      <c r="E376" s="38"/>
      <c r="F376" s="266"/>
      <c r="G376" s="38"/>
      <c r="H376" s="38"/>
      <c r="I376" s="56"/>
      <c r="J376" s="57"/>
      <c r="K376" s="38"/>
      <c r="L376" s="38"/>
      <c r="M376" s="266"/>
      <c r="N376" s="38"/>
      <c r="O376" s="38"/>
      <c r="P376" s="43"/>
      <c r="Q376" s="44"/>
      <c r="R376" s="38"/>
      <c r="S376" s="38"/>
      <c r="T376" s="266"/>
      <c r="U376" s="71"/>
      <c r="V376" s="38"/>
      <c r="W376" s="37"/>
      <c r="AB376" s="225"/>
      <c r="AC376" s="225"/>
      <c r="AD376" s="225"/>
      <c r="AE376" s="225"/>
      <c r="AF376" s="225"/>
      <c r="AG376" s="225"/>
      <c r="AH376" s="225"/>
      <c r="AI376" s="225"/>
      <c r="AJ376" s="225"/>
      <c r="AK376" s="225"/>
      <c r="AL376" s="225"/>
      <c r="AM376" s="225"/>
      <c r="AN376" s="225"/>
      <c r="AO376" s="225"/>
    </row>
    <row r="377" spans="1:41">
      <c r="A377" s="344"/>
      <c r="B377" s="362"/>
      <c r="C377" s="342" t="s">
        <v>56</v>
      </c>
      <c r="D377" s="121"/>
      <c r="E377" s="121"/>
      <c r="F377" s="273"/>
      <c r="G377" s="121"/>
      <c r="H377" s="122">
        <f>VLOOKUP(($Z377&amp;2016&amp;$AA377),mcas.gr5to8,2,FALSE)</f>
        <v>83.3</v>
      </c>
      <c r="I377" s="62"/>
      <c r="J377" s="63"/>
      <c r="K377" s="121"/>
      <c r="L377" s="121"/>
      <c r="M377" s="273"/>
      <c r="N377" s="121"/>
      <c r="O377" s="122">
        <f>VLOOKUP(($Z377&amp;2016&amp;$AA377),mcas.gr5to8,3,FALSE)</f>
        <v>60</v>
      </c>
      <c r="P377" s="62"/>
      <c r="Q377" s="63"/>
      <c r="R377" s="121"/>
      <c r="S377" s="121"/>
      <c r="T377" s="273"/>
      <c r="U377" s="290"/>
      <c r="V377" s="121"/>
      <c r="W377" s="37"/>
      <c r="Z377" s="316" t="s">
        <v>57</v>
      </c>
      <c r="AA377" s="316" t="s">
        <v>77</v>
      </c>
      <c r="AB377" s="225"/>
      <c r="AC377" s="225"/>
      <c r="AD377" s="225"/>
      <c r="AE377" s="225"/>
      <c r="AF377" s="225"/>
      <c r="AG377" s="225"/>
      <c r="AH377" s="225"/>
      <c r="AI377" s="225"/>
      <c r="AJ377" s="225"/>
      <c r="AK377" s="225"/>
      <c r="AL377" s="225"/>
      <c r="AM377" s="225"/>
      <c r="AN377" s="225"/>
      <c r="AO377" s="225"/>
    </row>
    <row r="378" spans="1:41">
      <c r="A378" s="344"/>
      <c r="B378" s="362"/>
      <c r="C378" s="342" t="s">
        <v>58</v>
      </c>
      <c r="D378" s="122">
        <f t="shared" ref="D378:F379" si="36">VLOOKUP(($Z378&amp;D$20&amp;$AA378),mcas.gr5to8,2,FALSE)</f>
        <v>71.400000000000006</v>
      </c>
      <c r="E378" s="122">
        <f t="shared" si="36"/>
        <v>71.8</v>
      </c>
      <c r="F378" s="269">
        <f t="shared" si="36"/>
        <v>72.5</v>
      </c>
      <c r="G378" s="122">
        <f>VLOOKUP(($Z378&amp;2015&amp;$AA378),mcas.gr5to8,2,FALSE)</f>
        <v>73</v>
      </c>
      <c r="H378" s="122">
        <f>VLOOKUP(($Z378&amp;2016&amp;$AA378),mcas.gr5to8,2,FALSE)</f>
        <v>74.7</v>
      </c>
      <c r="I378" s="62"/>
      <c r="J378" s="63"/>
      <c r="K378" s="122">
        <f t="shared" ref="K378:M379" si="37">VLOOKUP(($Z378&amp;K$20&amp;$AA378),mcas.gr5to8,3,FALSE)</f>
        <v>42</v>
      </c>
      <c r="L378" s="122">
        <f t="shared" si="37"/>
        <v>41</v>
      </c>
      <c r="M378" s="269">
        <f t="shared" si="37"/>
        <v>43</v>
      </c>
      <c r="N378" s="59">
        <f>VLOOKUP(($Z378&amp;2015&amp;$AA378),mcas.gr5to8,3,FALSE)</f>
        <v>44</v>
      </c>
      <c r="O378" s="122">
        <f>VLOOKUP(($Z378&amp;2016&amp;$AA378),mcas.gr5to8,3,FALSE)</f>
        <v>48</v>
      </c>
      <c r="P378" s="62"/>
      <c r="Q378" s="63"/>
      <c r="R378" s="122">
        <f t="shared" ref="R378:T379" si="38">VLOOKUP(($Z378&amp;R$20&amp;$AA378),mcas.gr5to8,4,FALSE)</f>
        <v>46</v>
      </c>
      <c r="S378" s="122">
        <f t="shared" si="38"/>
        <v>46</v>
      </c>
      <c r="T378" s="269">
        <f t="shared" si="38"/>
        <v>49</v>
      </c>
      <c r="U378" s="69">
        <f>VLOOKUP(($Z378&amp;2015&amp;$AA378),mcas.gr5to8,4,FALSE)</f>
        <v>47</v>
      </c>
      <c r="V378" s="122">
        <f>VLOOKUP(($Z378&amp;2016&amp;$AA378),mcas.gr5to8,4,FALSE)</f>
        <v>48</v>
      </c>
      <c r="W378" s="37"/>
      <c r="Z378" s="316" t="s">
        <v>59</v>
      </c>
      <c r="AA378" s="316" t="s">
        <v>77</v>
      </c>
      <c r="AB378" s="225"/>
      <c r="AC378" s="225"/>
      <c r="AD378" s="225"/>
      <c r="AE378" s="225"/>
      <c r="AF378" s="225"/>
      <c r="AG378" s="225"/>
      <c r="AH378" s="225"/>
      <c r="AI378" s="225"/>
      <c r="AJ378" s="225"/>
      <c r="AK378" s="225"/>
      <c r="AL378" s="225"/>
      <c r="AM378" s="225"/>
      <c r="AN378" s="225"/>
      <c r="AO378" s="225"/>
    </row>
    <row r="379" spans="1:41">
      <c r="A379" s="344"/>
      <c r="B379" s="362"/>
      <c r="C379" s="342" t="s">
        <v>60</v>
      </c>
      <c r="D379" s="122">
        <f t="shared" si="36"/>
        <v>64.3</v>
      </c>
      <c r="E379" s="122">
        <f t="shared" si="36"/>
        <v>64.5</v>
      </c>
      <c r="F379" s="269">
        <f t="shared" si="36"/>
        <v>65.8</v>
      </c>
      <c r="G379" s="122">
        <f>VLOOKUP(($Z379&amp;2015&amp;$AA379),mcas.gr5to8,2,FALSE)</f>
        <v>67</v>
      </c>
      <c r="H379" s="122">
        <f>VLOOKUP(($Z379&amp;2016&amp;$AA379),mcas.gr5to8,2,FALSE)</f>
        <v>70.2</v>
      </c>
      <c r="I379" s="62"/>
      <c r="J379" s="63"/>
      <c r="K379" s="122">
        <f t="shared" si="37"/>
        <v>30</v>
      </c>
      <c r="L379" s="122">
        <f t="shared" si="37"/>
        <v>30</v>
      </c>
      <c r="M379" s="269">
        <f t="shared" si="37"/>
        <v>32</v>
      </c>
      <c r="N379" s="59">
        <f>VLOOKUP(($Z379&amp;2015&amp;$AA379),mcas.gr5to8,3,FALSE)</f>
        <v>33</v>
      </c>
      <c r="O379" s="122">
        <f>VLOOKUP(($Z379&amp;2016&amp;$AA379),mcas.gr5to8,3,FALSE)</f>
        <v>39</v>
      </c>
      <c r="P379" s="62"/>
      <c r="Q379" s="63"/>
      <c r="R379" s="122">
        <f t="shared" si="38"/>
        <v>37</v>
      </c>
      <c r="S379" s="122">
        <f t="shared" si="38"/>
        <v>38</v>
      </c>
      <c r="T379" s="269">
        <f t="shared" si="38"/>
        <v>41</v>
      </c>
      <c r="U379" s="69">
        <f>VLOOKUP(($Z379&amp;2015&amp;$AA379),mcas.gr5to8,4,FALSE)</f>
        <v>38</v>
      </c>
      <c r="V379" s="122">
        <f>VLOOKUP(($Z379&amp;2016&amp;$AA379),mcas.gr5to8,4,FALSE)</f>
        <v>43.5</v>
      </c>
      <c r="W379" s="37"/>
      <c r="Z379" s="316" t="s">
        <v>61</v>
      </c>
      <c r="AA379" s="316" t="s">
        <v>77</v>
      </c>
      <c r="AB379" s="225"/>
      <c r="AC379" s="225"/>
      <c r="AD379" s="225"/>
      <c r="AE379" s="225"/>
      <c r="AF379" s="225"/>
      <c r="AG379" s="225"/>
      <c r="AH379" s="225"/>
      <c r="AI379" s="225"/>
      <c r="AJ379" s="225"/>
      <c r="AK379" s="225"/>
      <c r="AL379" s="225"/>
      <c r="AM379" s="225"/>
      <c r="AN379" s="225"/>
      <c r="AO379" s="225"/>
    </row>
    <row r="380" spans="1:41" ht="4.5" customHeight="1">
      <c r="A380" s="344"/>
      <c r="B380" s="362"/>
      <c r="C380" s="34"/>
      <c r="D380" s="64"/>
      <c r="E380" s="64"/>
      <c r="F380" s="268"/>
      <c r="G380" s="64"/>
      <c r="H380" s="64"/>
      <c r="I380" s="62"/>
      <c r="J380" s="63"/>
      <c r="K380" s="64"/>
      <c r="L380" s="64"/>
      <c r="M380" s="268"/>
      <c r="N380" s="64"/>
      <c r="O380" s="64"/>
      <c r="P380" s="62"/>
      <c r="Q380" s="63"/>
      <c r="R380" s="64"/>
      <c r="S380" s="64"/>
      <c r="T380" s="268"/>
      <c r="U380" s="65"/>
      <c r="V380" s="64"/>
      <c r="W380" s="37"/>
      <c r="AB380" s="225"/>
      <c r="AC380" s="225"/>
      <c r="AD380" s="225"/>
      <c r="AE380" s="225"/>
      <c r="AF380" s="225"/>
      <c r="AG380" s="225"/>
      <c r="AH380" s="225"/>
      <c r="AI380" s="225"/>
      <c r="AJ380" s="225"/>
      <c r="AK380" s="225"/>
      <c r="AL380" s="225"/>
      <c r="AM380" s="225"/>
      <c r="AN380" s="225"/>
      <c r="AO380" s="225"/>
    </row>
    <row r="381" spans="1:41" ht="4.5" customHeight="1">
      <c r="A381" s="344"/>
      <c r="B381" s="362"/>
      <c r="C381" s="34"/>
      <c r="D381" s="59"/>
      <c r="E381" s="59"/>
      <c r="F381" s="269"/>
      <c r="G381" s="59"/>
      <c r="H381" s="59"/>
      <c r="I381" s="62"/>
      <c r="J381" s="63"/>
      <c r="K381" s="59"/>
      <c r="L381" s="59"/>
      <c r="M381" s="269"/>
      <c r="N381" s="59"/>
      <c r="O381" s="59"/>
      <c r="P381" s="62"/>
      <c r="Q381" s="63"/>
      <c r="R381" s="59"/>
      <c r="S381" s="59"/>
      <c r="T381" s="269"/>
      <c r="U381" s="69"/>
      <c r="V381" s="59"/>
      <c r="W381" s="37"/>
      <c r="AB381" s="225"/>
      <c r="AC381" s="225"/>
      <c r="AD381" s="225"/>
      <c r="AE381" s="225"/>
      <c r="AF381" s="225"/>
      <c r="AG381" s="225"/>
      <c r="AH381" s="225"/>
      <c r="AI381" s="225"/>
      <c r="AJ381" s="225"/>
      <c r="AK381" s="225"/>
      <c r="AL381" s="225"/>
      <c r="AM381" s="225"/>
      <c r="AN381" s="225"/>
      <c r="AO381" s="225"/>
    </row>
    <row r="382" spans="1:41">
      <c r="A382" s="344"/>
      <c r="B382" s="362"/>
      <c r="C382" s="20" t="s">
        <v>30</v>
      </c>
      <c r="D382" s="116" t="s">
        <v>62</v>
      </c>
      <c r="E382" s="116" t="s">
        <v>62</v>
      </c>
      <c r="F382" s="114" t="s">
        <v>62</v>
      </c>
      <c r="G382" s="116" t="s">
        <v>62</v>
      </c>
      <c r="H382" s="116" t="s">
        <v>62</v>
      </c>
      <c r="I382" s="62"/>
      <c r="J382" s="63"/>
      <c r="K382" s="116" t="s">
        <v>62</v>
      </c>
      <c r="L382" s="116" t="s">
        <v>62</v>
      </c>
      <c r="M382" s="114" t="s">
        <v>62</v>
      </c>
      <c r="N382" s="116" t="s">
        <v>62</v>
      </c>
      <c r="O382" s="116" t="s">
        <v>62</v>
      </c>
      <c r="P382" s="62"/>
      <c r="Q382" s="63"/>
      <c r="R382" s="116" t="s">
        <v>62</v>
      </c>
      <c r="S382" s="116" t="s">
        <v>62</v>
      </c>
      <c r="T382" s="114" t="s">
        <v>62</v>
      </c>
      <c r="U382" s="116" t="s">
        <v>62</v>
      </c>
      <c r="V382" s="116" t="s">
        <v>62</v>
      </c>
      <c r="W382" s="37"/>
      <c r="AB382" s="225"/>
      <c r="AC382" s="225"/>
      <c r="AD382" s="225"/>
      <c r="AE382" s="225"/>
      <c r="AF382" s="225"/>
      <c r="AG382" s="225"/>
      <c r="AH382" s="225"/>
      <c r="AI382" s="225"/>
      <c r="AJ382" s="225"/>
      <c r="AK382" s="225"/>
      <c r="AL382" s="225"/>
      <c r="AM382" s="225"/>
      <c r="AN382" s="225"/>
      <c r="AO382" s="225"/>
    </row>
    <row r="383" spans="1:41" ht="15.75" thickBot="1">
      <c r="A383" s="344"/>
      <c r="B383" s="363"/>
      <c r="C383" s="219"/>
      <c r="D383" s="220"/>
      <c r="E383" s="220"/>
      <c r="F383" s="220"/>
      <c r="G383" s="220"/>
      <c r="H383" s="220"/>
      <c r="I383" s="221"/>
      <c r="J383" s="221"/>
      <c r="K383" s="220"/>
      <c r="L383" s="220"/>
      <c r="M383" s="220"/>
      <c r="N383" s="220"/>
      <c r="O383" s="220"/>
      <c r="P383" s="221"/>
      <c r="Q383" s="221"/>
      <c r="R383" s="220"/>
      <c r="S383" s="220"/>
      <c r="T383" s="220"/>
      <c r="U383" s="220"/>
      <c r="V383" s="220"/>
      <c r="W383" s="222"/>
      <c r="AB383" s="225"/>
      <c r="AC383" s="225"/>
      <c r="AD383" s="225"/>
      <c r="AE383" s="225"/>
      <c r="AF383" s="225"/>
      <c r="AG383" s="225"/>
      <c r="AH383" s="225"/>
      <c r="AI383" s="225"/>
      <c r="AJ383" s="225"/>
      <c r="AK383" s="225"/>
      <c r="AL383" s="225"/>
      <c r="AM383" s="225"/>
      <c r="AN383" s="225"/>
      <c r="AO383" s="225"/>
    </row>
    <row r="384" spans="1:41" ht="18.75" customHeight="1">
      <c r="A384" s="344"/>
      <c r="B384" s="370" t="s">
        <v>63</v>
      </c>
      <c r="C384" s="15"/>
      <c r="D384" s="16"/>
      <c r="E384" s="16"/>
      <c r="F384" s="16"/>
      <c r="G384" s="16"/>
      <c r="H384" s="16"/>
      <c r="I384" s="16"/>
      <c r="J384" s="16"/>
      <c r="K384" s="16"/>
      <c r="L384" s="16"/>
      <c r="M384" s="16"/>
      <c r="N384" s="16"/>
      <c r="O384" s="16"/>
      <c r="P384" s="16"/>
      <c r="Q384" s="16"/>
      <c r="R384" s="16"/>
      <c r="S384" s="16"/>
      <c r="T384" s="16"/>
      <c r="U384" s="16"/>
      <c r="V384" s="16"/>
      <c r="W384" s="50"/>
      <c r="AB384" s="225"/>
      <c r="AC384" s="225"/>
      <c r="AD384" s="225"/>
      <c r="AE384" s="225"/>
      <c r="AF384" s="225"/>
      <c r="AG384" s="225"/>
      <c r="AH384" s="225"/>
      <c r="AI384" s="225"/>
      <c r="AJ384" s="225"/>
      <c r="AK384" s="225"/>
      <c r="AL384" s="225"/>
      <c r="AM384" s="225"/>
      <c r="AN384" s="225"/>
      <c r="AO384" s="225"/>
    </row>
    <row r="385" spans="1:41" ht="15" customHeight="1">
      <c r="A385" s="344"/>
      <c r="B385" s="362"/>
      <c r="C385" s="51"/>
      <c r="D385" s="51"/>
      <c r="E385" s="51"/>
      <c r="F385" s="51"/>
      <c r="G385" s="51"/>
      <c r="H385" s="51"/>
      <c r="I385" s="52"/>
      <c r="J385" s="53"/>
      <c r="K385" s="51"/>
      <c r="L385" s="51"/>
      <c r="M385" s="51"/>
      <c r="N385" s="51"/>
      <c r="O385" s="51"/>
      <c r="P385" s="52"/>
      <c r="Q385" s="53"/>
      <c r="R385" s="51"/>
      <c r="S385" s="51"/>
      <c r="T385" s="51"/>
      <c r="U385" s="51"/>
      <c r="V385" s="51"/>
      <c r="W385" s="54"/>
      <c r="AB385" s="225"/>
      <c r="AC385" s="225"/>
      <c r="AD385" s="225"/>
      <c r="AE385" s="225"/>
      <c r="AF385" s="225"/>
      <c r="AG385" s="225"/>
      <c r="AH385" s="225"/>
      <c r="AI385" s="225"/>
      <c r="AJ385" s="225"/>
      <c r="AK385" s="225"/>
      <c r="AL385" s="225"/>
      <c r="AM385" s="225"/>
      <c r="AN385" s="225"/>
      <c r="AO385" s="225"/>
    </row>
    <row r="386" spans="1:41" ht="15" customHeight="1">
      <c r="A386" s="344"/>
      <c r="B386" s="362"/>
      <c r="C386" s="55"/>
      <c r="D386" s="55"/>
      <c r="E386" s="55"/>
      <c r="F386" s="55"/>
      <c r="G386" s="55"/>
      <c r="H386" s="55"/>
      <c r="I386" s="56"/>
      <c r="J386" s="57"/>
      <c r="K386" s="55"/>
      <c r="L386" s="55"/>
      <c r="M386" s="55"/>
      <c r="N386" s="55"/>
      <c r="O386" s="55"/>
      <c r="P386" s="56"/>
      <c r="Q386" s="57"/>
      <c r="R386" s="55"/>
      <c r="S386" s="55"/>
      <c r="T386" s="55"/>
      <c r="U386" s="55"/>
      <c r="V386" s="55"/>
      <c r="W386" s="58"/>
      <c r="AA386" s="318"/>
      <c r="AB386" s="228"/>
      <c r="AC386" s="228"/>
      <c r="AD386" s="228"/>
      <c r="AE386" s="228"/>
      <c r="AF386" s="229"/>
      <c r="AG386" s="228"/>
      <c r="AH386" s="228"/>
      <c r="AI386" s="228"/>
      <c r="AJ386" s="228"/>
      <c r="AK386" s="228"/>
      <c r="AL386" s="228"/>
      <c r="AM386" s="228"/>
      <c r="AN386" s="228"/>
      <c r="AO386" s="228"/>
    </row>
    <row r="387" spans="1:41" ht="15" customHeight="1">
      <c r="A387" s="344"/>
      <c r="B387" s="362"/>
      <c r="C387" s="55"/>
      <c r="D387" s="55"/>
      <c r="E387" s="55"/>
      <c r="F387" s="55"/>
      <c r="G387" s="55"/>
      <c r="H387" s="55"/>
      <c r="I387" s="56"/>
      <c r="J387" s="57"/>
      <c r="K387" s="55"/>
      <c r="L387" s="55"/>
      <c r="M387" s="55"/>
      <c r="N387" s="55"/>
      <c r="O387" s="55"/>
      <c r="P387" s="56"/>
      <c r="Q387" s="57"/>
      <c r="R387" s="55"/>
      <c r="S387" s="55"/>
      <c r="T387" s="55"/>
      <c r="U387" s="55"/>
      <c r="V387" s="55"/>
      <c r="W387" s="58"/>
      <c r="AA387" s="319"/>
      <c r="AB387" s="224"/>
      <c r="AC387" s="224"/>
      <c r="AD387" s="224"/>
      <c r="AE387" s="224"/>
      <c r="AF387" s="224"/>
      <c r="AG387" s="224"/>
      <c r="AH387" s="224"/>
      <c r="AI387" s="224"/>
      <c r="AJ387" s="224"/>
      <c r="AK387" s="224"/>
      <c r="AL387" s="224"/>
      <c r="AM387" s="224"/>
      <c r="AN387" s="224"/>
      <c r="AO387" s="224"/>
    </row>
    <row r="388" spans="1:41" ht="15" customHeight="1">
      <c r="A388" s="344"/>
      <c r="B388" s="362"/>
      <c r="C388" s="55"/>
      <c r="D388" s="55"/>
      <c r="E388" s="55"/>
      <c r="F388" s="55"/>
      <c r="G388" s="55"/>
      <c r="H388" s="55"/>
      <c r="I388" s="56"/>
      <c r="J388" s="57"/>
      <c r="K388" s="55"/>
      <c r="L388" s="55"/>
      <c r="M388" s="55"/>
      <c r="N388" s="55"/>
      <c r="O388" s="55"/>
      <c r="P388" s="56"/>
      <c r="Q388" s="57"/>
      <c r="R388" s="55"/>
      <c r="S388" s="55"/>
      <c r="T388" s="55"/>
      <c r="U388" s="55"/>
      <c r="V388" s="55"/>
      <c r="W388" s="58"/>
      <c r="AB388" s="225"/>
      <c r="AC388" s="225"/>
      <c r="AD388" s="225"/>
      <c r="AE388" s="225"/>
      <c r="AF388" s="225"/>
      <c r="AG388" s="225"/>
      <c r="AH388" s="225"/>
      <c r="AI388" s="225"/>
      <c r="AJ388" s="225"/>
      <c r="AK388" s="225"/>
      <c r="AL388" s="225"/>
      <c r="AM388" s="225"/>
      <c r="AN388" s="225"/>
      <c r="AO388" s="225"/>
    </row>
    <row r="389" spans="1:41" ht="15" customHeight="1">
      <c r="A389" s="344"/>
      <c r="B389" s="362"/>
      <c r="C389" s="55"/>
      <c r="D389" s="55"/>
      <c r="E389" s="55"/>
      <c r="F389" s="55"/>
      <c r="G389" s="55"/>
      <c r="H389" s="55"/>
      <c r="I389" s="56"/>
      <c r="J389" s="57"/>
      <c r="K389" s="55"/>
      <c r="L389" s="55"/>
      <c r="M389" s="55"/>
      <c r="N389" s="55"/>
      <c r="O389" s="55"/>
      <c r="P389" s="56"/>
      <c r="Q389" s="57"/>
      <c r="R389" s="55"/>
      <c r="S389" s="55"/>
      <c r="T389" s="55"/>
      <c r="U389" s="55"/>
      <c r="V389" s="55"/>
      <c r="W389" s="58"/>
      <c r="AB389" s="225"/>
      <c r="AC389" s="225"/>
      <c r="AD389" s="225"/>
      <c r="AE389" s="225"/>
      <c r="AF389" s="225"/>
      <c r="AG389" s="225"/>
      <c r="AH389" s="225"/>
      <c r="AI389" s="225"/>
      <c r="AJ389" s="225"/>
      <c r="AK389" s="225"/>
      <c r="AL389" s="225"/>
      <c r="AM389" s="225"/>
      <c r="AN389" s="225"/>
      <c r="AO389" s="225"/>
    </row>
    <row r="390" spans="1:41" ht="15" customHeight="1">
      <c r="A390" s="344"/>
      <c r="B390" s="362"/>
      <c r="C390" s="55"/>
      <c r="D390" s="55"/>
      <c r="E390" s="55"/>
      <c r="F390" s="55"/>
      <c r="G390" s="55"/>
      <c r="H390" s="55"/>
      <c r="I390" s="56"/>
      <c r="J390" s="57"/>
      <c r="K390" s="55"/>
      <c r="L390" s="55"/>
      <c r="M390" s="55"/>
      <c r="N390" s="55"/>
      <c r="O390" s="55"/>
      <c r="P390" s="56"/>
      <c r="Q390" s="57"/>
      <c r="R390" s="55"/>
      <c r="S390" s="55"/>
      <c r="T390" s="55"/>
      <c r="U390" s="55"/>
      <c r="V390" s="55"/>
      <c r="W390" s="58"/>
      <c r="AA390" s="320"/>
      <c r="AB390" s="226"/>
      <c r="AC390" s="226"/>
      <c r="AD390" s="226"/>
      <c r="AE390" s="226"/>
      <c r="AF390" s="226"/>
      <c r="AG390" s="226"/>
      <c r="AH390" s="226"/>
      <c r="AI390" s="226"/>
      <c r="AJ390" s="226"/>
      <c r="AK390" s="226"/>
      <c r="AL390" s="226"/>
      <c r="AM390" s="226"/>
      <c r="AN390" s="226"/>
      <c r="AO390" s="226"/>
    </row>
    <row r="391" spans="1:41" ht="15" customHeight="1">
      <c r="A391" s="344"/>
      <c r="B391" s="362"/>
      <c r="C391" s="55"/>
      <c r="D391" s="55"/>
      <c r="E391" s="55"/>
      <c r="F391" s="55"/>
      <c r="G391" s="55"/>
      <c r="H391" s="55"/>
      <c r="I391" s="56"/>
      <c r="J391" s="57"/>
      <c r="K391" s="55"/>
      <c r="L391" s="55"/>
      <c r="M391" s="55"/>
      <c r="N391" s="55"/>
      <c r="O391" s="55"/>
      <c r="P391" s="56"/>
      <c r="Q391" s="57"/>
      <c r="R391" s="55"/>
      <c r="S391" s="55"/>
      <c r="T391" s="55"/>
      <c r="U391" s="55"/>
      <c r="V391" s="55"/>
      <c r="W391" s="58"/>
      <c r="AA391" s="320"/>
      <c r="AB391" s="226"/>
      <c r="AC391" s="226"/>
      <c r="AD391" s="226"/>
      <c r="AE391" s="226"/>
      <c r="AF391" s="226"/>
      <c r="AG391" s="226"/>
      <c r="AH391" s="226"/>
      <c r="AI391" s="226"/>
      <c r="AJ391" s="226"/>
      <c r="AK391" s="226"/>
      <c r="AL391" s="226"/>
      <c r="AM391" s="226"/>
      <c r="AN391" s="226"/>
      <c r="AO391" s="226"/>
    </row>
    <row r="392" spans="1:41" ht="15" customHeight="1">
      <c r="A392" s="344"/>
      <c r="B392" s="362"/>
      <c r="C392" s="55"/>
      <c r="D392" s="55"/>
      <c r="E392" s="55"/>
      <c r="F392" s="55"/>
      <c r="G392" s="55"/>
      <c r="H392" s="55"/>
      <c r="I392" s="56"/>
      <c r="J392" s="57"/>
      <c r="K392" s="55"/>
      <c r="L392" s="55"/>
      <c r="M392" s="55"/>
      <c r="N392" s="55"/>
      <c r="O392" s="55"/>
      <c r="P392" s="56"/>
      <c r="Q392" s="57"/>
      <c r="R392" s="55"/>
      <c r="S392" s="55"/>
      <c r="T392" s="55"/>
      <c r="U392" s="55"/>
      <c r="V392" s="55"/>
      <c r="W392" s="58"/>
      <c r="AA392" s="320"/>
      <c r="AB392" s="226"/>
      <c r="AC392" s="226"/>
      <c r="AD392" s="226"/>
      <c r="AE392" s="226"/>
      <c r="AF392" s="226"/>
      <c r="AG392" s="226"/>
      <c r="AH392" s="226"/>
      <c r="AI392" s="226"/>
      <c r="AJ392" s="226"/>
      <c r="AK392" s="226"/>
      <c r="AL392" s="226"/>
      <c r="AM392" s="226"/>
      <c r="AN392" s="226"/>
      <c r="AO392" s="226"/>
    </row>
    <row r="393" spans="1:41" ht="15" customHeight="1">
      <c r="A393" s="344"/>
      <c r="B393" s="362"/>
      <c r="C393" s="55"/>
      <c r="D393" s="55"/>
      <c r="E393" s="55"/>
      <c r="F393" s="55"/>
      <c r="G393" s="55"/>
      <c r="H393" s="55"/>
      <c r="I393" s="56"/>
      <c r="J393" s="57"/>
      <c r="K393" s="55"/>
      <c r="L393" s="55"/>
      <c r="M393" s="55"/>
      <c r="N393" s="55"/>
      <c r="O393" s="55"/>
      <c r="P393" s="56"/>
      <c r="Q393" s="57"/>
      <c r="R393" s="55"/>
      <c r="S393" s="55"/>
      <c r="T393" s="55"/>
      <c r="U393" s="55"/>
      <c r="V393" s="55"/>
      <c r="W393" s="58"/>
      <c r="AB393" s="225"/>
      <c r="AC393" s="225"/>
      <c r="AD393" s="225"/>
      <c r="AE393" s="225"/>
      <c r="AF393" s="225"/>
      <c r="AG393" s="225"/>
      <c r="AH393" s="225"/>
      <c r="AI393" s="225"/>
      <c r="AJ393" s="225"/>
      <c r="AK393" s="225"/>
      <c r="AL393" s="225"/>
      <c r="AM393" s="225"/>
      <c r="AN393" s="225"/>
      <c r="AO393" s="225"/>
    </row>
    <row r="394" spans="1:41" ht="15" customHeight="1">
      <c r="A394" s="344"/>
      <c r="B394" s="362"/>
      <c r="C394" s="55"/>
      <c r="D394" s="55"/>
      <c r="E394" s="55"/>
      <c r="F394" s="55"/>
      <c r="G394" s="55"/>
      <c r="H394" s="55"/>
      <c r="I394" s="56"/>
      <c r="J394" s="57"/>
      <c r="K394" s="55"/>
      <c r="L394" s="55"/>
      <c r="M394" s="55"/>
      <c r="N394" s="55"/>
      <c r="O394" s="55"/>
      <c r="P394" s="56"/>
      <c r="Q394" s="57"/>
      <c r="R394" s="55"/>
      <c r="S394" s="55"/>
      <c r="T394" s="55"/>
      <c r="U394" s="55"/>
      <c r="V394" s="55"/>
      <c r="W394" s="58"/>
      <c r="AB394" s="225"/>
      <c r="AC394" s="225"/>
      <c r="AD394" s="225"/>
      <c r="AE394" s="225"/>
      <c r="AF394" s="225"/>
      <c r="AG394" s="225"/>
      <c r="AH394" s="225"/>
      <c r="AI394" s="225"/>
      <c r="AJ394" s="225"/>
      <c r="AK394" s="225"/>
      <c r="AL394" s="225"/>
      <c r="AM394" s="225"/>
      <c r="AN394" s="225"/>
      <c r="AO394" s="225"/>
    </row>
    <row r="395" spans="1:41" ht="15" customHeight="1">
      <c r="A395" s="344"/>
      <c r="B395" s="362"/>
      <c r="C395" s="55"/>
      <c r="D395" s="55"/>
      <c r="E395" s="55"/>
      <c r="F395" s="55"/>
      <c r="G395" s="55"/>
      <c r="H395" s="55"/>
      <c r="I395" s="56"/>
      <c r="J395" s="57"/>
      <c r="K395" s="55"/>
      <c r="L395" s="55"/>
      <c r="M395" s="55"/>
      <c r="N395" s="55"/>
      <c r="O395" s="55"/>
      <c r="P395" s="56"/>
      <c r="Q395" s="57"/>
      <c r="R395" s="55"/>
      <c r="S395" s="55"/>
      <c r="T395" s="55"/>
      <c r="U395" s="55"/>
      <c r="V395" s="55"/>
      <c r="W395" s="58"/>
      <c r="AA395" s="319"/>
      <c r="AB395" s="224"/>
      <c r="AC395" s="224"/>
      <c r="AD395" s="224"/>
      <c r="AE395" s="224"/>
      <c r="AF395" s="224"/>
      <c r="AG395" s="224"/>
      <c r="AH395" s="224"/>
      <c r="AI395" s="224"/>
      <c r="AJ395" s="224"/>
      <c r="AK395" s="224"/>
      <c r="AL395" s="224"/>
      <c r="AM395" s="224"/>
      <c r="AN395" s="224"/>
      <c r="AO395" s="224"/>
    </row>
    <row r="396" spans="1:41" ht="15" customHeight="1">
      <c r="A396" s="344"/>
      <c r="B396" s="362"/>
      <c r="C396" s="55"/>
      <c r="D396" s="55"/>
      <c r="E396" s="55"/>
      <c r="F396" s="55"/>
      <c r="G396" s="55"/>
      <c r="H396" s="55"/>
      <c r="I396" s="56"/>
      <c r="J396" s="57"/>
      <c r="K396" s="55"/>
      <c r="L396" s="55"/>
      <c r="M396" s="55"/>
      <c r="N396" s="55"/>
      <c r="O396" s="55"/>
      <c r="P396" s="56"/>
      <c r="Q396" s="57"/>
      <c r="R396" s="55"/>
      <c r="S396" s="55"/>
      <c r="T396" s="55"/>
      <c r="U396" s="55"/>
      <c r="V396" s="55"/>
      <c r="W396" s="58"/>
      <c r="AB396" s="225"/>
      <c r="AC396" s="225"/>
      <c r="AD396" s="225"/>
      <c r="AE396" s="225"/>
      <c r="AF396" s="225"/>
      <c r="AG396" s="225"/>
      <c r="AH396" s="225"/>
      <c r="AI396" s="225"/>
      <c r="AJ396" s="225"/>
      <c r="AK396" s="225"/>
      <c r="AL396" s="225"/>
      <c r="AM396" s="225"/>
      <c r="AN396" s="225"/>
      <c r="AO396" s="225"/>
    </row>
    <row r="397" spans="1:41" ht="15" customHeight="1">
      <c r="A397" s="344"/>
      <c r="B397" s="362"/>
      <c r="C397" s="55"/>
      <c r="D397" s="55"/>
      <c r="E397" s="55"/>
      <c r="F397" s="55"/>
      <c r="G397" s="55"/>
      <c r="H397" s="55"/>
      <c r="I397" s="56"/>
      <c r="J397" s="57"/>
      <c r="K397" s="55"/>
      <c r="L397" s="55"/>
      <c r="M397" s="55"/>
      <c r="N397" s="55"/>
      <c r="O397" s="55"/>
      <c r="P397" s="56"/>
      <c r="Q397" s="57"/>
      <c r="R397" s="55"/>
      <c r="S397" s="55"/>
      <c r="T397" s="55"/>
      <c r="U397" s="55"/>
      <c r="V397" s="55"/>
      <c r="W397" s="58"/>
      <c r="AB397" s="225"/>
      <c r="AC397" s="225"/>
      <c r="AD397" s="225"/>
      <c r="AE397" s="226"/>
      <c r="AF397" s="225"/>
      <c r="AG397" s="225"/>
      <c r="AH397" s="225"/>
      <c r="AI397" s="225"/>
      <c r="AJ397" s="226"/>
      <c r="AK397" s="225"/>
      <c r="AL397" s="225"/>
      <c r="AM397" s="225"/>
      <c r="AN397" s="225"/>
      <c r="AO397" s="225"/>
    </row>
    <row r="398" spans="1:41" ht="15" customHeight="1">
      <c r="A398" s="344"/>
      <c r="B398" s="362"/>
      <c r="C398" s="55"/>
      <c r="D398" s="55"/>
      <c r="E398" s="55"/>
      <c r="F398" s="55"/>
      <c r="G398" s="55"/>
      <c r="H398" s="55"/>
      <c r="I398" s="56"/>
      <c r="J398" s="57"/>
      <c r="K398" s="55"/>
      <c r="L398" s="55"/>
      <c r="M398" s="55"/>
      <c r="N398" s="55"/>
      <c r="O398" s="55"/>
      <c r="P398" s="56"/>
      <c r="Q398" s="57"/>
      <c r="R398" s="55"/>
      <c r="S398" s="55"/>
      <c r="T398" s="55"/>
      <c r="U398" s="55"/>
      <c r="V398" s="55"/>
      <c r="W398" s="58"/>
      <c r="AA398" s="320"/>
      <c r="AB398" s="226"/>
      <c r="AC398" s="226"/>
      <c r="AD398" s="226"/>
      <c r="AE398" s="230"/>
      <c r="AF398" s="226"/>
      <c r="AG398" s="226"/>
      <c r="AH398" s="226"/>
      <c r="AI398" s="226"/>
      <c r="AJ398" s="226"/>
      <c r="AK398" s="225"/>
      <c r="AL398" s="225"/>
      <c r="AM398" s="225"/>
      <c r="AN398" s="225"/>
      <c r="AO398" s="226"/>
    </row>
    <row r="399" spans="1:41" ht="15" customHeight="1">
      <c r="A399" s="344"/>
      <c r="B399" s="362"/>
      <c r="C399" s="55"/>
      <c r="D399" s="55"/>
      <c r="E399" s="55"/>
      <c r="F399" s="55"/>
      <c r="G399" s="55"/>
      <c r="H399" s="55"/>
      <c r="I399" s="56"/>
      <c r="J399" s="57"/>
      <c r="K399" s="55"/>
      <c r="L399" s="55"/>
      <c r="M399" s="55"/>
      <c r="N399" s="55"/>
      <c r="O399" s="55"/>
      <c r="P399" s="56"/>
      <c r="Q399" s="57"/>
      <c r="R399" s="55"/>
      <c r="S399" s="55"/>
      <c r="T399" s="55"/>
      <c r="U399" s="55"/>
      <c r="V399" s="55"/>
      <c r="W399" s="58"/>
      <c r="AA399" s="320"/>
      <c r="AB399" s="226"/>
      <c r="AC399" s="226"/>
      <c r="AD399" s="226"/>
      <c r="AE399" s="230"/>
      <c r="AF399" s="226"/>
      <c r="AG399" s="226"/>
      <c r="AH399" s="226"/>
      <c r="AI399" s="226"/>
      <c r="AJ399" s="226"/>
      <c r="AK399" s="225"/>
      <c r="AL399" s="225"/>
      <c r="AM399" s="225"/>
      <c r="AN399" s="225"/>
      <c r="AO399" s="226"/>
    </row>
    <row r="400" spans="1:41" ht="30" customHeight="1">
      <c r="A400" s="344"/>
      <c r="B400" s="362"/>
      <c r="C400" s="55"/>
      <c r="D400" s="371" t="s">
        <v>50</v>
      </c>
      <c r="E400" s="366"/>
      <c r="F400" s="366"/>
      <c r="G400" s="366"/>
      <c r="H400" s="366"/>
      <c r="I400" s="35"/>
      <c r="J400" s="36"/>
      <c r="K400" s="372" t="s">
        <v>51</v>
      </c>
      <c r="L400" s="367"/>
      <c r="M400" s="367"/>
      <c r="N400" s="367"/>
      <c r="O400" s="367"/>
      <c r="P400" s="40"/>
      <c r="Q400" s="41"/>
      <c r="R400" s="369" t="s">
        <v>52</v>
      </c>
      <c r="S400" s="369"/>
      <c r="T400" s="369"/>
      <c r="U400" s="369"/>
      <c r="V400" s="369"/>
      <c r="W400" s="58"/>
      <c r="AA400" s="320"/>
      <c r="AB400" s="226"/>
      <c r="AC400" s="226"/>
      <c r="AD400" s="226"/>
      <c r="AE400" s="230"/>
      <c r="AF400" s="226"/>
      <c r="AG400" s="226"/>
      <c r="AH400" s="226"/>
      <c r="AI400" s="226"/>
      <c r="AJ400" s="226"/>
      <c r="AK400" s="225"/>
      <c r="AL400" s="225"/>
      <c r="AM400" s="225"/>
      <c r="AN400" s="225"/>
      <c r="AO400" s="226"/>
    </row>
    <row r="401" spans="1:43">
      <c r="A401" s="344"/>
      <c r="B401" s="362"/>
      <c r="C401" s="55"/>
      <c r="D401" s="42">
        <v>2012</v>
      </c>
      <c r="E401" s="42">
        <v>2013</v>
      </c>
      <c r="F401" s="264">
        <v>2014</v>
      </c>
      <c r="G401" s="42" t="s">
        <v>53</v>
      </c>
      <c r="H401" s="42" t="s">
        <v>54</v>
      </c>
      <c r="I401" s="56"/>
      <c r="J401" s="57"/>
      <c r="K401" s="42">
        <v>2012</v>
      </c>
      <c r="L401" s="42">
        <v>2013</v>
      </c>
      <c r="M401" s="264">
        <v>2014</v>
      </c>
      <c r="N401" s="67" t="s">
        <v>53</v>
      </c>
      <c r="O401" s="42" t="s">
        <v>54</v>
      </c>
      <c r="P401" s="43"/>
      <c r="Q401" s="44"/>
      <c r="R401" s="42">
        <v>2012</v>
      </c>
      <c r="S401" s="42">
        <v>2013</v>
      </c>
      <c r="T401" s="264">
        <v>2014</v>
      </c>
      <c r="U401" s="67" t="s">
        <v>53</v>
      </c>
      <c r="V401" s="42" t="s">
        <v>54</v>
      </c>
      <c r="W401" s="58"/>
      <c r="Z401" s="316" t="s">
        <v>77</v>
      </c>
      <c r="AB401" s="225"/>
      <c r="AC401" s="225"/>
      <c r="AD401" s="225"/>
      <c r="AE401" s="225"/>
      <c r="AF401" s="225"/>
      <c r="AG401" s="225"/>
      <c r="AH401" s="225"/>
      <c r="AI401" s="225"/>
      <c r="AJ401" s="225"/>
      <c r="AK401" s="225"/>
      <c r="AL401" s="225"/>
      <c r="AM401" s="225"/>
      <c r="AN401" s="225"/>
      <c r="AO401" s="225"/>
    </row>
    <row r="402" spans="1:43" ht="4.5" customHeight="1">
      <c r="A402" s="344"/>
      <c r="B402" s="362"/>
      <c r="C402" s="55"/>
      <c r="D402" s="45"/>
      <c r="E402" s="45"/>
      <c r="F402" s="265"/>
      <c r="G402" s="45"/>
      <c r="H402" s="45"/>
      <c r="I402" s="56"/>
      <c r="J402" s="57"/>
      <c r="K402" s="45"/>
      <c r="L402" s="45"/>
      <c r="M402" s="265"/>
      <c r="N402" s="72"/>
      <c r="O402" s="45"/>
      <c r="P402" s="43"/>
      <c r="Q402" s="44"/>
      <c r="R402" s="45"/>
      <c r="S402" s="45"/>
      <c r="T402" s="265"/>
      <c r="U402" s="72"/>
      <c r="V402" s="45"/>
      <c r="W402" s="58"/>
      <c r="AB402" s="225"/>
      <c r="AC402" s="225"/>
      <c r="AD402" s="225"/>
      <c r="AE402" s="225"/>
      <c r="AF402" s="225"/>
      <c r="AG402" s="225"/>
      <c r="AH402" s="225"/>
      <c r="AI402" s="225"/>
      <c r="AJ402" s="225"/>
      <c r="AK402" s="225"/>
      <c r="AL402" s="225"/>
      <c r="AM402" s="225"/>
      <c r="AN402" s="225"/>
      <c r="AO402" s="225"/>
    </row>
    <row r="403" spans="1:43" ht="4.5" customHeight="1">
      <c r="A403" s="344"/>
      <c r="B403" s="362"/>
      <c r="C403" s="55"/>
      <c r="D403" s="38"/>
      <c r="E403" s="38"/>
      <c r="F403" s="266"/>
      <c r="G403" s="38"/>
      <c r="H403" s="38"/>
      <c r="I403" s="56"/>
      <c r="J403" s="57"/>
      <c r="K403" s="38"/>
      <c r="L403" s="38"/>
      <c r="M403" s="266"/>
      <c r="N403" s="71"/>
      <c r="O403" s="38"/>
      <c r="P403" s="43"/>
      <c r="Q403" s="44"/>
      <c r="R403" s="38"/>
      <c r="S403" s="38"/>
      <c r="T403" s="266"/>
      <c r="U403" s="71"/>
      <c r="V403" s="38"/>
      <c r="W403" s="58"/>
      <c r="AB403" s="225"/>
      <c r="AC403" s="225"/>
      <c r="AD403" s="225"/>
      <c r="AE403" s="225"/>
      <c r="AF403" s="225"/>
      <c r="AG403" s="225"/>
      <c r="AH403" s="225"/>
      <c r="AI403" s="225"/>
      <c r="AJ403" s="225"/>
      <c r="AK403" s="225"/>
      <c r="AL403" s="225"/>
      <c r="AM403" s="225"/>
      <c r="AN403" s="225"/>
      <c r="AO403" s="225"/>
    </row>
    <row r="404" spans="1:43">
      <c r="A404" s="344"/>
      <c r="B404" s="362"/>
      <c r="C404" s="342" t="s">
        <v>56</v>
      </c>
      <c r="D404" s="121"/>
      <c r="E404" s="121"/>
      <c r="F404" s="273"/>
      <c r="G404" s="121"/>
      <c r="H404" s="122">
        <f>VLOOKUP(($Z404&amp;2016&amp;$AA404),mcas.gr5to8,5,FALSE)</f>
        <v>82.7</v>
      </c>
      <c r="I404" s="62"/>
      <c r="J404" s="63"/>
      <c r="K404" s="121"/>
      <c r="L404" s="121"/>
      <c r="M404" s="273"/>
      <c r="N404" s="290"/>
      <c r="O404" s="122">
        <f>VLOOKUP(($Z404&amp;2016&amp;$AA404),mcas.gr5to8,6,FALSE)</f>
        <v>54</v>
      </c>
      <c r="P404" s="62"/>
      <c r="Q404" s="63"/>
      <c r="R404" s="121"/>
      <c r="S404" s="121"/>
      <c r="T404" s="273"/>
      <c r="U404" s="290"/>
      <c r="V404" s="121"/>
      <c r="W404" s="58"/>
      <c r="Z404" s="316" t="s">
        <v>57</v>
      </c>
      <c r="AA404" s="316" t="s">
        <v>77</v>
      </c>
      <c r="AB404" s="225"/>
      <c r="AC404" s="225"/>
      <c r="AD404" s="225"/>
      <c r="AE404" s="225"/>
      <c r="AF404" s="225"/>
      <c r="AG404" s="225"/>
      <c r="AH404" s="225"/>
      <c r="AI404" s="225"/>
      <c r="AJ404" s="225"/>
      <c r="AK404" s="225"/>
      <c r="AL404" s="225"/>
      <c r="AM404" s="225"/>
      <c r="AN404" s="225"/>
      <c r="AO404" s="225"/>
    </row>
    <row r="405" spans="1:43">
      <c r="A405" s="344"/>
      <c r="B405" s="362"/>
      <c r="C405" s="342" t="s">
        <v>58</v>
      </c>
      <c r="D405" s="122">
        <f t="shared" ref="D405:F406" si="39">VLOOKUP(($Z405&amp;D$20&amp;$AA405),mcas.gr5to8,5,FALSE)</f>
        <v>62.4</v>
      </c>
      <c r="E405" s="122">
        <f t="shared" si="39"/>
        <v>65</v>
      </c>
      <c r="F405" s="269">
        <f t="shared" si="39"/>
        <v>65</v>
      </c>
      <c r="G405" s="59">
        <f>VLOOKUP(($Z405&amp;2015&amp;$AA405),mcas.gr5to8,5,FALSE)</f>
        <v>66.2</v>
      </c>
      <c r="H405" s="122">
        <f>VLOOKUP(($Z405&amp;2016&amp;$AA405),mcas.gr5to8,5,FALSE)</f>
        <v>67.7</v>
      </c>
      <c r="I405" s="62"/>
      <c r="J405" s="63"/>
      <c r="K405" s="122">
        <f t="shared" ref="K405:M406" si="40">VLOOKUP(($Z405&amp;K$20&amp;$AA405),mcas.gr5to8,6,FALSE)</f>
        <v>31</v>
      </c>
      <c r="L405" s="122">
        <f t="shared" si="40"/>
        <v>35</v>
      </c>
      <c r="M405" s="269">
        <f t="shared" si="40"/>
        <v>36</v>
      </c>
      <c r="N405" s="69">
        <f>VLOOKUP(($Z405&amp;2015&amp;$AA405),mcas.gr5to8,6,FALSE)</f>
        <v>38</v>
      </c>
      <c r="O405" s="122">
        <f>VLOOKUP(($Z405&amp;2016&amp;$AA405),mcas.gr5to8,6,FALSE)</f>
        <v>41</v>
      </c>
      <c r="P405" s="62"/>
      <c r="Q405" s="63"/>
      <c r="R405" s="122">
        <f t="shared" ref="R405:T406" si="41">VLOOKUP(($Z405&amp;R$20&amp;$AA405),mcas.gr5to8,7,FALSE)</f>
        <v>46</v>
      </c>
      <c r="S405" s="122">
        <f t="shared" si="41"/>
        <v>47</v>
      </c>
      <c r="T405" s="269">
        <f t="shared" si="41"/>
        <v>48</v>
      </c>
      <c r="U405" s="69">
        <f>VLOOKUP(($Z405&amp;2015&amp;$AA405),mcas.gr5to8,7,FALSE)</f>
        <v>47</v>
      </c>
      <c r="V405" s="122">
        <f>VLOOKUP(($Z405&amp;2016&amp;$AA405),mcas.gr5to8,7,FALSE)</f>
        <v>45</v>
      </c>
      <c r="W405" s="58"/>
      <c r="Z405" s="316" t="s">
        <v>59</v>
      </c>
      <c r="AA405" s="316" t="s">
        <v>77</v>
      </c>
      <c r="AB405" s="225"/>
      <c r="AC405" s="225"/>
      <c r="AD405" s="225"/>
      <c r="AE405" s="225"/>
      <c r="AF405" s="225"/>
      <c r="AG405" s="225"/>
      <c r="AH405" s="225"/>
      <c r="AI405" s="225"/>
      <c r="AJ405" s="225"/>
      <c r="AK405" s="225"/>
      <c r="AL405" s="225"/>
      <c r="AM405" s="225"/>
      <c r="AN405" s="225"/>
      <c r="AO405" s="225"/>
    </row>
    <row r="406" spans="1:43">
      <c r="A406" s="344"/>
      <c r="B406" s="362"/>
      <c r="C406" s="342" t="s">
        <v>60</v>
      </c>
      <c r="D406" s="122">
        <f t="shared" si="39"/>
        <v>52.1</v>
      </c>
      <c r="E406" s="122">
        <f t="shared" si="39"/>
        <v>55.2</v>
      </c>
      <c r="F406" s="269">
        <f t="shared" si="39"/>
        <v>58.3</v>
      </c>
      <c r="G406" s="59">
        <f>VLOOKUP(($Z406&amp;2015&amp;$AA406),mcas.gr5to8,5,FALSE)</f>
        <v>59.8</v>
      </c>
      <c r="H406" s="122">
        <f>VLOOKUP(($Z406&amp;2016&amp;$AA406),mcas.gr5to8,5,FALSE)</f>
        <v>63</v>
      </c>
      <c r="I406" s="62"/>
      <c r="J406" s="63"/>
      <c r="K406" s="122">
        <f t="shared" si="40"/>
        <v>20</v>
      </c>
      <c r="L406" s="122">
        <f t="shared" si="40"/>
        <v>24</v>
      </c>
      <c r="M406" s="269">
        <f t="shared" si="40"/>
        <v>28</v>
      </c>
      <c r="N406" s="69">
        <f>VLOOKUP(($Z406&amp;2015&amp;$AA406),mcas.gr5to8,6,FALSE)</f>
        <v>29</v>
      </c>
      <c r="O406" s="122">
        <f>VLOOKUP(($Z406&amp;2016&amp;$AA406),mcas.gr5to8,6,FALSE)</f>
        <v>35</v>
      </c>
      <c r="P406" s="62"/>
      <c r="Q406" s="63"/>
      <c r="R406" s="122">
        <f t="shared" si="41"/>
        <v>34</v>
      </c>
      <c r="S406" s="122">
        <f t="shared" si="41"/>
        <v>36</v>
      </c>
      <c r="T406" s="269">
        <f t="shared" si="41"/>
        <v>41</v>
      </c>
      <c r="U406" s="69">
        <f>VLOOKUP(($Z406&amp;2015&amp;$AA406),mcas.gr5to8,7,FALSE)</f>
        <v>38</v>
      </c>
      <c r="V406" s="122">
        <f>VLOOKUP(($Z406&amp;2016&amp;$AA406),mcas.gr5to8,7,FALSE)</f>
        <v>36</v>
      </c>
      <c r="W406" s="58"/>
      <c r="Z406" s="316" t="s">
        <v>61</v>
      </c>
      <c r="AA406" s="316" t="s">
        <v>77</v>
      </c>
      <c r="AB406" s="225"/>
      <c r="AC406" s="225"/>
      <c r="AD406" s="225"/>
      <c r="AE406" s="225"/>
      <c r="AF406" s="225"/>
      <c r="AG406" s="225"/>
      <c r="AH406" s="225"/>
      <c r="AI406" s="225"/>
      <c r="AJ406" s="225"/>
      <c r="AK406" s="225"/>
      <c r="AL406" s="225"/>
      <c r="AM406" s="225"/>
      <c r="AN406" s="225"/>
      <c r="AO406" s="225"/>
    </row>
    <row r="407" spans="1:43" ht="4.5" customHeight="1">
      <c r="A407" s="344"/>
      <c r="B407" s="362"/>
      <c r="C407" s="34"/>
      <c r="D407" s="64"/>
      <c r="E407" s="64"/>
      <c r="F407" s="268"/>
      <c r="G407" s="64"/>
      <c r="H407" s="64"/>
      <c r="I407" s="62"/>
      <c r="J407" s="63"/>
      <c r="K407" s="64"/>
      <c r="L407" s="64"/>
      <c r="M407" s="268"/>
      <c r="N407" s="65"/>
      <c r="O407" s="64"/>
      <c r="P407" s="62"/>
      <c r="Q407" s="63"/>
      <c r="R407" s="64"/>
      <c r="S407" s="64"/>
      <c r="T407" s="268"/>
      <c r="U407" s="65"/>
      <c r="V407" s="64"/>
      <c r="W407" s="58"/>
      <c r="AB407" s="225"/>
      <c r="AC407" s="225"/>
      <c r="AD407" s="225"/>
      <c r="AE407" s="225"/>
      <c r="AF407" s="225"/>
      <c r="AG407" s="225"/>
      <c r="AH407" s="225"/>
      <c r="AI407" s="225"/>
      <c r="AJ407" s="225"/>
      <c r="AK407" s="225"/>
      <c r="AL407" s="225"/>
      <c r="AM407" s="225"/>
      <c r="AN407" s="225"/>
      <c r="AO407" s="225"/>
    </row>
    <row r="408" spans="1:43" ht="4.5" customHeight="1">
      <c r="A408" s="344"/>
      <c r="B408" s="362"/>
      <c r="C408" s="34"/>
      <c r="D408" s="59"/>
      <c r="E408" s="59"/>
      <c r="F408" s="269"/>
      <c r="G408" s="59"/>
      <c r="H408" s="59"/>
      <c r="I408" s="62"/>
      <c r="J408" s="63"/>
      <c r="K408" s="59"/>
      <c r="L408" s="59"/>
      <c r="M408" s="269"/>
      <c r="N408" s="69"/>
      <c r="O408" s="59"/>
      <c r="P408" s="62"/>
      <c r="Q408" s="63"/>
      <c r="R408" s="59"/>
      <c r="S408" s="59"/>
      <c r="T408" s="269"/>
      <c r="U408" s="69"/>
      <c r="V408" s="59"/>
      <c r="W408" s="58"/>
      <c r="AB408" s="225"/>
      <c r="AC408" s="225"/>
      <c r="AD408" s="225"/>
      <c r="AE408" s="225"/>
      <c r="AF408" s="225"/>
      <c r="AG408" s="225"/>
      <c r="AH408" s="225"/>
      <c r="AI408" s="225"/>
      <c r="AJ408" s="225"/>
      <c r="AK408" s="225"/>
      <c r="AL408" s="225"/>
      <c r="AM408" s="225"/>
      <c r="AN408" s="225"/>
      <c r="AO408" s="225"/>
    </row>
    <row r="409" spans="1:43">
      <c r="A409" s="344"/>
      <c r="B409" s="362"/>
      <c r="C409" s="20" t="s">
        <v>30</v>
      </c>
      <c r="D409" s="116" t="s">
        <v>62</v>
      </c>
      <c r="E409" s="116" t="s">
        <v>62</v>
      </c>
      <c r="F409" s="114" t="s">
        <v>62</v>
      </c>
      <c r="G409" s="116" t="s">
        <v>62</v>
      </c>
      <c r="H409" s="116" t="s">
        <v>62</v>
      </c>
      <c r="I409" s="62"/>
      <c r="J409" s="63"/>
      <c r="K409" s="116" t="s">
        <v>62</v>
      </c>
      <c r="L409" s="116" t="s">
        <v>62</v>
      </c>
      <c r="M409" s="114" t="s">
        <v>62</v>
      </c>
      <c r="N409" s="116" t="s">
        <v>62</v>
      </c>
      <c r="O409" s="116" t="s">
        <v>62</v>
      </c>
      <c r="P409" s="62"/>
      <c r="Q409" s="63"/>
      <c r="R409" s="116" t="s">
        <v>62</v>
      </c>
      <c r="S409" s="116" t="s">
        <v>62</v>
      </c>
      <c r="T409" s="114" t="s">
        <v>62</v>
      </c>
      <c r="U409" s="116" t="s">
        <v>62</v>
      </c>
      <c r="V409" s="116" t="s">
        <v>62</v>
      </c>
      <c r="W409" s="58"/>
      <c r="AB409" s="225"/>
      <c r="AC409" s="225"/>
      <c r="AD409" s="225"/>
      <c r="AE409" s="225"/>
      <c r="AF409" s="225"/>
      <c r="AG409" s="225"/>
      <c r="AH409" s="225"/>
      <c r="AI409" s="225"/>
      <c r="AJ409" s="225"/>
      <c r="AK409" s="225"/>
      <c r="AL409" s="225"/>
      <c r="AM409" s="225"/>
      <c r="AN409" s="225"/>
      <c r="AO409" s="225"/>
    </row>
    <row r="410" spans="1:43" ht="15.75" thickBot="1">
      <c r="A410" s="344"/>
      <c r="B410" s="363"/>
      <c r="C410" s="155"/>
      <c r="D410" s="155"/>
      <c r="E410" s="155"/>
      <c r="F410" s="155"/>
      <c r="G410" s="155"/>
      <c r="H410" s="155"/>
      <c r="I410" s="155"/>
      <c r="J410" s="155"/>
      <c r="K410" s="155"/>
      <c r="L410" s="155"/>
      <c r="M410" s="155"/>
      <c r="N410" s="155"/>
      <c r="O410" s="155"/>
      <c r="P410" s="155"/>
      <c r="Q410" s="155"/>
      <c r="R410" s="155"/>
      <c r="S410" s="155"/>
      <c r="T410" s="155"/>
      <c r="U410" s="155"/>
      <c r="V410" s="155"/>
      <c r="W410" s="156"/>
      <c r="AB410" s="225"/>
      <c r="AC410" s="225"/>
      <c r="AD410" s="225"/>
      <c r="AE410" s="225"/>
      <c r="AF410" s="225"/>
      <c r="AG410" s="225"/>
      <c r="AH410" s="225"/>
      <c r="AI410" s="225"/>
      <c r="AJ410" s="225"/>
      <c r="AK410" s="225"/>
      <c r="AL410" s="225"/>
      <c r="AM410" s="225"/>
      <c r="AN410" s="225"/>
      <c r="AO410" s="225"/>
    </row>
    <row r="411" spans="1:43">
      <c r="A411" s="344"/>
      <c r="B411" s="73"/>
      <c r="C411" s="68"/>
      <c r="D411" s="68"/>
      <c r="E411" s="68"/>
      <c r="AB411" s="225"/>
      <c r="AC411" s="225"/>
      <c r="AD411" s="225"/>
      <c r="AE411" s="225"/>
      <c r="AF411" s="225"/>
      <c r="AG411" s="225"/>
      <c r="AH411" s="225"/>
      <c r="AI411" s="225"/>
      <c r="AJ411" s="225"/>
      <c r="AK411" s="225"/>
      <c r="AL411" s="225"/>
      <c r="AM411" s="225"/>
      <c r="AN411" s="225"/>
      <c r="AO411" s="225"/>
    </row>
    <row r="412" spans="1:43" ht="30" customHeight="1">
      <c r="A412" s="344"/>
      <c r="C412" s="374" t="s">
        <v>64</v>
      </c>
      <c r="D412" s="374"/>
      <c r="E412" s="374"/>
      <c r="F412" s="374"/>
      <c r="G412" s="374"/>
      <c r="H412" s="374"/>
      <c r="I412" s="374"/>
      <c r="J412" s="374"/>
      <c r="K412" s="374"/>
      <c r="L412" s="374"/>
      <c r="M412" s="374"/>
      <c r="N412" s="374"/>
      <c r="O412" s="374"/>
      <c r="P412" s="374"/>
      <c r="Q412" s="374"/>
      <c r="R412" s="374"/>
      <c r="S412" s="374"/>
      <c r="T412" s="374"/>
      <c r="U412" s="374"/>
      <c r="V412" s="374"/>
      <c r="W412" s="74"/>
      <c r="AB412" s="225"/>
      <c r="AC412" s="225"/>
      <c r="AD412" s="225"/>
      <c r="AE412" s="225"/>
      <c r="AF412" s="225"/>
      <c r="AG412" s="225"/>
      <c r="AH412" s="225"/>
      <c r="AI412" s="225"/>
      <c r="AJ412" s="225"/>
      <c r="AK412" s="225"/>
      <c r="AL412" s="225"/>
      <c r="AM412" s="225"/>
      <c r="AN412" s="225"/>
      <c r="AO412" s="225"/>
    </row>
    <row r="413" spans="1:43" ht="45" customHeight="1">
      <c r="A413" s="344"/>
      <c r="C413" s="354" t="s">
        <v>65</v>
      </c>
      <c r="D413" s="354"/>
      <c r="E413" s="354"/>
      <c r="F413" s="354"/>
      <c r="G413" s="354"/>
      <c r="H413" s="354"/>
      <c r="I413" s="354"/>
      <c r="J413" s="354"/>
      <c r="K413" s="354"/>
      <c r="L413" s="354"/>
      <c r="M413" s="354"/>
      <c r="N413" s="354"/>
      <c r="O413" s="354"/>
      <c r="P413" s="354"/>
      <c r="Q413" s="354"/>
      <c r="R413" s="354"/>
      <c r="S413" s="354"/>
      <c r="T413" s="354"/>
      <c r="U413" s="354"/>
      <c r="V413" s="354"/>
      <c r="W413" s="354"/>
      <c r="AB413" s="225"/>
      <c r="AC413" s="225"/>
      <c r="AD413" s="225"/>
      <c r="AE413" s="225"/>
      <c r="AF413" s="225"/>
      <c r="AG413" s="225"/>
      <c r="AH413" s="225"/>
      <c r="AI413" s="225"/>
      <c r="AJ413" s="225"/>
      <c r="AK413" s="225"/>
      <c r="AL413" s="225"/>
      <c r="AM413" s="225"/>
      <c r="AN413" s="225"/>
      <c r="AO413" s="225"/>
    </row>
    <row r="414" spans="1:43" s="192" customFormat="1" ht="45" customHeight="1" thickBot="1">
      <c r="A414" s="191"/>
      <c r="C414" s="354" t="s">
        <v>66</v>
      </c>
      <c r="D414" s="354"/>
      <c r="E414" s="354"/>
      <c r="F414" s="354"/>
      <c r="G414" s="354"/>
      <c r="H414" s="354"/>
      <c r="I414" s="354"/>
      <c r="J414" s="354"/>
      <c r="K414" s="354"/>
      <c r="L414" s="354"/>
      <c r="M414" s="354"/>
      <c r="N414" s="354"/>
      <c r="O414" s="354"/>
      <c r="P414" s="354"/>
      <c r="Q414" s="354"/>
      <c r="R414" s="354"/>
      <c r="S414" s="354"/>
      <c r="T414" s="354"/>
      <c r="U414" s="354"/>
      <c r="V414" s="354"/>
      <c r="Z414" s="322"/>
      <c r="AA414" s="193"/>
      <c r="AB414" s="231"/>
      <c r="AC414" s="231"/>
      <c r="AD414" s="231"/>
      <c r="AE414" s="231"/>
      <c r="AF414" s="231"/>
      <c r="AG414" s="231"/>
      <c r="AH414" s="231"/>
      <c r="AI414" s="231"/>
      <c r="AJ414" s="231"/>
      <c r="AK414" s="231"/>
      <c r="AL414" s="231"/>
      <c r="AM414" s="231"/>
      <c r="AN414" s="231"/>
      <c r="AO414" s="231"/>
      <c r="AP414" s="193"/>
      <c r="AQ414" s="193"/>
    </row>
    <row r="415" spans="1:43" ht="60" customHeight="1">
      <c r="A415" s="344"/>
      <c r="B415" s="357" t="s">
        <v>78</v>
      </c>
      <c r="C415" s="358"/>
      <c r="D415" s="358"/>
      <c r="E415" s="358"/>
      <c r="F415" s="358"/>
      <c r="G415" s="358"/>
      <c r="H415" s="358"/>
      <c r="I415" s="358"/>
      <c r="J415" s="358"/>
      <c r="K415" s="358"/>
      <c r="L415" s="358"/>
      <c r="M415" s="358"/>
      <c r="N415" s="358"/>
      <c r="O415" s="358"/>
      <c r="P415" s="358"/>
      <c r="Q415" s="358"/>
      <c r="R415" s="358"/>
      <c r="S415" s="358"/>
      <c r="T415" s="358"/>
      <c r="U415" s="358"/>
      <c r="V415" s="358"/>
      <c r="W415" s="359"/>
      <c r="AB415" s="225"/>
      <c r="AC415" s="225"/>
      <c r="AD415" s="225"/>
      <c r="AE415" s="225"/>
      <c r="AF415" s="225"/>
      <c r="AG415" s="225"/>
      <c r="AH415" s="225"/>
      <c r="AI415" s="225"/>
      <c r="AJ415" s="225"/>
      <c r="AK415" s="225"/>
      <c r="AL415" s="225"/>
      <c r="AM415" s="225"/>
      <c r="AN415" s="225"/>
      <c r="AO415" s="225"/>
    </row>
    <row r="416" spans="1:43" ht="18.75" customHeight="1">
      <c r="A416" s="344"/>
      <c r="B416" s="361" t="s">
        <v>49</v>
      </c>
      <c r="C416" s="245"/>
      <c r="D416" s="99"/>
      <c r="E416" s="99"/>
      <c r="F416" s="99"/>
      <c r="G416" s="99"/>
      <c r="H416" s="99"/>
      <c r="I416" s="99"/>
      <c r="J416" s="99"/>
      <c r="K416" s="99"/>
      <c r="L416" s="99"/>
      <c r="M416" s="99"/>
      <c r="N416" s="99"/>
      <c r="O416" s="99"/>
      <c r="P416" s="99"/>
      <c r="Q416" s="99"/>
      <c r="R416" s="99"/>
      <c r="S416" s="99"/>
      <c r="T416" s="99"/>
      <c r="U416" s="99"/>
      <c r="V416" s="99"/>
      <c r="W416" s="246"/>
      <c r="AB416" s="225"/>
      <c r="AC416" s="225"/>
      <c r="AD416" s="225"/>
      <c r="AE416" s="225"/>
      <c r="AF416" s="225"/>
      <c r="AG416" s="225"/>
      <c r="AH416" s="225"/>
      <c r="AI416" s="225"/>
      <c r="AJ416" s="225"/>
      <c r="AK416" s="225"/>
      <c r="AL416" s="225"/>
      <c r="AM416" s="225"/>
      <c r="AN416" s="225"/>
      <c r="AO416" s="225"/>
    </row>
    <row r="417" spans="1:41" ht="14.25" customHeight="1">
      <c r="A417" s="344"/>
      <c r="B417" s="362"/>
      <c r="C417" s="30"/>
      <c r="D417" s="30"/>
      <c r="E417" s="30"/>
      <c r="F417" s="30"/>
      <c r="G417" s="30"/>
      <c r="H417" s="30"/>
      <c r="I417" s="31"/>
      <c r="J417" s="32"/>
      <c r="K417" s="30"/>
      <c r="L417" s="30"/>
      <c r="M417" s="30"/>
      <c r="N417" s="30"/>
      <c r="O417" s="30"/>
      <c r="P417" s="31"/>
      <c r="Q417" s="32"/>
      <c r="R417" s="30"/>
      <c r="S417" s="30"/>
      <c r="T417" s="30"/>
      <c r="U417" s="30"/>
      <c r="V417" s="30"/>
      <c r="W417" s="33"/>
      <c r="AB417" s="225"/>
      <c r="AC417" s="225"/>
      <c r="AD417" s="225"/>
      <c r="AE417" s="225"/>
      <c r="AF417" s="225"/>
      <c r="AG417" s="225"/>
      <c r="AH417" s="225"/>
      <c r="AI417" s="225"/>
      <c r="AJ417" s="225"/>
      <c r="AK417" s="225"/>
      <c r="AL417" s="225"/>
      <c r="AM417" s="225"/>
      <c r="AN417" s="225"/>
      <c r="AO417" s="225"/>
    </row>
    <row r="418" spans="1:41" ht="14.25" customHeight="1">
      <c r="A418" s="344"/>
      <c r="B418" s="362"/>
      <c r="C418" s="34"/>
      <c r="D418" s="34"/>
      <c r="E418" s="34"/>
      <c r="F418" s="34"/>
      <c r="G418" s="34"/>
      <c r="H418" s="34"/>
      <c r="I418" s="35"/>
      <c r="J418" s="36"/>
      <c r="K418" s="34"/>
      <c r="L418" s="34"/>
      <c r="M418" s="34"/>
      <c r="N418" s="34"/>
      <c r="O418" s="34"/>
      <c r="P418" s="35"/>
      <c r="Q418" s="36"/>
      <c r="R418" s="34"/>
      <c r="S418" s="34"/>
      <c r="T418" s="34"/>
      <c r="U418" s="34"/>
      <c r="V418" s="34"/>
      <c r="W418" s="37"/>
      <c r="AA418" s="318"/>
      <c r="AB418" s="228"/>
      <c r="AC418" s="228"/>
      <c r="AD418" s="228"/>
      <c r="AE418" s="228"/>
      <c r="AF418" s="229"/>
      <c r="AG418" s="228"/>
      <c r="AH418" s="228"/>
      <c r="AI418" s="228"/>
      <c r="AJ418" s="228"/>
      <c r="AK418" s="228"/>
      <c r="AL418" s="228"/>
      <c r="AM418" s="228"/>
      <c r="AN418" s="228"/>
      <c r="AO418" s="228"/>
    </row>
    <row r="419" spans="1:41" ht="14.25" customHeight="1">
      <c r="A419" s="344"/>
      <c r="B419" s="362"/>
      <c r="C419" s="34"/>
      <c r="D419" s="34"/>
      <c r="E419" s="34"/>
      <c r="F419" s="34"/>
      <c r="G419" s="34"/>
      <c r="H419" s="34"/>
      <c r="I419" s="35"/>
      <c r="J419" s="36"/>
      <c r="K419" s="34"/>
      <c r="L419" s="34"/>
      <c r="M419" s="34"/>
      <c r="N419" s="34"/>
      <c r="O419" s="34"/>
      <c r="P419" s="35"/>
      <c r="Q419" s="36"/>
      <c r="R419" s="34"/>
      <c r="S419" s="34"/>
      <c r="T419" s="34"/>
      <c r="U419" s="34"/>
      <c r="V419" s="34"/>
      <c r="W419" s="37"/>
      <c r="AA419" s="319"/>
      <c r="AB419" s="224"/>
      <c r="AC419" s="224"/>
      <c r="AD419" s="224"/>
      <c r="AE419" s="224"/>
      <c r="AF419" s="224"/>
      <c r="AG419" s="224"/>
      <c r="AH419" s="224"/>
      <c r="AI419" s="224"/>
      <c r="AJ419" s="224"/>
      <c r="AK419" s="224"/>
      <c r="AL419" s="224"/>
      <c r="AM419" s="224"/>
      <c r="AN419" s="224"/>
      <c r="AO419" s="224"/>
    </row>
    <row r="420" spans="1:41" ht="14.25" customHeight="1">
      <c r="A420" s="344"/>
      <c r="B420" s="362"/>
      <c r="C420" s="34"/>
      <c r="D420" s="34"/>
      <c r="E420" s="34"/>
      <c r="F420" s="34"/>
      <c r="G420" s="34"/>
      <c r="H420" s="34"/>
      <c r="I420" s="35"/>
      <c r="J420" s="36"/>
      <c r="K420" s="34"/>
      <c r="L420" s="34"/>
      <c r="M420" s="34"/>
      <c r="N420" s="34"/>
      <c r="O420" s="34"/>
      <c r="P420" s="35"/>
      <c r="Q420" s="36"/>
      <c r="R420" s="34"/>
      <c r="S420" s="34"/>
      <c r="T420" s="34"/>
      <c r="U420" s="34"/>
      <c r="V420" s="34"/>
      <c r="W420" s="37"/>
      <c r="AB420" s="225"/>
      <c r="AC420" s="225"/>
      <c r="AD420" s="225"/>
      <c r="AE420" s="225"/>
      <c r="AF420" s="225"/>
      <c r="AG420" s="225"/>
      <c r="AH420" s="225"/>
      <c r="AI420" s="225"/>
      <c r="AJ420" s="225"/>
      <c r="AK420" s="225"/>
      <c r="AL420" s="225"/>
      <c r="AM420" s="225"/>
      <c r="AN420" s="225"/>
      <c r="AO420" s="225"/>
    </row>
    <row r="421" spans="1:41" ht="14.25" customHeight="1">
      <c r="A421" s="344"/>
      <c r="B421" s="362"/>
      <c r="C421" s="34"/>
      <c r="D421" s="34"/>
      <c r="E421" s="34"/>
      <c r="F421" s="34"/>
      <c r="G421" s="34"/>
      <c r="H421" s="34"/>
      <c r="I421" s="35"/>
      <c r="J421" s="36"/>
      <c r="K421" s="34"/>
      <c r="L421" s="34"/>
      <c r="M421" s="34"/>
      <c r="N421" s="34"/>
      <c r="O421" s="34"/>
      <c r="P421" s="35"/>
      <c r="Q421" s="36"/>
      <c r="R421" s="34"/>
      <c r="S421" s="34"/>
      <c r="T421" s="34"/>
      <c r="U421" s="34"/>
      <c r="V421" s="34"/>
      <c r="W421" s="37"/>
      <c r="AB421" s="225"/>
      <c r="AC421" s="225"/>
      <c r="AD421" s="225"/>
      <c r="AE421" s="225"/>
      <c r="AF421" s="225"/>
      <c r="AG421" s="225"/>
      <c r="AH421" s="225"/>
      <c r="AI421" s="225"/>
      <c r="AJ421" s="225"/>
      <c r="AK421" s="225"/>
      <c r="AL421" s="225"/>
      <c r="AM421" s="225"/>
      <c r="AN421" s="225"/>
      <c r="AO421" s="225"/>
    </row>
    <row r="422" spans="1:41" ht="14.25" customHeight="1">
      <c r="A422" s="344"/>
      <c r="B422" s="362"/>
      <c r="C422" s="34"/>
      <c r="D422" s="34"/>
      <c r="E422" s="34"/>
      <c r="F422" s="34"/>
      <c r="G422" s="34"/>
      <c r="H422" s="34"/>
      <c r="I422" s="35"/>
      <c r="J422" s="36"/>
      <c r="K422" s="34"/>
      <c r="L422" s="34"/>
      <c r="M422" s="34"/>
      <c r="N422" s="34"/>
      <c r="O422" s="34"/>
      <c r="P422" s="35"/>
      <c r="Q422" s="36"/>
      <c r="R422" s="34"/>
      <c r="S422" s="34"/>
      <c r="T422" s="34"/>
      <c r="U422" s="34"/>
      <c r="V422" s="34"/>
      <c r="W422" s="37"/>
      <c r="AA422" s="320"/>
      <c r="AB422" s="226"/>
      <c r="AC422" s="226"/>
      <c r="AD422" s="226"/>
      <c r="AE422" s="226"/>
      <c r="AF422" s="226"/>
      <c r="AG422" s="226"/>
      <c r="AH422" s="226"/>
      <c r="AI422" s="226"/>
      <c r="AJ422" s="226"/>
      <c r="AK422" s="226"/>
      <c r="AL422" s="226"/>
      <c r="AM422" s="226"/>
      <c r="AN422" s="226"/>
      <c r="AO422" s="226"/>
    </row>
    <row r="423" spans="1:41" ht="14.25" customHeight="1">
      <c r="A423" s="344"/>
      <c r="B423" s="362"/>
      <c r="C423" s="34"/>
      <c r="D423" s="34"/>
      <c r="E423" s="34"/>
      <c r="F423" s="34"/>
      <c r="G423" s="34"/>
      <c r="H423" s="34"/>
      <c r="I423" s="35"/>
      <c r="J423" s="36"/>
      <c r="K423" s="34"/>
      <c r="L423" s="34"/>
      <c r="M423" s="34"/>
      <c r="N423" s="34"/>
      <c r="O423" s="34"/>
      <c r="P423" s="35"/>
      <c r="Q423" s="36"/>
      <c r="R423" s="34"/>
      <c r="S423" s="34"/>
      <c r="T423" s="34"/>
      <c r="U423" s="34"/>
      <c r="V423" s="34"/>
      <c r="W423" s="37"/>
      <c r="AA423" s="320"/>
      <c r="AB423" s="226"/>
      <c r="AC423" s="226"/>
      <c r="AD423" s="226"/>
      <c r="AE423" s="226"/>
      <c r="AF423" s="226"/>
      <c r="AG423" s="226"/>
      <c r="AH423" s="226"/>
      <c r="AI423" s="226"/>
      <c r="AJ423" s="226"/>
      <c r="AK423" s="226"/>
      <c r="AL423" s="226"/>
      <c r="AM423" s="226"/>
      <c r="AN423" s="226"/>
      <c r="AO423" s="226"/>
    </row>
    <row r="424" spans="1:41" ht="14.25" customHeight="1">
      <c r="A424" s="344"/>
      <c r="B424" s="362"/>
      <c r="C424" s="34"/>
      <c r="D424" s="34"/>
      <c r="E424" s="34"/>
      <c r="F424" s="34"/>
      <c r="G424" s="34"/>
      <c r="H424" s="34"/>
      <c r="I424" s="35"/>
      <c r="J424" s="36"/>
      <c r="K424" s="34"/>
      <c r="L424" s="34"/>
      <c r="M424" s="34"/>
      <c r="N424" s="34"/>
      <c r="O424" s="34"/>
      <c r="P424" s="35"/>
      <c r="Q424" s="36"/>
      <c r="R424" s="34"/>
      <c r="S424" s="34"/>
      <c r="T424" s="34"/>
      <c r="U424" s="34"/>
      <c r="V424" s="34"/>
      <c r="W424" s="37"/>
      <c r="AA424" s="320"/>
      <c r="AB424" s="226"/>
      <c r="AC424" s="226"/>
      <c r="AD424" s="226"/>
      <c r="AE424" s="226"/>
      <c r="AF424" s="226"/>
      <c r="AG424" s="226"/>
      <c r="AH424" s="226"/>
      <c r="AI424" s="226"/>
      <c r="AJ424" s="226"/>
      <c r="AK424" s="226"/>
      <c r="AL424" s="226"/>
      <c r="AM424" s="226"/>
      <c r="AN424" s="226"/>
      <c r="AO424" s="226"/>
    </row>
    <row r="425" spans="1:41" ht="14.25" customHeight="1">
      <c r="A425" s="344"/>
      <c r="B425" s="362"/>
      <c r="C425" s="34"/>
      <c r="D425" s="34"/>
      <c r="E425" s="34"/>
      <c r="F425" s="34"/>
      <c r="G425" s="34"/>
      <c r="H425" s="34"/>
      <c r="I425" s="35"/>
      <c r="J425" s="36"/>
      <c r="K425" s="34"/>
      <c r="L425" s="34"/>
      <c r="M425" s="34"/>
      <c r="N425" s="34"/>
      <c r="O425" s="34"/>
      <c r="P425" s="35"/>
      <c r="Q425" s="36"/>
      <c r="R425" s="34"/>
      <c r="S425" s="34"/>
      <c r="T425" s="34"/>
      <c r="U425" s="34"/>
      <c r="V425" s="34"/>
      <c r="W425" s="37"/>
      <c r="AB425" s="225"/>
      <c r="AC425" s="225"/>
      <c r="AD425" s="225"/>
      <c r="AE425" s="225"/>
      <c r="AF425" s="225"/>
      <c r="AG425" s="225"/>
      <c r="AH425" s="225"/>
      <c r="AI425" s="225"/>
      <c r="AJ425" s="225"/>
      <c r="AK425" s="225"/>
      <c r="AL425" s="225"/>
      <c r="AM425" s="225"/>
      <c r="AN425" s="225"/>
      <c r="AO425" s="225"/>
    </row>
    <row r="426" spans="1:41" ht="14.25" customHeight="1">
      <c r="A426" s="344"/>
      <c r="B426" s="362"/>
      <c r="C426" s="34"/>
      <c r="D426" s="34"/>
      <c r="E426" s="34"/>
      <c r="F426" s="34"/>
      <c r="G426" s="34"/>
      <c r="H426" s="34"/>
      <c r="I426" s="35"/>
      <c r="J426" s="36"/>
      <c r="K426" s="34"/>
      <c r="L426" s="34"/>
      <c r="M426" s="34"/>
      <c r="N426" s="34"/>
      <c r="O426" s="34"/>
      <c r="P426" s="35"/>
      <c r="Q426" s="36"/>
      <c r="R426" s="34"/>
      <c r="S426" s="34"/>
      <c r="T426" s="34"/>
      <c r="U426" s="34"/>
      <c r="V426" s="34"/>
      <c r="W426" s="37"/>
      <c r="AB426" s="225"/>
      <c r="AC426" s="225"/>
      <c r="AD426" s="225"/>
      <c r="AE426" s="225"/>
      <c r="AF426" s="225"/>
      <c r="AG426" s="225"/>
      <c r="AH426" s="225"/>
      <c r="AI426" s="225"/>
      <c r="AJ426" s="225"/>
      <c r="AK426" s="225"/>
      <c r="AL426" s="225"/>
      <c r="AM426" s="225"/>
      <c r="AN426" s="225"/>
      <c r="AO426" s="225"/>
    </row>
    <row r="427" spans="1:41" ht="14.25" customHeight="1">
      <c r="A427" s="344"/>
      <c r="B427" s="362"/>
      <c r="C427" s="34"/>
      <c r="D427" s="34"/>
      <c r="E427" s="34"/>
      <c r="F427" s="34"/>
      <c r="G427" s="34"/>
      <c r="H427" s="34"/>
      <c r="I427" s="35"/>
      <c r="J427" s="36"/>
      <c r="K427" s="34"/>
      <c r="L427" s="34"/>
      <c r="M427" s="34"/>
      <c r="N427" s="34"/>
      <c r="O427" s="34"/>
      <c r="P427" s="35"/>
      <c r="Q427" s="36"/>
      <c r="R427" s="34"/>
      <c r="S427" s="34"/>
      <c r="T427" s="34"/>
      <c r="U427" s="34"/>
      <c r="V427" s="34"/>
      <c r="W427" s="37"/>
      <c r="AA427" s="319"/>
      <c r="AB427" s="224"/>
      <c r="AC427" s="224"/>
      <c r="AD427" s="224"/>
      <c r="AE427" s="224"/>
      <c r="AF427" s="224"/>
      <c r="AG427" s="224"/>
      <c r="AH427" s="224"/>
      <c r="AI427" s="224"/>
      <c r="AJ427" s="224"/>
      <c r="AK427" s="224"/>
      <c r="AL427" s="224"/>
      <c r="AM427" s="224"/>
      <c r="AN427" s="224"/>
      <c r="AO427" s="224"/>
    </row>
    <row r="428" spans="1:41" ht="14.25" customHeight="1">
      <c r="A428" s="344"/>
      <c r="B428" s="362"/>
      <c r="C428" s="34"/>
      <c r="D428" s="34"/>
      <c r="E428" s="34"/>
      <c r="F428" s="34"/>
      <c r="G428" s="34"/>
      <c r="H428" s="34"/>
      <c r="I428" s="35"/>
      <c r="J428" s="36"/>
      <c r="K428" s="34"/>
      <c r="L428" s="34"/>
      <c r="M428" s="34"/>
      <c r="N428" s="34"/>
      <c r="O428" s="34"/>
      <c r="P428" s="35"/>
      <c r="Q428" s="36"/>
      <c r="R428" s="34"/>
      <c r="S428" s="34"/>
      <c r="T428" s="34"/>
      <c r="U428" s="34"/>
      <c r="V428" s="34"/>
      <c r="W428" s="37"/>
      <c r="AB428" s="225"/>
      <c r="AC428" s="225"/>
      <c r="AD428" s="225"/>
      <c r="AE428" s="225"/>
      <c r="AF428" s="225"/>
      <c r="AG428" s="225"/>
      <c r="AH428" s="225"/>
      <c r="AI428" s="225"/>
      <c r="AJ428" s="225"/>
      <c r="AK428" s="225"/>
      <c r="AL428" s="225"/>
      <c r="AM428" s="225"/>
      <c r="AN428" s="225"/>
      <c r="AO428" s="225"/>
    </row>
    <row r="429" spans="1:41" ht="14.25" customHeight="1">
      <c r="A429" s="344"/>
      <c r="B429" s="362"/>
      <c r="C429" s="34"/>
      <c r="D429" s="34"/>
      <c r="E429" s="34"/>
      <c r="F429" s="34"/>
      <c r="G429" s="34"/>
      <c r="H429" s="34"/>
      <c r="I429" s="35"/>
      <c r="J429" s="36"/>
      <c r="K429" s="34"/>
      <c r="L429" s="34"/>
      <c r="M429" s="34"/>
      <c r="N429" s="34"/>
      <c r="O429" s="34"/>
      <c r="P429" s="35"/>
      <c r="Q429" s="36"/>
      <c r="R429" s="34"/>
      <c r="S429" s="34"/>
      <c r="T429" s="34"/>
      <c r="U429" s="34"/>
      <c r="V429" s="34"/>
      <c r="W429" s="37"/>
      <c r="AB429" s="225"/>
      <c r="AC429" s="225"/>
      <c r="AD429" s="225"/>
      <c r="AE429" s="226"/>
      <c r="AF429" s="225"/>
      <c r="AG429" s="225"/>
      <c r="AH429" s="225"/>
      <c r="AI429" s="225"/>
      <c r="AJ429" s="226"/>
      <c r="AK429" s="225"/>
      <c r="AL429" s="225"/>
      <c r="AM429" s="225"/>
      <c r="AN429" s="225"/>
      <c r="AO429" s="225"/>
    </row>
    <row r="430" spans="1:41">
      <c r="A430" s="344"/>
      <c r="B430" s="362"/>
      <c r="C430" s="34"/>
      <c r="D430" s="34"/>
      <c r="E430" s="34"/>
      <c r="F430" s="34"/>
      <c r="G430" s="34"/>
      <c r="H430" s="34"/>
      <c r="I430" s="35"/>
      <c r="J430" s="36"/>
      <c r="K430" s="34"/>
      <c r="L430" s="34"/>
      <c r="M430" s="34"/>
      <c r="N430" s="34"/>
      <c r="O430" s="34"/>
      <c r="P430" s="35"/>
      <c r="Q430" s="36"/>
      <c r="R430" s="34"/>
      <c r="S430" s="34"/>
      <c r="T430" s="34"/>
      <c r="U430" s="34"/>
      <c r="V430" s="34"/>
      <c r="W430" s="37"/>
      <c r="AA430" s="320"/>
      <c r="AB430" s="226"/>
      <c r="AC430" s="226"/>
      <c r="AD430" s="226"/>
      <c r="AE430" s="230"/>
      <c r="AF430" s="226"/>
      <c r="AG430" s="226"/>
      <c r="AH430" s="226"/>
      <c r="AI430" s="226"/>
      <c r="AJ430" s="226"/>
      <c r="AK430" s="225"/>
      <c r="AL430" s="225"/>
      <c r="AM430" s="225"/>
      <c r="AN430" s="225"/>
      <c r="AO430" s="226"/>
    </row>
    <row r="431" spans="1:41">
      <c r="A431" s="344"/>
      <c r="B431" s="362"/>
      <c r="C431" s="34"/>
      <c r="D431" s="34"/>
      <c r="E431" s="34"/>
      <c r="F431" s="34"/>
      <c r="G431" s="34"/>
      <c r="H431" s="34"/>
      <c r="I431" s="35"/>
      <c r="J431" s="36"/>
      <c r="K431" s="34"/>
      <c r="L431" s="34"/>
      <c r="M431" s="34"/>
      <c r="N431" s="34"/>
      <c r="O431" s="34"/>
      <c r="P431" s="35"/>
      <c r="Q431" s="36"/>
      <c r="R431" s="34"/>
      <c r="S431" s="34"/>
      <c r="T431" s="34"/>
      <c r="U431" s="34"/>
      <c r="V431" s="34"/>
      <c r="W431" s="37"/>
      <c r="AA431" s="320"/>
      <c r="AB431" s="226"/>
      <c r="AC431" s="226"/>
      <c r="AD431" s="226"/>
      <c r="AE431" s="230"/>
      <c r="AF431" s="226"/>
      <c r="AG431" s="226"/>
      <c r="AH431" s="226"/>
      <c r="AI431" s="226"/>
      <c r="AJ431" s="226"/>
      <c r="AK431" s="225"/>
      <c r="AL431" s="225"/>
      <c r="AM431" s="225"/>
      <c r="AN431" s="225"/>
      <c r="AO431" s="226"/>
    </row>
    <row r="432" spans="1:41" ht="30" customHeight="1">
      <c r="A432" s="344"/>
      <c r="B432" s="362"/>
      <c r="C432" s="55"/>
      <c r="D432" s="371" t="s">
        <v>50</v>
      </c>
      <c r="E432" s="366"/>
      <c r="F432" s="366"/>
      <c r="G432" s="366"/>
      <c r="H432" s="366"/>
      <c r="I432" s="35"/>
      <c r="J432" s="36"/>
      <c r="K432" s="372" t="s">
        <v>51</v>
      </c>
      <c r="L432" s="367"/>
      <c r="M432" s="367"/>
      <c r="N432" s="367"/>
      <c r="O432" s="367"/>
      <c r="P432" s="40"/>
      <c r="Q432" s="41"/>
      <c r="R432" s="369" t="s">
        <v>52</v>
      </c>
      <c r="S432" s="369"/>
      <c r="T432" s="369"/>
      <c r="U432" s="369"/>
      <c r="V432" s="369"/>
      <c r="W432" s="37"/>
      <c r="AA432" s="320"/>
      <c r="AB432" s="226"/>
      <c r="AC432" s="226"/>
      <c r="AD432" s="226"/>
      <c r="AE432" s="230"/>
      <c r="AF432" s="226"/>
      <c r="AG432" s="226"/>
      <c r="AH432" s="226"/>
      <c r="AI432" s="226"/>
      <c r="AJ432" s="226"/>
      <c r="AK432" s="225"/>
      <c r="AL432" s="225"/>
      <c r="AM432" s="225"/>
      <c r="AN432" s="225"/>
      <c r="AO432" s="226"/>
    </row>
    <row r="433" spans="1:41">
      <c r="A433" s="344"/>
      <c r="B433" s="362"/>
      <c r="C433" s="55"/>
      <c r="D433" s="42">
        <v>2012</v>
      </c>
      <c r="E433" s="42">
        <v>2013</v>
      </c>
      <c r="F433" s="42">
        <v>2014</v>
      </c>
      <c r="G433" s="67" t="s">
        <v>53</v>
      </c>
      <c r="H433" s="42" t="s">
        <v>54</v>
      </c>
      <c r="I433" s="56"/>
      <c r="J433" s="57"/>
      <c r="K433" s="42">
        <v>2012</v>
      </c>
      <c r="L433" s="42">
        <v>2013</v>
      </c>
      <c r="M433" s="42">
        <v>2014</v>
      </c>
      <c r="N433" s="67" t="s">
        <v>53</v>
      </c>
      <c r="O433" s="42" t="s">
        <v>54</v>
      </c>
      <c r="P433" s="43"/>
      <c r="Q433" s="44"/>
      <c r="R433" s="42">
        <v>2012</v>
      </c>
      <c r="S433" s="42">
        <v>2013</v>
      </c>
      <c r="T433" s="42">
        <v>2014</v>
      </c>
      <c r="U433" s="67" t="s">
        <v>53</v>
      </c>
      <c r="V433" s="42" t="s">
        <v>54</v>
      </c>
      <c r="W433" s="37"/>
      <c r="Z433" s="316" t="s">
        <v>79</v>
      </c>
      <c r="AB433" s="225"/>
      <c r="AC433" s="225"/>
      <c r="AD433" s="225"/>
      <c r="AE433" s="225"/>
      <c r="AF433" s="225"/>
      <c r="AG433" s="225"/>
      <c r="AH433" s="225"/>
      <c r="AI433" s="225"/>
      <c r="AJ433" s="225"/>
      <c r="AK433" s="225"/>
      <c r="AL433" s="225"/>
      <c r="AM433" s="225"/>
      <c r="AN433" s="225"/>
      <c r="AO433" s="225"/>
    </row>
    <row r="434" spans="1:41" ht="4.5" customHeight="1">
      <c r="A434" s="344"/>
      <c r="B434" s="362"/>
      <c r="C434" s="55"/>
      <c r="D434" s="45"/>
      <c r="E434" s="45"/>
      <c r="F434" s="45"/>
      <c r="G434" s="72"/>
      <c r="H434" s="45"/>
      <c r="I434" s="56"/>
      <c r="J434" s="57"/>
      <c r="K434" s="45"/>
      <c r="L434" s="45"/>
      <c r="M434" s="45"/>
      <c r="N434" s="72"/>
      <c r="O434" s="45"/>
      <c r="P434" s="43"/>
      <c r="Q434" s="44"/>
      <c r="R434" s="45"/>
      <c r="S434" s="45"/>
      <c r="T434" s="45"/>
      <c r="U434" s="72"/>
      <c r="V434" s="45"/>
      <c r="W434" s="37"/>
      <c r="AB434" s="225"/>
      <c r="AC434" s="225"/>
      <c r="AD434" s="225"/>
      <c r="AE434" s="225"/>
      <c r="AF434" s="225"/>
      <c r="AG434" s="225"/>
      <c r="AH434" s="225"/>
      <c r="AI434" s="225"/>
      <c r="AJ434" s="225"/>
      <c r="AK434" s="225"/>
      <c r="AL434" s="225"/>
      <c r="AM434" s="225"/>
      <c r="AN434" s="225"/>
      <c r="AO434" s="225"/>
    </row>
    <row r="435" spans="1:41" ht="4.5" customHeight="1">
      <c r="A435" s="344"/>
      <c r="B435" s="362"/>
      <c r="C435" s="55"/>
      <c r="D435" s="38"/>
      <c r="E435" s="38"/>
      <c r="F435" s="38"/>
      <c r="G435" s="71"/>
      <c r="H435" s="38"/>
      <c r="I435" s="56"/>
      <c r="J435" s="57"/>
      <c r="K435" s="38"/>
      <c r="L435" s="38"/>
      <c r="M435" s="38"/>
      <c r="N435" s="71"/>
      <c r="O435" s="38"/>
      <c r="P435" s="43"/>
      <c r="Q435" s="44"/>
      <c r="R435" s="38"/>
      <c r="S435" s="38"/>
      <c r="T435" s="38"/>
      <c r="U435" s="71"/>
      <c r="V435" s="38"/>
      <c r="W435" s="37"/>
      <c r="AB435" s="225"/>
      <c r="AC435" s="225"/>
      <c r="AD435" s="225"/>
      <c r="AE435" s="225"/>
      <c r="AF435" s="225"/>
      <c r="AG435" s="225"/>
      <c r="AH435" s="225"/>
      <c r="AI435" s="225"/>
      <c r="AJ435" s="225"/>
      <c r="AK435" s="225"/>
      <c r="AL435" s="225"/>
      <c r="AM435" s="225"/>
      <c r="AN435" s="225"/>
      <c r="AO435" s="225"/>
    </row>
    <row r="436" spans="1:41">
      <c r="A436" s="344"/>
      <c r="B436" s="362"/>
      <c r="C436" s="342" t="s">
        <v>56</v>
      </c>
      <c r="D436" s="122">
        <f t="shared" ref="D436:F438" si="42">VLOOKUP(($Z436&amp;D$20&amp;$AA436),mcas.gr5to8,2,FALSE)</f>
        <v>98.2</v>
      </c>
      <c r="E436" s="122">
        <f t="shared" si="42"/>
        <v>95.5</v>
      </c>
      <c r="F436" s="59">
        <f t="shared" si="42"/>
        <v>96.1</v>
      </c>
      <c r="G436" s="69">
        <f>VLOOKUP(($Z436&amp;2015&amp;$AA436),mcas.gr5to8,2,FALSE)</f>
        <v>95.1</v>
      </c>
      <c r="H436" s="122">
        <f>VLOOKUP(($Z436&amp;2016&amp;$AA436),mcas.gr5to8,2,FALSE)</f>
        <v>97.1</v>
      </c>
      <c r="I436" s="62"/>
      <c r="J436" s="63"/>
      <c r="K436" s="122">
        <f t="shared" ref="K436:M438" si="43">VLOOKUP(($Z436&amp;K$20&amp;$AA436),mcas.gr5to8,3,FALSE)</f>
        <v>93</v>
      </c>
      <c r="L436" s="122">
        <f t="shared" si="43"/>
        <v>86</v>
      </c>
      <c r="M436" s="59">
        <f t="shared" si="43"/>
        <v>88</v>
      </c>
      <c r="N436" s="69">
        <f>VLOOKUP(($Z436&amp;2015&amp;$AA436),mcas.gr5to8,3,FALSE)</f>
        <v>89</v>
      </c>
      <c r="O436" s="122">
        <f>VLOOKUP(($Z436&amp;2016&amp;$AA436),mcas.gr5to8,3,FALSE)</f>
        <v>91</v>
      </c>
      <c r="P436" s="62"/>
      <c r="Q436" s="63"/>
      <c r="R436" s="121"/>
      <c r="S436" s="121"/>
      <c r="T436" s="59">
        <f t="shared" ref="R436:T438" si="44">VLOOKUP(($Z436&amp;T$20&amp;$AA436),mcas.gr5to8,4,FALSE)</f>
        <v>62.5</v>
      </c>
      <c r="U436" s="69">
        <f>VLOOKUP(($Z436&amp;2015&amp;$AA436),mcas.gr5to8,4,FALSE)</f>
        <v>52.5</v>
      </c>
      <c r="V436" s="122">
        <f>VLOOKUP(($Z436&amp;2016&amp;$AA436),mcas.gr5to8,4,FALSE)</f>
        <v>59.5</v>
      </c>
      <c r="W436" s="37"/>
      <c r="Z436" s="316" t="s">
        <v>57</v>
      </c>
      <c r="AA436" s="316" t="s">
        <v>79</v>
      </c>
      <c r="AB436" s="225"/>
      <c r="AC436" s="225"/>
      <c r="AD436" s="225"/>
      <c r="AE436" s="225"/>
      <c r="AF436" s="225"/>
      <c r="AG436" s="225"/>
      <c r="AH436" s="225"/>
      <c r="AI436" s="225"/>
      <c r="AJ436" s="225"/>
      <c r="AK436" s="225"/>
      <c r="AL436" s="225"/>
      <c r="AM436" s="225"/>
      <c r="AN436" s="225"/>
      <c r="AO436" s="225"/>
    </row>
    <row r="437" spans="1:41">
      <c r="A437" s="344"/>
      <c r="B437" s="362"/>
      <c r="C437" s="342" t="s">
        <v>58</v>
      </c>
      <c r="D437" s="122">
        <f t="shared" si="42"/>
        <v>85.1</v>
      </c>
      <c r="E437" s="122">
        <f t="shared" si="42"/>
        <v>85.1</v>
      </c>
      <c r="F437" s="59">
        <f t="shared" si="42"/>
        <v>85.7</v>
      </c>
      <c r="G437" s="69">
        <f>VLOOKUP(($Z437&amp;2015&amp;$AA437),mcas.gr5to8,2,FALSE)</f>
        <v>85.7</v>
      </c>
      <c r="H437" s="122">
        <f>VLOOKUP(($Z437&amp;2016&amp;$AA437),mcas.gr5to8,2,FALSE)</f>
        <v>86.4</v>
      </c>
      <c r="I437" s="62"/>
      <c r="J437" s="63"/>
      <c r="K437" s="122">
        <f t="shared" si="43"/>
        <v>66</v>
      </c>
      <c r="L437" s="122">
        <f t="shared" si="43"/>
        <v>65</v>
      </c>
      <c r="M437" s="59">
        <f t="shared" si="43"/>
        <v>66</v>
      </c>
      <c r="N437" s="69">
        <f>VLOOKUP(($Z437&amp;2015&amp;$AA437),mcas.gr5to8,3,FALSE)</f>
        <v>67</v>
      </c>
      <c r="O437" s="122">
        <f>VLOOKUP(($Z437&amp;2016&amp;$AA437),mcas.gr5to8,3,FALSE)</f>
        <v>69</v>
      </c>
      <c r="P437" s="62"/>
      <c r="Q437" s="63"/>
      <c r="R437" s="122">
        <f t="shared" si="44"/>
        <v>50</v>
      </c>
      <c r="S437" s="122">
        <f t="shared" si="44"/>
        <v>50</v>
      </c>
      <c r="T437" s="59">
        <f t="shared" si="44"/>
        <v>51</v>
      </c>
      <c r="U437" s="69">
        <f>VLOOKUP(($Z437&amp;2015&amp;$AA437),mcas.gr5to8,4,FALSE)</f>
        <v>50</v>
      </c>
      <c r="V437" s="122">
        <f>VLOOKUP(($Z437&amp;2016&amp;$AA437),mcas.gr5to8,4,FALSE)</f>
        <v>50</v>
      </c>
      <c r="W437" s="37"/>
      <c r="Z437" s="316" t="s">
        <v>59</v>
      </c>
      <c r="AA437" s="316" t="s">
        <v>79</v>
      </c>
      <c r="AB437" s="225"/>
      <c r="AC437" s="225"/>
      <c r="AD437" s="225"/>
      <c r="AE437" s="225"/>
      <c r="AF437" s="225"/>
      <c r="AG437" s="225"/>
      <c r="AH437" s="225"/>
      <c r="AI437" s="225"/>
      <c r="AJ437" s="225"/>
      <c r="AK437" s="225"/>
      <c r="AL437" s="225"/>
      <c r="AM437" s="225"/>
      <c r="AN437" s="225"/>
      <c r="AO437" s="225"/>
    </row>
    <row r="438" spans="1:41">
      <c r="A438" s="344"/>
      <c r="B438" s="362"/>
      <c r="C438" s="342" t="s">
        <v>60</v>
      </c>
      <c r="D438" s="122">
        <f t="shared" si="42"/>
        <v>76</v>
      </c>
      <c r="E438" s="122">
        <f t="shared" si="42"/>
        <v>76.8</v>
      </c>
      <c r="F438" s="59">
        <f t="shared" si="42"/>
        <v>77.7</v>
      </c>
      <c r="G438" s="69">
        <f>VLOOKUP(($Z438&amp;2015&amp;$AA438),mcas.gr5to8,2,FALSE)</f>
        <v>75.900000000000006</v>
      </c>
      <c r="H438" s="122">
        <f>VLOOKUP(($Z438&amp;2016&amp;$AA438),mcas.gr5to8,2,FALSE)</f>
        <v>76.2</v>
      </c>
      <c r="I438" s="62"/>
      <c r="J438" s="63"/>
      <c r="K438" s="122">
        <f t="shared" si="43"/>
        <v>47</v>
      </c>
      <c r="L438" s="122">
        <f t="shared" si="43"/>
        <v>47</v>
      </c>
      <c r="M438" s="59">
        <f t="shared" si="43"/>
        <v>48</v>
      </c>
      <c r="N438" s="69">
        <f>VLOOKUP(($Z438&amp;2015&amp;$AA438),mcas.gr5to8,3,FALSE)</f>
        <v>51</v>
      </c>
      <c r="O438" s="122">
        <f>VLOOKUP(($Z438&amp;2016&amp;$AA438),mcas.gr5to8,3,FALSE)</f>
        <v>53</v>
      </c>
      <c r="P438" s="62"/>
      <c r="Q438" s="63"/>
      <c r="R438" s="122">
        <f t="shared" si="44"/>
        <v>32.5</v>
      </c>
      <c r="S438" s="122">
        <f t="shared" si="44"/>
        <v>39</v>
      </c>
      <c r="T438" s="59">
        <f t="shared" si="44"/>
        <v>44</v>
      </c>
      <c r="U438" s="69">
        <f>VLOOKUP(($Z438&amp;2015&amp;$AA438),mcas.gr5to8,4,FALSE)</f>
        <v>32</v>
      </c>
      <c r="V438" s="122">
        <f>VLOOKUP(($Z438&amp;2016&amp;$AA438),mcas.gr5to8,4,FALSE)</f>
        <v>39</v>
      </c>
      <c r="W438" s="37"/>
      <c r="Z438" s="316" t="s">
        <v>61</v>
      </c>
      <c r="AA438" s="316" t="s">
        <v>79</v>
      </c>
      <c r="AB438" s="225"/>
      <c r="AC438" s="225"/>
      <c r="AD438" s="225"/>
      <c r="AE438" s="225"/>
      <c r="AF438" s="225"/>
      <c r="AG438" s="225"/>
      <c r="AH438" s="225"/>
      <c r="AI438" s="225"/>
      <c r="AJ438" s="225"/>
      <c r="AK438" s="225"/>
      <c r="AL438" s="225"/>
      <c r="AM438" s="225"/>
      <c r="AN438" s="225"/>
      <c r="AO438" s="225"/>
    </row>
    <row r="439" spans="1:41" ht="4.5" customHeight="1">
      <c r="A439" s="344"/>
      <c r="B439" s="362"/>
      <c r="C439" s="34"/>
      <c r="D439" s="64"/>
      <c r="E439" s="64"/>
      <c r="F439" s="64"/>
      <c r="G439" s="65"/>
      <c r="H439" s="64"/>
      <c r="I439" s="62"/>
      <c r="J439" s="63"/>
      <c r="K439" s="64"/>
      <c r="L439" s="64"/>
      <c r="M439" s="64"/>
      <c r="N439" s="65"/>
      <c r="O439" s="64"/>
      <c r="P439" s="62"/>
      <c r="Q439" s="63"/>
      <c r="R439" s="64"/>
      <c r="S439" s="64"/>
      <c r="T439" s="64"/>
      <c r="U439" s="65"/>
      <c r="V439" s="64"/>
      <c r="W439" s="37"/>
      <c r="AB439" s="225"/>
      <c r="AC439" s="225"/>
      <c r="AD439" s="225"/>
      <c r="AE439" s="225"/>
      <c r="AF439" s="225"/>
      <c r="AG439" s="225"/>
      <c r="AH439" s="225"/>
      <c r="AI439" s="225"/>
      <c r="AJ439" s="225"/>
      <c r="AK439" s="225"/>
      <c r="AL439" s="225"/>
      <c r="AM439" s="225"/>
      <c r="AN439" s="225"/>
      <c r="AO439" s="225"/>
    </row>
    <row r="440" spans="1:41" ht="4.5" customHeight="1">
      <c r="A440" s="344"/>
      <c r="B440" s="362"/>
      <c r="C440" s="34"/>
      <c r="D440" s="59"/>
      <c r="E440" s="59"/>
      <c r="F440" s="59"/>
      <c r="G440" s="69"/>
      <c r="H440" s="59"/>
      <c r="I440" s="62"/>
      <c r="J440" s="63"/>
      <c r="K440" s="59"/>
      <c r="L440" s="59"/>
      <c r="M440" s="59"/>
      <c r="N440" s="69"/>
      <c r="O440" s="59"/>
      <c r="P440" s="62"/>
      <c r="Q440" s="63"/>
      <c r="R440" s="59"/>
      <c r="S440" s="59"/>
      <c r="T440" s="59"/>
      <c r="U440" s="69"/>
      <c r="V440" s="59"/>
      <c r="W440" s="37"/>
      <c r="AB440" s="225"/>
      <c r="AC440" s="225"/>
      <c r="AD440" s="225"/>
      <c r="AE440" s="225"/>
      <c r="AF440" s="225"/>
      <c r="AG440" s="225"/>
      <c r="AH440" s="225"/>
      <c r="AI440" s="225"/>
      <c r="AJ440" s="225"/>
      <c r="AK440" s="225"/>
      <c r="AL440" s="225"/>
      <c r="AM440" s="225"/>
      <c r="AN440" s="225"/>
      <c r="AO440" s="225"/>
    </row>
    <row r="441" spans="1:41">
      <c r="A441" s="344"/>
      <c r="B441" s="362"/>
      <c r="C441" s="20" t="s">
        <v>30</v>
      </c>
      <c r="D441" s="116" t="s">
        <v>62</v>
      </c>
      <c r="E441" s="116" t="s">
        <v>62</v>
      </c>
      <c r="F441" s="114" t="s">
        <v>62</v>
      </c>
      <c r="G441" s="116" t="s">
        <v>62</v>
      </c>
      <c r="H441" s="116" t="s">
        <v>62</v>
      </c>
      <c r="I441" s="62"/>
      <c r="J441" s="63"/>
      <c r="K441" s="116" t="s">
        <v>62</v>
      </c>
      <c r="L441" s="116" t="s">
        <v>62</v>
      </c>
      <c r="M441" s="114" t="s">
        <v>62</v>
      </c>
      <c r="N441" s="116" t="s">
        <v>62</v>
      </c>
      <c r="O441" s="116" t="s">
        <v>62</v>
      </c>
      <c r="P441" s="62"/>
      <c r="Q441" s="63"/>
      <c r="R441" s="116" t="s">
        <v>62</v>
      </c>
      <c r="S441" s="116" t="s">
        <v>62</v>
      </c>
      <c r="T441" s="114" t="s">
        <v>62</v>
      </c>
      <c r="U441" s="116" t="s">
        <v>62</v>
      </c>
      <c r="V441" s="116" t="s">
        <v>62</v>
      </c>
      <c r="W441" s="37"/>
      <c r="AB441" s="225"/>
      <c r="AC441" s="225"/>
      <c r="AD441" s="225"/>
      <c r="AE441" s="225"/>
      <c r="AF441" s="225"/>
      <c r="AG441" s="225"/>
      <c r="AH441" s="225"/>
      <c r="AI441" s="225"/>
      <c r="AJ441" s="225"/>
      <c r="AK441" s="225"/>
      <c r="AL441" s="225"/>
      <c r="AM441" s="225"/>
      <c r="AN441" s="225"/>
      <c r="AO441" s="225"/>
    </row>
    <row r="442" spans="1:41" ht="15.75" thickBot="1">
      <c r="A442" s="344"/>
      <c r="B442" s="363"/>
      <c r="C442" s="219"/>
      <c r="D442" s="220"/>
      <c r="E442" s="220"/>
      <c r="F442" s="220"/>
      <c r="G442" s="220"/>
      <c r="H442" s="220"/>
      <c r="I442" s="221"/>
      <c r="J442" s="221"/>
      <c r="K442" s="220"/>
      <c r="L442" s="220"/>
      <c r="M442" s="220"/>
      <c r="N442" s="220"/>
      <c r="O442" s="220"/>
      <c r="P442" s="221"/>
      <c r="Q442" s="221"/>
      <c r="R442" s="220"/>
      <c r="S442" s="220"/>
      <c r="T442" s="220"/>
      <c r="U442" s="220"/>
      <c r="V442" s="220"/>
      <c r="W442" s="222"/>
      <c r="AB442" s="225"/>
      <c r="AC442" s="225"/>
      <c r="AD442" s="225"/>
      <c r="AE442" s="225"/>
      <c r="AF442" s="225"/>
      <c r="AG442" s="225"/>
      <c r="AH442" s="225"/>
      <c r="AI442" s="225"/>
      <c r="AJ442" s="225"/>
      <c r="AK442" s="225"/>
      <c r="AL442" s="225"/>
      <c r="AM442" s="225"/>
      <c r="AN442" s="225"/>
      <c r="AO442" s="225"/>
    </row>
    <row r="443" spans="1:41" ht="18.75" customHeight="1">
      <c r="A443" s="344"/>
      <c r="B443" s="370" t="s">
        <v>63</v>
      </c>
      <c r="C443" s="15"/>
      <c r="D443" s="16"/>
      <c r="E443" s="16"/>
      <c r="F443" s="16"/>
      <c r="G443" s="16"/>
      <c r="H443" s="16"/>
      <c r="I443" s="16"/>
      <c r="J443" s="16"/>
      <c r="K443" s="16"/>
      <c r="L443" s="16"/>
      <c r="M443" s="16"/>
      <c r="N443" s="16"/>
      <c r="O443" s="16"/>
      <c r="P443" s="16"/>
      <c r="Q443" s="16"/>
      <c r="R443" s="16"/>
      <c r="S443" s="16"/>
      <c r="T443" s="16"/>
      <c r="U443" s="16"/>
      <c r="V443" s="16"/>
      <c r="W443" s="50"/>
      <c r="AB443" s="225"/>
      <c r="AC443" s="225"/>
      <c r="AD443" s="225"/>
      <c r="AE443" s="225"/>
      <c r="AF443" s="225"/>
      <c r="AG443" s="225"/>
      <c r="AH443" s="225"/>
      <c r="AI443" s="225"/>
      <c r="AJ443" s="225"/>
      <c r="AK443" s="225"/>
      <c r="AL443" s="225"/>
      <c r="AM443" s="225"/>
      <c r="AN443" s="225"/>
      <c r="AO443" s="225"/>
    </row>
    <row r="444" spans="1:41" ht="15" customHeight="1">
      <c r="A444" s="344"/>
      <c r="B444" s="362"/>
      <c r="C444" s="51"/>
      <c r="D444" s="51"/>
      <c r="E444" s="51"/>
      <c r="F444" s="51"/>
      <c r="G444" s="51"/>
      <c r="H444" s="51"/>
      <c r="I444" s="52"/>
      <c r="J444" s="53"/>
      <c r="K444" s="51"/>
      <c r="L444" s="51"/>
      <c r="M444" s="51"/>
      <c r="N444" s="51"/>
      <c r="O444" s="51"/>
      <c r="P444" s="52"/>
      <c r="Q444" s="53"/>
      <c r="R444" s="51"/>
      <c r="S444" s="51"/>
      <c r="T444" s="51"/>
      <c r="U444" s="51"/>
      <c r="V444" s="51"/>
      <c r="W444" s="54"/>
      <c r="AB444" s="225"/>
      <c r="AC444" s="225"/>
      <c r="AD444" s="225"/>
      <c r="AE444" s="225"/>
      <c r="AF444" s="225"/>
      <c r="AG444" s="225"/>
      <c r="AH444" s="225"/>
      <c r="AI444" s="225"/>
      <c r="AJ444" s="225"/>
      <c r="AK444" s="225"/>
      <c r="AL444" s="225"/>
      <c r="AM444" s="225"/>
      <c r="AN444" s="225"/>
      <c r="AO444" s="225"/>
    </row>
    <row r="445" spans="1:41" ht="15" customHeight="1">
      <c r="A445" s="344"/>
      <c r="B445" s="362"/>
      <c r="C445" s="55"/>
      <c r="D445" s="55"/>
      <c r="E445" s="55"/>
      <c r="F445" s="55"/>
      <c r="G445" s="55"/>
      <c r="H445" s="55"/>
      <c r="I445" s="56"/>
      <c r="J445" s="57"/>
      <c r="K445" s="55"/>
      <c r="L445" s="55"/>
      <c r="M445" s="55"/>
      <c r="N445" s="55"/>
      <c r="O445" s="55"/>
      <c r="P445" s="56"/>
      <c r="Q445" s="57"/>
      <c r="R445" s="55"/>
      <c r="S445" s="55"/>
      <c r="T445" s="55"/>
      <c r="U445" s="55"/>
      <c r="V445" s="55"/>
      <c r="W445" s="58"/>
      <c r="AA445" s="318"/>
      <c r="AB445" s="228"/>
      <c r="AC445" s="228"/>
      <c r="AD445" s="228"/>
      <c r="AE445" s="228"/>
      <c r="AF445" s="229"/>
      <c r="AG445" s="228"/>
      <c r="AH445" s="228"/>
      <c r="AI445" s="228"/>
      <c r="AJ445" s="228"/>
      <c r="AK445" s="228"/>
      <c r="AL445" s="228"/>
      <c r="AM445" s="228"/>
      <c r="AN445" s="228"/>
      <c r="AO445" s="228"/>
    </row>
    <row r="446" spans="1:41" ht="15" customHeight="1">
      <c r="A446" s="344"/>
      <c r="B446" s="362"/>
      <c r="C446" s="55"/>
      <c r="D446" s="55"/>
      <c r="E446" s="55"/>
      <c r="F446" s="55"/>
      <c r="G446" s="55"/>
      <c r="H446" s="55"/>
      <c r="I446" s="56"/>
      <c r="J446" s="57"/>
      <c r="K446" s="55"/>
      <c r="L446" s="55"/>
      <c r="M446" s="55"/>
      <c r="N446" s="55"/>
      <c r="O446" s="55"/>
      <c r="P446" s="56"/>
      <c r="Q446" s="57"/>
      <c r="R446" s="55"/>
      <c r="S446" s="55"/>
      <c r="T446" s="55"/>
      <c r="U446" s="55"/>
      <c r="V446" s="55"/>
      <c r="W446" s="58"/>
      <c r="AA446" s="319"/>
      <c r="AB446" s="224"/>
      <c r="AC446" s="224"/>
      <c r="AD446" s="224"/>
      <c r="AE446" s="224"/>
      <c r="AF446" s="224"/>
      <c r="AG446" s="224"/>
      <c r="AH446" s="224"/>
      <c r="AI446" s="224"/>
      <c r="AJ446" s="224"/>
      <c r="AK446" s="224"/>
      <c r="AL446" s="224"/>
      <c r="AM446" s="224"/>
      <c r="AN446" s="224"/>
      <c r="AO446" s="224"/>
    </row>
    <row r="447" spans="1:41" ht="15" customHeight="1">
      <c r="A447" s="344"/>
      <c r="B447" s="362"/>
      <c r="C447" s="55"/>
      <c r="D447" s="55"/>
      <c r="E447" s="55"/>
      <c r="F447" s="55"/>
      <c r="G447" s="55"/>
      <c r="H447" s="55"/>
      <c r="I447" s="56"/>
      <c r="J447" s="57"/>
      <c r="K447" s="55"/>
      <c r="L447" s="55"/>
      <c r="M447" s="55"/>
      <c r="N447" s="55"/>
      <c r="O447" s="55"/>
      <c r="P447" s="56"/>
      <c r="Q447" s="57"/>
      <c r="R447" s="55"/>
      <c r="S447" s="55"/>
      <c r="T447" s="55"/>
      <c r="U447" s="55"/>
      <c r="V447" s="55"/>
      <c r="W447" s="58"/>
      <c r="AB447" s="225"/>
      <c r="AC447" s="225"/>
      <c r="AD447" s="225"/>
      <c r="AE447" s="225"/>
      <c r="AF447" s="225"/>
      <c r="AG447" s="225"/>
      <c r="AH447" s="225"/>
      <c r="AI447" s="225"/>
      <c r="AJ447" s="225"/>
      <c r="AK447" s="225"/>
      <c r="AL447" s="225"/>
      <c r="AM447" s="225"/>
      <c r="AN447" s="225"/>
      <c r="AO447" s="225"/>
    </row>
    <row r="448" spans="1:41" ht="15" customHeight="1">
      <c r="A448" s="344"/>
      <c r="B448" s="362"/>
      <c r="C448" s="55"/>
      <c r="D448" s="55"/>
      <c r="E448" s="55"/>
      <c r="F448" s="55"/>
      <c r="G448" s="55"/>
      <c r="H448" s="55"/>
      <c r="I448" s="56"/>
      <c r="J448" s="57"/>
      <c r="K448" s="55"/>
      <c r="L448" s="55"/>
      <c r="M448" s="55"/>
      <c r="N448" s="55"/>
      <c r="O448" s="55"/>
      <c r="P448" s="56"/>
      <c r="Q448" s="57"/>
      <c r="R448" s="55"/>
      <c r="S448" s="55"/>
      <c r="T448" s="55"/>
      <c r="U448" s="55"/>
      <c r="V448" s="55"/>
      <c r="W448" s="58"/>
      <c r="AB448" s="225"/>
      <c r="AC448" s="225"/>
      <c r="AD448" s="225"/>
      <c r="AE448" s="225"/>
      <c r="AF448" s="225"/>
      <c r="AG448" s="225"/>
      <c r="AH448" s="225"/>
      <c r="AI448" s="225"/>
      <c r="AJ448" s="225"/>
      <c r="AK448" s="225"/>
      <c r="AL448" s="225"/>
      <c r="AM448" s="225"/>
      <c r="AN448" s="225"/>
      <c r="AO448" s="225"/>
    </row>
    <row r="449" spans="1:41" ht="15" customHeight="1">
      <c r="A449" s="344"/>
      <c r="B449" s="362"/>
      <c r="C449" s="55"/>
      <c r="D449" s="55"/>
      <c r="E449" s="55"/>
      <c r="F449" s="55"/>
      <c r="G449" s="55"/>
      <c r="H449" s="55"/>
      <c r="I449" s="56"/>
      <c r="J449" s="57"/>
      <c r="K449" s="55"/>
      <c r="L449" s="55"/>
      <c r="M449" s="55"/>
      <c r="N449" s="55"/>
      <c r="O449" s="55"/>
      <c r="P449" s="56"/>
      <c r="Q449" s="57"/>
      <c r="R449" s="55"/>
      <c r="S449" s="55"/>
      <c r="T449" s="55"/>
      <c r="U449" s="55"/>
      <c r="V449" s="55"/>
      <c r="W449" s="58"/>
      <c r="AA449" s="320"/>
      <c r="AB449" s="226"/>
      <c r="AC449" s="226"/>
      <c r="AD449" s="226"/>
      <c r="AE449" s="226"/>
      <c r="AF449" s="226"/>
      <c r="AG449" s="226"/>
      <c r="AH449" s="226"/>
      <c r="AI449" s="226"/>
      <c r="AJ449" s="226"/>
      <c r="AK449" s="226"/>
      <c r="AL449" s="226"/>
      <c r="AM449" s="226"/>
      <c r="AN449" s="226"/>
      <c r="AO449" s="226"/>
    </row>
    <row r="450" spans="1:41" ht="15" customHeight="1">
      <c r="A450" s="344"/>
      <c r="B450" s="362"/>
      <c r="C450" s="55"/>
      <c r="D450" s="55"/>
      <c r="E450" s="55"/>
      <c r="F450" s="55"/>
      <c r="G450" s="55"/>
      <c r="H450" s="55"/>
      <c r="I450" s="56"/>
      <c r="J450" s="57"/>
      <c r="K450" s="55"/>
      <c r="L450" s="55"/>
      <c r="M450" s="55"/>
      <c r="N450" s="55"/>
      <c r="O450" s="55"/>
      <c r="P450" s="56"/>
      <c r="Q450" s="57"/>
      <c r="R450" s="55"/>
      <c r="S450" s="55"/>
      <c r="T450" s="55"/>
      <c r="U450" s="55"/>
      <c r="V450" s="55"/>
      <c r="W450" s="58"/>
      <c r="AA450" s="320"/>
      <c r="AB450" s="226"/>
      <c r="AC450" s="226"/>
      <c r="AD450" s="226"/>
      <c r="AE450" s="226"/>
      <c r="AF450" s="226"/>
      <c r="AG450" s="226"/>
      <c r="AH450" s="226"/>
      <c r="AI450" s="226"/>
      <c r="AJ450" s="226"/>
      <c r="AK450" s="226"/>
      <c r="AL450" s="226"/>
      <c r="AM450" s="226"/>
      <c r="AN450" s="226"/>
      <c r="AO450" s="226"/>
    </row>
    <row r="451" spans="1:41" ht="15" customHeight="1">
      <c r="A451" s="344"/>
      <c r="B451" s="362"/>
      <c r="C451" s="55"/>
      <c r="D451" s="55"/>
      <c r="E451" s="55"/>
      <c r="F451" s="55"/>
      <c r="G451" s="55"/>
      <c r="H451" s="55"/>
      <c r="I451" s="56"/>
      <c r="J451" s="57"/>
      <c r="K451" s="55"/>
      <c r="L451" s="55"/>
      <c r="M451" s="55"/>
      <c r="N451" s="55"/>
      <c r="O451" s="55"/>
      <c r="P451" s="56"/>
      <c r="Q451" s="57"/>
      <c r="R451" s="55"/>
      <c r="S451" s="55"/>
      <c r="T451" s="55"/>
      <c r="U451" s="55"/>
      <c r="V451" s="55"/>
      <c r="W451" s="58"/>
      <c r="AA451" s="320"/>
      <c r="AB451" s="226"/>
      <c r="AC451" s="226"/>
      <c r="AD451" s="226"/>
      <c r="AE451" s="226"/>
      <c r="AF451" s="226"/>
      <c r="AG451" s="226"/>
      <c r="AH451" s="226"/>
      <c r="AI451" s="226"/>
      <c r="AJ451" s="226"/>
      <c r="AK451" s="226"/>
      <c r="AL451" s="226"/>
      <c r="AM451" s="226"/>
      <c r="AN451" s="226"/>
      <c r="AO451" s="226"/>
    </row>
    <row r="452" spans="1:41" ht="15" customHeight="1">
      <c r="A452" s="344"/>
      <c r="B452" s="362"/>
      <c r="C452" s="55"/>
      <c r="D452" s="55"/>
      <c r="E452" s="55"/>
      <c r="F452" s="55"/>
      <c r="G452" s="55"/>
      <c r="H452" s="55"/>
      <c r="I452" s="56"/>
      <c r="J452" s="57"/>
      <c r="K452" s="55"/>
      <c r="L452" s="55"/>
      <c r="M452" s="55"/>
      <c r="N452" s="55"/>
      <c r="O452" s="55"/>
      <c r="P452" s="56"/>
      <c r="Q452" s="57"/>
      <c r="R452" s="55"/>
      <c r="S452" s="55"/>
      <c r="T452" s="55"/>
      <c r="U452" s="55"/>
      <c r="V452" s="55"/>
      <c r="W452" s="58"/>
      <c r="AB452" s="225"/>
      <c r="AC452" s="225"/>
      <c r="AD452" s="225"/>
      <c r="AE452" s="225"/>
      <c r="AF452" s="225"/>
      <c r="AG452" s="225"/>
      <c r="AH452" s="225"/>
      <c r="AI452" s="225"/>
      <c r="AJ452" s="225"/>
      <c r="AK452" s="225"/>
      <c r="AL452" s="225"/>
      <c r="AM452" s="225"/>
      <c r="AN452" s="225"/>
      <c r="AO452" s="225"/>
    </row>
    <row r="453" spans="1:41" ht="15" customHeight="1">
      <c r="A453" s="344"/>
      <c r="B453" s="362"/>
      <c r="C453" s="55"/>
      <c r="D453" s="55"/>
      <c r="E453" s="55"/>
      <c r="F453" s="55"/>
      <c r="G453" s="55"/>
      <c r="H453" s="55"/>
      <c r="I453" s="56"/>
      <c r="J453" s="57"/>
      <c r="K453" s="55"/>
      <c r="L453" s="55"/>
      <c r="M453" s="55"/>
      <c r="N453" s="55"/>
      <c r="O453" s="55"/>
      <c r="P453" s="56"/>
      <c r="Q453" s="57"/>
      <c r="R453" s="55"/>
      <c r="S453" s="55"/>
      <c r="T453" s="55"/>
      <c r="U453" s="55"/>
      <c r="V453" s="55"/>
      <c r="W453" s="58"/>
      <c r="AB453" s="225"/>
      <c r="AC453" s="225"/>
      <c r="AD453" s="225"/>
      <c r="AE453" s="225"/>
      <c r="AF453" s="225"/>
      <c r="AG453" s="225"/>
      <c r="AH453" s="225"/>
      <c r="AI453" s="225"/>
      <c r="AJ453" s="225"/>
      <c r="AK453" s="225"/>
      <c r="AL453" s="225"/>
      <c r="AM453" s="225"/>
      <c r="AN453" s="225"/>
      <c r="AO453" s="225"/>
    </row>
    <row r="454" spans="1:41" ht="15" customHeight="1">
      <c r="A454" s="344"/>
      <c r="B454" s="362"/>
      <c r="C454" s="55"/>
      <c r="D454" s="55"/>
      <c r="E454" s="55"/>
      <c r="F454" s="55"/>
      <c r="G454" s="55"/>
      <c r="H454" s="55"/>
      <c r="I454" s="56"/>
      <c r="J454" s="57"/>
      <c r="K454" s="55"/>
      <c r="L454" s="55"/>
      <c r="M454" s="55"/>
      <c r="N454" s="55"/>
      <c r="O454" s="55"/>
      <c r="P454" s="56"/>
      <c r="Q454" s="57"/>
      <c r="R454" s="55"/>
      <c r="S454" s="55"/>
      <c r="T454" s="55"/>
      <c r="U454" s="55"/>
      <c r="V454" s="55"/>
      <c r="W454" s="58"/>
      <c r="AA454" s="319"/>
      <c r="AB454" s="224"/>
      <c r="AC454" s="224"/>
      <c r="AD454" s="224"/>
      <c r="AE454" s="224"/>
      <c r="AF454" s="224"/>
      <c r="AG454" s="224"/>
      <c r="AH454" s="224"/>
      <c r="AI454" s="224"/>
      <c r="AJ454" s="224"/>
      <c r="AK454" s="224"/>
      <c r="AL454" s="224"/>
      <c r="AM454" s="224"/>
      <c r="AN454" s="224"/>
      <c r="AO454" s="224"/>
    </row>
    <row r="455" spans="1:41" ht="15" customHeight="1">
      <c r="A455" s="344"/>
      <c r="B455" s="362"/>
      <c r="C455" s="55"/>
      <c r="D455" s="55"/>
      <c r="E455" s="55"/>
      <c r="F455" s="55"/>
      <c r="G455" s="55"/>
      <c r="H455" s="55"/>
      <c r="I455" s="56"/>
      <c r="J455" s="57"/>
      <c r="K455" s="55"/>
      <c r="L455" s="55"/>
      <c r="M455" s="55"/>
      <c r="N455" s="55"/>
      <c r="O455" s="55"/>
      <c r="P455" s="56"/>
      <c r="Q455" s="57"/>
      <c r="R455" s="55"/>
      <c r="S455" s="55"/>
      <c r="T455" s="55"/>
      <c r="U455" s="55"/>
      <c r="V455" s="55"/>
      <c r="W455" s="58"/>
      <c r="AB455" s="225"/>
      <c r="AC455" s="225"/>
      <c r="AD455" s="225"/>
      <c r="AE455" s="225"/>
      <c r="AF455" s="225"/>
      <c r="AG455" s="225"/>
      <c r="AH455" s="225"/>
      <c r="AI455" s="225"/>
      <c r="AJ455" s="225"/>
      <c r="AK455" s="225"/>
      <c r="AL455" s="225"/>
      <c r="AM455" s="225"/>
      <c r="AN455" s="225"/>
      <c r="AO455" s="225"/>
    </row>
    <row r="456" spans="1:41" ht="15" customHeight="1">
      <c r="A456" s="344"/>
      <c r="B456" s="362"/>
      <c r="C456" s="55"/>
      <c r="D456" s="55"/>
      <c r="E456" s="55"/>
      <c r="F456" s="55"/>
      <c r="G456" s="55"/>
      <c r="H456" s="55"/>
      <c r="I456" s="56"/>
      <c r="J456" s="57"/>
      <c r="K456" s="55"/>
      <c r="L456" s="55"/>
      <c r="M456" s="55"/>
      <c r="N456" s="55"/>
      <c r="O456" s="55"/>
      <c r="P456" s="56"/>
      <c r="Q456" s="57"/>
      <c r="R456" s="55"/>
      <c r="S456" s="55"/>
      <c r="T456" s="55"/>
      <c r="U456" s="55"/>
      <c r="V456" s="55"/>
      <c r="W456" s="58"/>
      <c r="AB456" s="225"/>
      <c r="AC456" s="225"/>
      <c r="AD456" s="225"/>
      <c r="AE456" s="226"/>
      <c r="AF456" s="225"/>
      <c r="AG456" s="225"/>
      <c r="AH456" s="225"/>
      <c r="AI456" s="225"/>
      <c r="AJ456" s="226"/>
      <c r="AK456" s="225"/>
      <c r="AL456" s="225"/>
      <c r="AM456" s="225"/>
      <c r="AN456" s="225"/>
      <c r="AO456" s="225"/>
    </row>
    <row r="457" spans="1:41" ht="15" customHeight="1">
      <c r="A457" s="344"/>
      <c r="B457" s="362"/>
      <c r="C457" s="55"/>
      <c r="D457" s="55"/>
      <c r="E457" s="55"/>
      <c r="F457" s="55"/>
      <c r="G457" s="55"/>
      <c r="H457" s="55"/>
      <c r="I457" s="56"/>
      <c r="J457" s="57"/>
      <c r="K457" s="55"/>
      <c r="L457" s="55"/>
      <c r="M457" s="55"/>
      <c r="N457" s="55"/>
      <c r="O457" s="55"/>
      <c r="P457" s="56"/>
      <c r="Q457" s="57"/>
      <c r="R457" s="55"/>
      <c r="S457" s="55"/>
      <c r="T457" s="55"/>
      <c r="U457" s="55"/>
      <c r="V457" s="55"/>
      <c r="W457" s="58"/>
      <c r="AA457" s="320"/>
      <c r="AB457" s="226"/>
      <c r="AC457" s="226"/>
      <c r="AD457" s="226"/>
      <c r="AE457" s="230"/>
      <c r="AF457" s="226"/>
      <c r="AG457" s="226"/>
      <c r="AH457" s="226"/>
      <c r="AI457" s="226"/>
      <c r="AJ457" s="226"/>
      <c r="AK457" s="225"/>
      <c r="AL457" s="225"/>
      <c r="AM457" s="225"/>
      <c r="AN457" s="225"/>
      <c r="AO457" s="226"/>
    </row>
    <row r="458" spans="1:41" ht="15" customHeight="1">
      <c r="A458" s="344"/>
      <c r="B458" s="362"/>
      <c r="C458" s="55"/>
      <c r="D458" s="55"/>
      <c r="E458" s="55"/>
      <c r="F458" s="55"/>
      <c r="G458" s="55"/>
      <c r="H458" s="55"/>
      <c r="I458" s="56"/>
      <c r="J458" s="57"/>
      <c r="K458" s="55"/>
      <c r="L458" s="55"/>
      <c r="M458" s="55"/>
      <c r="N458" s="55"/>
      <c r="O458" s="55"/>
      <c r="P458" s="56"/>
      <c r="Q458" s="57"/>
      <c r="R458" s="55"/>
      <c r="S458" s="55"/>
      <c r="T458" s="55"/>
      <c r="U458" s="55"/>
      <c r="V458" s="55"/>
      <c r="W458" s="58"/>
      <c r="AA458" s="320"/>
      <c r="AB458" s="226"/>
      <c r="AC458" s="226"/>
      <c r="AD458" s="226"/>
      <c r="AE458" s="230"/>
      <c r="AF458" s="226"/>
      <c r="AG458" s="226"/>
      <c r="AH458" s="226"/>
      <c r="AI458" s="226"/>
      <c r="AJ458" s="226"/>
      <c r="AK458" s="225"/>
      <c r="AL458" s="225"/>
      <c r="AM458" s="225"/>
      <c r="AN458" s="225"/>
      <c r="AO458" s="226"/>
    </row>
    <row r="459" spans="1:41" ht="30" customHeight="1">
      <c r="A459" s="344"/>
      <c r="B459" s="362"/>
      <c r="C459" s="55"/>
      <c r="D459" s="371" t="s">
        <v>50</v>
      </c>
      <c r="E459" s="366"/>
      <c r="F459" s="366"/>
      <c r="G459" s="366"/>
      <c r="H459" s="366"/>
      <c r="I459" s="35"/>
      <c r="J459" s="36"/>
      <c r="K459" s="372" t="s">
        <v>51</v>
      </c>
      <c r="L459" s="367"/>
      <c r="M459" s="367"/>
      <c r="N459" s="367"/>
      <c r="O459" s="367"/>
      <c r="P459" s="40"/>
      <c r="Q459" s="41"/>
      <c r="R459" s="369" t="s">
        <v>52</v>
      </c>
      <c r="S459" s="369"/>
      <c r="T459" s="369"/>
      <c r="U459" s="369"/>
      <c r="V459" s="369"/>
      <c r="W459" s="58"/>
      <c r="AA459" s="320"/>
      <c r="AB459" s="226"/>
      <c r="AC459" s="226"/>
      <c r="AD459" s="226"/>
      <c r="AE459" s="230"/>
      <c r="AF459" s="226"/>
      <c r="AG459" s="226"/>
      <c r="AH459" s="226"/>
      <c r="AI459" s="226"/>
      <c r="AJ459" s="226"/>
      <c r="AK459" s="225"/>
      <c r="AL459" s="225"/>
      <c r="AM459" s="225"/>
      <c r="AN459" s="225"/>
      <c r="AO459" s="226"/>
    </row>
    <row r="460" spans="1:41">
      <c r="A460" s="344"/>
      <c r="B460" s="362"/>
      <c r="C460" s="55"/>
      <c r="D460" s="42">
        <v>2012</v>
      </c>
      <c r="E460" s="42">
        <v>2013</v>
      </c>
      <c r="F460" s="42">
        <v>2014</v>
      </c>
      <c r="G460" s="67" t="s">
        <v>53</v>
      </c>
      <c r="H460" s="42" t="s">
        <v>54</v>
      </c>
      <c r="I460" s="56"/>
      <c r="J460" s="57"/>
      <c r="K460" s="42">
        <v>2012</v>
      </c>
      <c r="L460" s="42">
        <v>2013</v>
      </c>
      <c r="M460" s="42">
        <v>2014</v>
      </c>
      <c r="N460" s="67" t="s">
        <v>53</v>
      </c>
      <c r="O460" s="42" t="s">
        <v>54</v>
      </c>
      <c r="P460" s="43"/>
      <c r="Q460" s="44"/>
      <c r="R460" s="42">
        <v>2012</v>
      </c>
      <c r="S460" s="42">
        <v>2013</v>
      </c>
      <c r="T460" s="42">
        <v>2014</v>
      </c>
      <c r="U460" s="67" t="s">
        <v>53</v>
      </c>
      <c r="V460" s="42" t="s">
        <v>54</v>
      </c>
      <c r="W460" s="58"/>
      <c r="Z460" s="316" t="s">
        <v>79</v>
      </c>
      <c r="AB460" s="225"/>
      <c r="AC460" s="225"/>
      <c r="AD460" s="225"/>
      <c r="AE460" s="225"/>
      <c r="AF460" s="225"/>
      <c r="AG460" s="225"/>
      <c r="AH460" s="225"/>
      <c r="AI460" s="225"/>
      <c r="AJ460" s="225"/>
      <c r="AK460" s="225"/>
      <c r="AL460" s="225"/>
      <c r="AM460" s="225"/>
      <c r="AN460" s="225"/>
      <c r="AO460" s="225"/>
    </row>
    <row r="461" spans="1:41" ht="4.5" customHeight="1">
      <c r="A461" s="344"/>
      <c r="B461" s="362"/>
      <c r="C461" s="55"/>
      <c r="D461" s="45"/>
      <c r="E461" s="45"/>
      <c r="F461" s="45"/>
      <c r="G461" s="72"/>
      <c r="H461" s="45"/>
      <c r="I461" s="56"/>
      <c r="J461" s="57"/>
      <c r="K461" s="45"/>
      <c r="L461" s="45"/>
      <c r="M461" s="45"/>
      <c r="N461" s="72"/>
      <c r="O461" s="45"/>
      <c r="P461" s="43"/>
      <c r="Q461" s="44"/>
      <c r="R461" s="45"/>
      <c r="S461" s="45"/>
      <c r="T461" s="45"/>
      <c r="U461" s="72"/>
      <c r="V461" s="45"/>
      <c r="W461" s="58"/>
      <c r="AB461" s="225"/>
      <c r="AC461" s="225"/>
      <c r="AD461" s="225"/>
      <c r="AE461" s="225"/>
      <c r="AF461" s="225"/>
      <c r="AG461" s="225"/>
      <c r="AH461" s="225"/>
      <c r="AI461" s="225"/>
      <c r="AJ461" s="225"/>
      <c r="AK461" s="225"/>
      <c r="AL461" s="225"/>
      <c r="AM461" s="225"/>
      <c r="AN461" s="225"/>
      <c r="AO461" s="225"/>
    </row>
    <row r="462" spans="1:41" ht="4.5" customHeight="1">
      <c r="A462" s="344"/>
      <c r="B462" s="362"/>
      <c r="C462" s="55"/>
      <c r="D462" s="38"/>
      <c r="E462" s="38"/>
      <c r="F462" s="38"/>
      <c r="G462" s="71"/>
      <c r="H462" s="38"/>
      <c r="I462" s="56"/>
      <c r="J462" s="57"/>
      <c r="K462" s="38"/>
      <c r="L462" s="38"/>
      <c r="M462" s="38"/>
      <c r="N462" s="71"/>
      <c r="O462" s="38"/>
      <c r="P462" s="43"/>
      <c r="Q462" s="44"/>
      <c r="R462" s="38"/>
      <c r="S462" s="38"/>
      <c r="T462" s="38"/>
      <c r="U462" s="71"/>
      <c r="V462" s="38"/>
      <c r="W462" s="58"/>
      <c r="AB462" s="225"/>
      <c r="AC462" s="225"/>
      <c r="AD462" s="225"/>
      <c r="AE462" s="225"/>
      <c r="AF462" s="225"/>
      <c r="AG462" s="225"/>
      <c r="AH462" s="225"/>
      <c r="AI462" s="225"/>
      <c r="AJ462" s="225"/>
      <c r="AK462" s="225"/>
      <c r="AL462" s="225"/>
      <c r="AM462" s="225"/>
      <c r="AN462" s="225"/>
      <c r="AO462" s="225"/>
    </row>
    <row r="463" spans="1:41">
      <c r="A463" s="344"/>
      <c r="B463" s="362"/>
      <c r="C463" s="342" t="s">
        <v>56</v>
      </c>
      <c r="D463" s="122">
        <f t="shared" ref="D463:F465" si="45">VLOOKUP(($Z463&amp;D$20&amp;$AA463),mcas.gr5to8,5,FALSE)</f>
        <v>92.9</v>
      </c>
      <c r="E463" s="122">
        <f t="shared" si="45"/>
        <v>93.2</v>
      </c>
      <c r="F463" s="59">
        <f t="shared" si="45"/>
        <v>94.5</v>
      </c>
      <c r="G463" s="69">
        <f>VLOOKUP(($Z463&amp;2015&amp;$AA463),mcas.gr5to8,5,FALSE)</f>
        <v>94.6</v>
      </c>
      <c r="H463" s="122">
        <f>VLOOKUP(($Z463&amp;2016&amp;$AA463),mcas.gr5to8,5,FALSE)</f>
        <v>94.1</v>
      </c>
      <c r="I463" s="62"/>
      <c r="J463" s="63"/>
      <c r="K463" s="122">
        <f t="shared" ref="K463:M465" si="46">VLOOKUP(($Z463&amp;K$20&amp;$AA463),mcas.gr5to8,6,FALSE)</f>
        <v>86</v>
      </c>
      <c r="L463" s="122">
        <f t="shared" si="46"/>
        <v>86</v>
      </c>
      <c r="M463" s="59">
        <f t="shared" si="46"/>
        <v>84</v>
      </c>
      <c r="N463" s="69">
        <f>VLOOKUP(($Z463&amp;2015&amp;$AA463),mcas.gr5to8,6,FALSE)</f>
        <v>86</v>
      </c>
      <c r="O463" s="122">
        <f>VLOOKUP(($Z463&amp;2016&amp;$AA463),mcas.gr5to8,6,FALSE)</f>
        <v>88</v>
      </c>
      <c r="P463" s="62"/>
      <c r="Q463" s="63"/>
      <c r="R463" s="121"/>
      <c r="S463" s="121"/>
      <c r="T463" s="59">
        <f t="shared" ref="R463:T465" si="47">VLOOKUP(($Z463&amp;T$20&amp;$AA463),mcas.gr5to8,7,FALSE)</f>
        <v>76</v>
      </c>
      <c r="U463" s="69">
        <f>VLOOKUP(($Z463&amp;2015&amp;$AA463),mcas.gr5to8,7,FALSE)</f>
        <v>58</v>
      </c>
      <c r="V463" s="122">
        <f>VLOOKUP(($Z463&amp;2016&amp;$AA463),mcas.gr5to8,7,FALSE)</f>
        <v>57</v>
      </c>
      <c r="W463" s="58"/>
      <c r="Z463" s="316" t="s">
        <v>57</v>
      </c>
      <c r="AA463" s="316" t="s">
        <v>79</v>
      </c>
      <c r="AB463" s="225"/>
      <c r="AC463" s="225"/>
      <c r="AD463" s="225"/>
      <c r="AE463" s="225"/>
      <c r="AF463" s="225"/>
      <c r="AG463" s="225"/>
      <c r="AH463" s="225"/>
      <c r="AI463" s="225"/>
      <c r="AJ463" s="225"/>
      <c r="AK463" s="225"/>
      <c r="AL463" s="225"/>
      <c r="AM463" s="225"/>
      <c r="AN463" s="225"/>
      <c r="AO463" s="225"/>
    </row>
    <row r="464" spans="1:41">
      <c r="A464" s="344"/>
      <c r="B464" s="362"/>
      <c r="C464" s="342" t="s">
        <v>58</v>
      </c>
      <c r="D464" s="122">
        <f t="shared" si="45"/>
        <v>77.099999999999994</v>
      </c>
      <c r="E464" s="122">
        <f t="shared" si="45"/>
        <v>78.8</v>
      </c>
      <c r="F464" s="59">
        <f t="shared" si="45"/>
        <v>78.5</v>
      </c>
      <c r="G464" s="69">
        <f>VLOOKUP(($Z464&amp;2015&amp;$AA464),mcas.gr5to8,5,FALSE)</f>
        <v>79.3</v>
      </c>
      <c r="H464" s="122">
        <f>VLOOKUP(($Z464&amp;2016&amp;$AA464),mcas.gr5to8,5,FALSE)</f>
        <v>80.3</v>
      </c>
      <c r="I464" s="62"/>
      <c r="J464" s="63"/>
      <c r="K464" s="122">
        <f t="shared" si="46"/>
        <v>54</v>
      </c>
      <c r="L464" s="122">
        <f t="shared" si="46"/>
        <v>57</v>
      </c>
      <c r="M464" s="59">
        <f t="shared" si="46"/>
        <v>57</v>
      </c>
      <c r="N464" s="69">
        <f>VLOOKUP(($Z464&amp;2015&amp;$AA464),mcas.gr5to8,6,FALSE)</f>
        <v>59</v>
      </c>
      <c r="O464" s="122">
        <f>VLOOKUP(($Z464&amp;2016&amp;$AA464),mcas.gr5to8,6,FALSE)</f>
        <v>62</v>
      </c>
      <c r="P464" s="62"/>
      <c r="Q464" s="63"/>
      <c r="R464" s="122">
        <f t="shared" si="47"/>
        <v>49</v>
      </c>
      <c r="S464" s="122">
        <f t="shared" si="47"/>
        <v>50</v>
      </c>
      <c r="T464" s="59">
        <f t="shared" si="47"/>
        <v>50</v>
      </c>
      <c r="U464" s="69">
        <f>VLOOKUP(($Z464&amp;2015&amp;$AA464),mcas.gr5to8,7,FALSE)</f>
        <v>51</v>
      </c>
      <c r="V464" s="122">
        <f>VLOOKUP(($Z464&amp;2016&amp;$AA464),mcas.gr5to8,7,FALSE)</f>
        <v>51</v>
      </c>
      <c r="W464" s="58"/>
      <c r="Z464" s="316" t="s">
        <v>59</v>
      </c>
      <c r="AA464" s="316" t="s">
        <v>79</v>
      </c>
      <c r="AB464" s="225"/>
      <c r="AC464" s="225"/>
      <c r="AD464" s="225"/>
      <c r="AE464" s="225"/>
      <c r="AF464" s="225"/>
      <c r="AG464" s="225"/>
      <c r="AH464" s="225"/>
      <c r="AI464" s="225"/>
      <c r="AJ464" s="225"/>
      <c r="AK464" s="225"/>
      <c r="AL464" s="225"/>
      <c r="AM464" s="225"/>
      <c r="AN464" s="225"/>
      <c r="AO464" s="225"/>
    </row>
    <row r="465" spans="1:43">
      <c r="A465" s="344"/>
      <c r="B465" s="362"/>
      <c r="C465" s="342" t="s">
        <v>60</v>
      </c>
      <c r="D465" s="122">
        <f t="shared" si="45"/>
        <v>67.2</v>
      </c>
      <c r="E465" s="122">
        <f t="shared" si="45"/>
        <v>64.5</v>
      </c>
      <c r="F465" s="59">
        <f t="shared" si="45"/>
        <v>63.6</v>
      </c>
      <c r="G465" s="69">
        <f>VLOOKUP(($Z465&amp;2015&amp;$AA465),mcas.gr5to8,5,FALSE)</f>
        <v>73.7</v>
      </c>
      <c r="H465" s="122">
        <f>VLOOKUP(($Z465&amp;2016&amp;$AA465),mcas.gr5to8,5,FALSE)</f>
        <v>72.099999999999994</v>
      </c>
      <c r="I465" s="62"/>
      <c r="J465" s="63"/>
      <c r="K465" s="122">
        <f t="shared" si="46"/>
        <v>38</v>
      </c>
      <c r="L465" s="122">
        <f t="shared" si="46"/>
        <v>35</v>
      </c>
      <c r="M465" s="59">
        <f t="shared" si="46"/>
        <v>34</v>
      </c>
      <c r="N465" s="69">
        <f>VLOOKUP(($Z465&amp;2015&amp;$AA465),mcas.gr5to8,6,FALSE)</f>
        <v>49</v>
      </c>
      <c r="O465" s="122">
        <f>VLOOKUP(($Z465&amp;2016&amp;$AA465),mcas.gr5to8,6,FALSE)</f>
        <v>52</v>
      </c>
      <c r="P465" s="62"/>
      <c r="Q465" s="63"/>
      <c r="R465" s="122">
        <f t="shared" si="47"/>
        <v>34</v>
      </c>
      <c r="S465" s="122">
        <f t="shared" si="47"/>
        <v>30</v>
      </c>
      <c r="T465" s="59">
        <f t="shared" si="47"/>
        <v>38</v>
      </c>
      <c r="U465" s="69">
        <f>VLOOKUP(($Z465&amp;2015&amp;$AA465),mcas.gr5to8,7,FALSE)</f>
        <v>38</v>
      </c>
      <c r="V465" s="122">
        <f>VLOOKUP(($Z465&amp;2016&amp;$AA465),mcas.gr5to8,7,FALSE)</f>
        <v>32.5</v>
      </c>
      <c r="W465" s="58"/>
      <c r="Z465" s="316" t="s">
        <v>61</v>
      </c>
      <c r="AA465" s="316" t="s">
        <v>79</v>
      </c>
      <c r="AB465" s="225"/>
      <c r="AC465" s="225"/>
      <c r="AD465" s="225"/>
      <c r="AE465" s="225"/>
      <c r="AF465" s="225"/>
      <c r="AG465" s="225"/>
      <c r="AH465" s="225"/>
      <c r="AI465" s="225"/>
      <c r="AJ465" s="225"/>
      <c r="AK465" s="225"/>
      <c r="AL465" s="225"/>
      <c r="AM465" s="225"/>
      <c r="AN465" s="225"/>
      <c r="AO465" s="225"/>
    </row>
    <row r="466" spans="1:43" ht="4.5" customHeight="1">
      <c r="A466" s="344"/>
      <c r="B466" s="362"/>
      <c r="C466" s="34"/>
      <c r="D466" s="64"/>
      <c r="E466" s="64"/>
      <c r="F466" s="64"/>
      <c r="G466" s="65"/>
      <c r="H466" s="64"/>
      <c r="I466" s="62"/>
      <c r="J466" s="63"/>
      <c r="K466" s="64"/>
      <c r="L466" s="64"/>
      <c r="M466" s="64"/>
      <c r="N466" s="65"/>
      <c r="O466" s="64"/>
      <c r="P466" s="62"/>
      <c r="Q466" s="63"/>
      <c r="R466" s="64"/>
      <c r="S466" s="64"/>
      <c r="T466" s="64"/>
      <c r="U466" s="65"/>
      <c r="V466" s="64"/>
      <c r="W466" s="58"/>
      <c r="AB466" s="225"/>
      <c r="AC466" s="225"/>
      <c r="AD466" s="225"/>
      <c r="AE466" s="225"/>
      <c r="AF466" s="225"/>
      <c r="AG466" s="225"/>
      <c r="AH466" s="225"/>
      <c r="AI466" s="225"/>
      <c r="AJ466" s="225"/>
      <c r="AK466" s="225"/>
      <c r="AL466" s="225"/>
      <c r="AM466" s="225"/>
      <c r="AN466" s="225"/>
      <c r="AO466" s="225"/>
    </row>
    <row r="467" spans="1:43" ht="4.5" customHeight="1">
      <c r="A467" s="344"/>
      <c r="B467" s="362"/>
      <c r="C467" s="34"/>
      <c r="D467" s="59"/>
      <c r="E467" s="59"/>
      <c r="F467" s="59"/>
      <c r="G467" s="69"/>
      <c r="H467" s="59"/>
      <c r="I467" s="62"/>
      <c r="J467" s="63"/>
      <c r="K467" s="59"/>
      <c r="L467" s="59"/>
      <c r="M467" s="59"/>
      <c r="N467" s="69"/>
      <c r="O467" s="59"/>
      <c r="P467" s="62"/>
      <c r="Q467" s="63"/>
      <c r="R467" s="59"/>
      <c r="S467" s="59"/>
      <c r="T467" s="59"/>
      <c r="U467" s="69"/>
      <c r="V467" s="59"/>
      <c r="W467" s="58"/>
      <c r="AB467" s="225"/>
      <c r="AC467" s="225"/>
      <c r="AD467" s="225"/>
      <c r="AE467" s="225"/>
      <c r="AF467" s="225"/>
      <c r="AG467" s="225"/>
      <c r="AH467" s="225"/>
      <c r="AI467" s="225"/>
      <c r="AJ467" s="225"/>
      <c r="AK467" s="225"/>
      <c r="AL467" s="225"/>
      <c r="AM467" s="225"/>
      <c r="AN467" s="225"/>
      <c r="AO467" s="225"/>
    </row>
    <row r="468" spans="1:43">
      <c r="A468" s="344"/>
      <c r="B468" s="362"/>
      <c r="C468" s="20" t="s">
        <v>30</v>
      </c>
      <c r="D468" s="116" t="s">
        <v>62</v>
      </c>
      <c r="E468" s="116" t="s">
        <v>62</v>
      </c>
      <c r="F468" s="114" t="s">
        <v>62</v>
      </c>
      <c r="G468" s="116" t="s">
        <v>62</v>
      </c>
      <c r="H468" s="116" t="s">
        <v>62</v>
      </c>
      <c r="I468" s="62"/>
      <c r="J468" s="63"/>
      <c r="K468" s="116" t="s">
        <v>62</v>
      </c>
      <c r="L468" s="116" t="s">
        <v>62</v>
      </c>
      <c r="M468" s="114" t="s">
        <v>62</v>
      </c>
      <c r="N468" s="116" t="s">
        <v>62</v>
      </c>
      <c r="O468" s="116" t="s">
        <v>62</v>
      </c>
      <c r="P468" s="62"/>
      <c r="Q468" s="63"/>
      <c r="R468" s="116" t="s">
        <v>62</v>
      </c>
      <c r="S468" s="116" t="s">
        <v>62</v>
      </c>
      <c r="T468" s="114" t="s">
        <v>62</v>
      </c>
      <c r="U468" s="116" t="s">
        <v>62</v>
      </c>
      <c r="V468" s="116" t="s">
        <v>62</v>
      </c>
      <c r="W468" s="58"/>
      <c r="AB468" s="225"/>
      <c r="AC468" s="225"/>
      <c r="AD468" s="225"/>
      <c r="AE468" s="225"/>
      <c r="AF468" s="225"/>
      <c r="AG468" s="225"/>
      <c r="AH468" s="225"/>
      <c r="AI468" s="225"/>
      <c r="AJ468" s="225"/>
      <c r="AK468" s="225"/>
      <c r="AL468" s="225"/>
      <c r="AM468" s="225"/>
      <c r="AN468" s="225"/>
      <c r="AO468" s="225"/>
    </row>
    <row r="469" spans="1:43" ht="15.75" thickBot="1">
      <c r="A469" s="344"/>
      <c r="B469" s="363"/>
      <c r="C469" s="155"/>
      <c r="D469" s="155"/>
      <c r="E469" s="155"/>
      <c r="F469" s="155"/>
      <c r="G469" s="155"/>
      <c r="H469" s="155"/>
      <c r="I469" s="155"/>
      <c r="J469" s="155"/>
      <c r="K469" s="155"/>
      <c r="L469" s="155"/>
      <c r="M469" s="155"/>
      <c r="N469" s="155"/>
      <c r="O469" s="155"/>
      <c r="P469" s="155"/>
      <c r="Q469" s="155"/>
      <c r="R469" s="155"/>
      <c r="S469" s="155"/>
      <c r="T469" s="155"/>
      <c r="U469" s="155"/>
      <c r="V469" s="155"/>
      <c r="W469" s="156"/>
      <c r="AB469" s="225"/>
      <c r="AC469" s="225"/>
      <c r="AD469" s="225"/>
      <c r="AE469" s="225"/>
      <c r="AF469" s="225"/>
      <c r="AG469" s="225"/>
      <c r="AH469" s="225"/>
      <c r="AI469" s="225"/>
      <c r="AJ469" s="225"/>
      <c r="AK469" s="225"/>
      <c r="AL469" s="225"/>
      <c r="AM469" s="225"/>
      <c r="AN469" s="225"/>
      <c r="AO469" s="225"/>
    </row>
    <row r="470" spans="1:43">
      <c r="A470" s="344"/>
      <c r="B470" s="73"/>
      <c r="C470" s="68"/>
      <c r="D470" s="68"/>
      <c r="E470" s="68"/>
      <c r="AB470" s="225"/>
      <c r="AC470" s="225"/>
      <c r="AD470" s="225"/>
      <c r="AE470" s="225"/>
      <c r="AF470" s="225"/>
      <c r="AG470" s="225"/>
      <c r="AH470" s="225"/>
      <c r="AI470" s="225"/>
      <c r="AJ470" s="225"/>
      <c r="AK470" s="225"/>
      <c r="AL470" s="225"/>
      <c r="AM470" s="225"/>
      <c r="AN470" s="225"/>
      <c r="AO470" s="225"/>
    </row>
    <row r="471" spans="1:43" ht="30" customHeight="1">
      <c r="A471" s="344"/>
      <c r="C471" s="374" t="s">
        <v>64</v>
      </c>
      <c r="D471" s="374"/>
      <c r="E471" s="374"/>
      <c r="F471" s="374"/>
      <c r="G471" s="374"/>
      <c r="H471" s="374"/>
      <c r="I471" s="374"/>
      <c r="J471" s="374"/>
      <c r="K471" s="374"/>
      <c r="L471" s="374"/>
      <c r="M471" s="374"/>
      <c r="N471" s="374"/>
      <c r="O471" s="374"/>
      <c r="P471" s="374"/>
      <c r="Q471" s="374"/>
      <c r="R471" s="374"/>
      <c r="S471" s="374"/>
      <c r="T471" s="374"/>
      <c r="U471" s="374"/>
      <c r="V471" s="374"/>
      <c r="W471" s="74"/>
      <c r="AB471" s="225"/>
      <c r="AC471" s="225"/>
      <c r="AD471" s="225"/>
      <c r="AE471" s="225"/>
      <c r="AF471" s="225"/>
      <c r="AG471" s="225"/>
      <c r="AH471" s="225"/>
      <c r="AI471" s="225"/>
      <c r="AJ471" s="225"/>
      <c r="AK471" s="225"/>
      <c r="AL471" s="225"/>
      <c r="AM471" s="225"/>
      <c r="AN471" s="225"/>
      <c r="AO471" s="225"/>
    </row>
    <row r="472" spans="1:43" ht="45" customHeight="1">
      <c r="A472" s="344"/>
      <c r="C472" s="354" t="s">
        <v>65</v>
      </c>
      <c r="D472" s="354"/>
      <c r="E472" s="354"/>
      <c r="F472" s="354"/>
      <c r="G472" s="354"/>
      <c r="H472" s="354"/>
      <c r="I472" s="354"/>
      <c r="J472" s="354"/>
      <c r="K472" s="354"/>
      <c r="L472" s="354"/>
      <c r="M472" s="354"/>
      <c r="N472" s="354"/>
      <c r="O472" s="354"/>
      <c r="P472" s="354"/>
      <c r="Q472" s="354"/>
      <c r="R472" s="354"/>
      <c r="S472" s="354"/>
      <c r="T472" s="354"/>
      <c r="U472" s="354"/>
      <c r="V472" s="354"/>
      <c r="W472" s="354"/>
      <c r="AB472" s="225"/>
      <c r="AC472" s="225"/>
      <c r="AD472" s="225"/>
      <c r="AE472" s="225"/>
      <c r="AF472" s="225"/>
      <c r="AG472" s="225"/>
      <c r="AH472" s="225"/>
      <c r="AI472" s="225"/>
      <c r="AJ472" s="225"/>
      <c r="AK472" s="225"/>
      <c r="AL472" s="225"/>
      <c r="AM472" s="225"/>
      <c r="AN472" s="225"/>
      <c r="AO472" s="225"/>
    </row>
    <row r="473" spans="1:43" s="192" customFormat="1" ht="45" customHeight="1" thickBot="1">
      <c r="A473" s="191"/>
      <c r="C473" s="354" t="s">
        <v>66</v>
      </c>
      <c r="D473" s="354"/>
      <c r="E473" s="354"/>
      <c r="F473" s="354"/>
      <c r="G473" s="354"/>
      <c r="H473" s="354"/>
      <c r="I473" s="354"/>
      <c r="J473" s="354"/>
      <c r="K473" s="354"/>
      <c r="L473" s="354"/>
      <c r="M473" s="354"/>
      <c r="N473" s="354"/>
      <c r="O473" s="354"/>
      <c r="P473" s="354"/>
      <c r="Q473" s="354"/>
      <c r="R473" s="354"/>
      <c r="S473" s="354"/>
      <c r="T473" s="354"/>
      <c r="U473" s="354"/>
      <c r="V473" s="354"/>
      <c r="Z473" s="322"/>
      <c r="AA473" s="193"/>
      <c r="AB473" s="231"/>
      <c r="AC473" s="231"/>
      <c r="AD473" s="231"/>
      <c r="AE473" s="231"/>
      <c r="AF473" s="231"/>
      <c r="AG473" s="231"/>
      <c r="AH473" s="231"/>
      <c r="AI473" s="231"/>
      <c r="AJ473" s="231"/>
      <c r="AK473" s="231"/>
      <c r="AL473" s="231"/>
      <c r="AM473" s="231"/>
      <c r="AN473" s="231"/>
      <c r="AO473" s="231"/>
      <c r="AP473" s="193"/>
      <c r="AQ473" s="193"/>
    </row>
    <row r="474" spans="1:43" ht="60" customHeight="1">
      <c r="A474" s="344"/>
      <c r="B474" s="357" t="s">
        <v>80</v>
      </c>
      <c r="C474" s="358"/>
      <c r="D474" s="358"/>
      <c r="E474" s="358"/>
      <c r="F474" s="358"/>
      <c r="G474" s="358"/>
      <c r="H474" s="358"/>
      <c r="I474" s="358"/>
      <c r="J474" s="358"/>
      <c r="K474" s="358"/>
      <c r="L474" s="358"/>
      <c r="M474" s="358"/>
      <c r="N474" s="358"/>
      <c r="O474" s="358"/>
      <c r="P474" s="358"/>
      <c r="Q474" s="358"/>
      <c r="R474" s="358"/>
      <c r="S474" s="358"/>
      <c r="T474" s="358"/>
      <c r="U474" s="358"/>
      <c r="V474" s="358"/>
      <c r="W474" s="359"/>
      <c r="AB474" s="225"/>
      <c r="AC474" s="225"/>
      <c r="AD474" s="225"/>
      <c r="AE474" s="225"/>
      <c r="AF474" s="225"/>
      <c r="AG474" s="225"/>
      <c r="AH474" s="225"/>
      <c r="AI474" s="225"/>
      <c r="AJ474" s="225"/>
      <c r="AK474" s="225"/>
      <c r="AL474" s="225"/>
      <c r="AM474" s="225"/>
      <c r="AN474" s="225"/>
      <c r="AO474" s="225"/>
    </row>
    <row r="475" spans="1:43" ht="18.75" customHeight="1">
      <c r="A475" s="344"/>
      <c r="B475" s="361" t="s">
        <v>49</v>
      </c>
      <c r="C475" s="245"/>
      <c r="D475" s="99"/>
      <c r="E475" s="99"/>
      <c r="F475" s="99"/>
      <c r="G475" s="99"/>
      <c r="H475" s="99"/>
      <c r="I475" s="99"/>
      <c r="J475" s="99"/>
      <c r="K475" s="99"/>
      <c r="L475" s="99"/>
      <c r="M475" s="99"/>
      <c r="N475" s="99"/>
      <c r="O475" s="99"/>
      <c r="P475" s="99"/>
      <c r="Q475" s="99"/>
      <c r="R475" s="99"/>
      <c r="S475" s="99"/>
      <c r="T475" s="99"/>
      <c r="U475" s="99"/>
      <c r="V475" s="99"/>
      <c r="W475" s="246"/>
      <c r="AB475" s="225"/>
      <c r="AC475" s="225"/>
      <c r="AD475" s="225"/>
      <c r="AE475" s="225"/>
      <c r="AF475" s="225"/>
      <c r="AG475" s="225"/>
      <c r="AH475" s="225"/>
      <c r="AI475" s="225"/>
      <c r="AJ475" s="225"/>
      <c r="AK475" s="225"/>
      <c r="AL475" s="225"/>
      <c r="AM475" s="225"/>
      <c r="AN475" s="225"/>
      <c r="AO475" s="225"/>
    </row>
    <row r="476" spans="1:43" ht="14.25" customHeight="1">
      <c r="A476" s="344"/>
      <c r="B476" s="362"/>
      <c r="C476" s="30"/>
      <c r="D476" s="30"/>
      <c r="E476" s="30"/>
      <c r="F476" s="30"/>
      <c r="G476" s="30"/>
      <c r="H476" s="30"/>
      <c r="I476" s="31"/>
      <c r="J476" s="32"/>
      <c r="K476" s="30"/>
      <c r="L476" s="30"/>
      <c r="M476" s="30"/>
      <c r="N476" s="30"/>
      <c r="O476" s="30"/>
      <c r="P476" s="31"/>
      <c r="Q476" s="32"/>
      <c r="R476" s="30"/>
      <c r="S476" s="30"/>
      <c r="T476" s="30"/>
      <c r="U476" s="30"/>
      <c r="V476" s="30"/>
      <c r="W476" s="33"/>
      <c r="AB476" s="225"/>
      <c r="AC476" s="225"/>
      <c r="AD476" s="225"/>
      <c r="AE476" s="225"/>
      <c r="AF476" s="225"/>
      <c r="AG476" s="225"/>
      <c r="AH476" s="225"/>
      <c r="AI476" s="225"/>
      <c r="AJ476" s="225"/>
      <c r="AK476" s="225"/>
      <c r="AL476" s="225"/>
      <c r="AM476" s="225"/>
      <c r="AN476" s="225"/>
      <c r="AO476" s="225"/>
    </row>
    <row r="477" spans="1:43" ht="14.25" customHeight="1">
      <c r="A477" s="344"/>
      <c r="B477" s="362"/>
      <c r="C477" s="34"/>
      <c r="D477" s="34"/>
      <c r="E477" s="34"/>
      <c r="F477" s="34"/>
      <c r="G477" s="34"/>
      <c r="H477" s="34"/>
      <c r="I477" s="35"/>
      <c r="J477" s="36"/>
      <c r="K477" s="34"/>
      <c r="L477" s="34"/>
      <c r="M477" s="34"/>
      <c r="N477" s="34"/>
      <c r="O477" s="34"/>
      <c r="P477" s="35"/>
      <c r="Q477" s="36"/>
      <c r="R477" s="34"/>
      <c r="S477" s="34"/>
      <c r="T477" s="34"/>
      <c r="U477" s="34"/>
      <c r="V477" s="34"/>
      <c r="W477" s="37"/>
      <c r="AA477" s="318"/>
      <c r="AB477" s="228"/>
      <c r="AC477" s="228"/>
      <c r="AD477" s="228"/>
      <c r="AE477" s="228"/>
      <c r="AF477" s="229"/>
      <c r="AG477" s="228"/>
      <c r="AH477" s="228"/>
      <c r="AI477" s="228"/>
      <c r="AJ477" s="228"/>
      <c r="AK477" s="228"/>
      <c r="AL477" s="228"/>
      <c r="AM477" s="228"/>
      <c r="AN477" s="228"/>
      <c r="AO477" s="228"/>
    </row>
    <row r="478" spans="1:43" ht="14.25" customHeight="1">
      <c r="A478" s="344"/>
      <c r="B478" s="362"/>
      <c r="C478" s="34"/>
      <c r="D478" s="34"/>
      <c r="E478" s="34"/>
      <c r="F478" s="34"/>
      <c r="G478" s="34"/>
      <c r="H478" s="34"/>
      <c r="I478" s="35"/>
      <c r="J478" s="36"/>
      <c r="K478" s="34"/>
      <c r="L478" s="34"/>
      <c r="M478" s="34"/>
      <c r="N478" s="34"/>
      <c r="O478" s="34"/>
      <c r="P478" s="35"/>
      <c r="Q478" s="36"/>
      <c r="R478" s="34"/>
      <c r="S478" s="34"/>
      <c r="T478" s="34"/>
      <c r="U478" s="34"/>
      <c r="V478" s="34"/>
      <c r="W478" s="37"/>
      <c r="AA478" s="319"/>
      <c r="AB478" s="224"/>
      <c r="AC478" s="224"/>
      <c r="AD478" s="224"/>
      <c r="AE478" s="224"/>
      <c r="AF478" s="224"/>
      <c r="AG478" s="224"/>
      <c r="AH478" s="224"/>
      <c r="AI478" s="224"/>
      <c r="AJ478" s="224"/>
      <c r="AK478" s="224"/>
      <c r="AL478" s="224"/>
      <c r="AM478" s="224"/>
      <c r="AN478" s="224"/>
      <c r="AO478" s="224"/>
    </row>
    <row r="479" spans="1:43" ht="14.25" customHeight="1">
      <c r="A479" s="344"/>
      <c r="B479" s="362"/>
      <c r="C479" s="34"/>
      <c r="D479" s="34"/>
      <c r="E479" s="34"/>
      <c r="F479" s="34"/>
      <c r="G479" s="34"/>
      <c r="H479" s="34"/>
      <c r="I479" s="35"/>
      <c r="J479" s="36"/>
      <c r="K479" s="34"/>
      <c r="L479" s="34"/>
      <c r="M479" s="34"/>
      <c r="N479" s="34"/>
      <c r="O479" s="34"/>
      <c r="P479" s="35"/>
      <c r="Q479" s="36"/>
      <c r="R479" s="34"/>
      <c r="S479" s="34"/>
      <c r="T479" s="34"/>
      <c r="U479" s="34"/>
      <c r="V479" s="34"/>
      <c r="W479" s="37"/>
      <c r="AB479" s="225"/>
      <c r="AC479" s="225"/>
      <c r="AD479" s="225"/>
      <c r="AE479" s="225"/>
      <c r="AF479" s="225"/>
      <c r="AG479" s="225"/>
      <c r="AH479" s="225"/>
      <c r="AI479" s="225"/>
      <c r="AJ479" s="225"/>
      <c r="AK479" s="225"/>
      <c r="AL479" s="225"/>
      <c r="AM479" s="225"/>
      <c r="AN479" s="225"/>
      <c r="AO479" s="225"/>
    </row>
    <row r="480" spans="1:43" ht="14.25" customHeight="1">
      <c r="A480" s="344"/>
      <c r="B480" s="362"/>
      <c r="C480" s="34"/>
      <c r="D480" s="34"/>
      <c r="E480" s="34"/>
      <c r="F480" s="34"/>
      <c r="G480" s="34"/>
      <c r="H480" s="34"/>
      <c r="I480" s="35"/>
      <c r="J480" s="36"/>
      <c r="K480" s="34"/>
      <c r="L480" s="34"/>
      <c r="M480" s="34"/>
      <c r="N480" s="34"/>
      <c r="O480" s="34"/>
      <c r="P480" s="35"/>
      <c r="Q480" s="36"/>
      <c r="R480" s="34"/>
      <c r="S480" s="34"/>
      <c r="T480" s="34"/>
      <c r="U480" s="34"/>
      <c r="V480" s="34"/>
      <c r="W480" s="37"/>
      <c r="AB480" s="225"/>
      <c r="AC480" s="225"/>
      <c r="AD480" s="225"/>
      <c r="AE480" s="225"/>
      <c r="AF480" s="225"/>
      <c r="AG480" s="225"/>
      <c r="AH480" s="225"/>
      <c r="AI480" s="225"/>
      <c r="AJ480" s="225"/>
      <c r="AK480" s="225"/>
      <c r="AL480" s="225"/>
      <c r="AM480" s="225"/>
      <c r="AN480" s="225"/>
      <c r="AO480" s="225"/>
    </row>
    <row r="481" spans="1:41" ht="14.25" customHeight="1">
      <c r="A481" s="344"/>
      <c r="B481" s="362"/>
      <c r="C481" s="34"/>
      <c r="D481" s="34"/>
      <c r="E481" s="34"/>
      <c r="F481" s="34"/>
      <c r="G481" s="34"/>
      <c r="H481" s="34"/>
      <c r="I481" s="35"/>
      <c r="J481" s="36"/>
      <c r="K481" s="34"/>
      <c r="L481" s="34"/>
      <c r="M481" s="34"/>
      <c r="N481" s="34"/>
      <c r="O481" s="34"/>
      <c r="P481" s="35"/>
      <c r="Q481" s="36"/>
      <c r="R481" s="34"/>
      <c r="S481" s="34"/>
      <c r="T481" s="34"/>
      <c r="U481" s="34"/>
      <c r="V481" s="34"/>
      <c r="W481" s="37"/>
      <c r="AA481" s="320"/>
      <c r="AB481" s="226"/>
      <c r="AC481" s="226"/>
      <c r="AD481" s="226"/>
      <c r="AE481" s="226"/>
      <c r="AF481" s="226"/>
      <c r="AG481" s="226"/>
      <c r="AH481" s="226"/>
      <c r="AI481" s="226"/>
      <c r="AJ481" s="226"/>
      <c r="AK481" s="226"/>
      <c r="AL481" s="226"/>
      <c r="AM481" s="226"/>
      <c r="AN481" s="226"/>
      <c r="AO481" s="226"/>
    </row>
    <row r="482" spans="1:41" ht="14.25" customHeight="1">
      <c r="A482" s="344"/>
      <c r="B482" s="362"/>
      <c r="C482" s="34"/>
      <c r="D482" s="34"/>
      <c r="E482" s="34"/>
      <c r="F482" s="34"/>
      <c r="G482" s="34"/>
      <c r="H482" s="34"/>
      <c r="I482" s="35"/>
      <c r="J482" s="36"/>
      <c r="K482" s="34"/>
      <c r="L482" s="34"/>
      <c r="M482" s="34"/>
      <c r="N482" s="34"/>
      <c r="O482" s="34"/>
      <c r="P482" s="35"/>
      <c r="Q482" s="36"/>
      <c r="R482" s="34"/>
      <c r="S482" s="34"/>
      <c r="T482" s="34"/>
      <c r="U482" s="34"/>
      <c r="V482" s="34"/>
      <c r="W482" s="37"/>
      <c r="AA482" s="320"/>
      <c r="AB482" s="226"/>
      <c r="AC482" s="226"/>
      <c r="AD482" s="226"/>
      <c r="AE482" s="226"/>
      <c r="AF482" s="226"/>
      <c r="AG482" s="226"/>
      <c r="AH482" s="226"/>
      <c r="AI482" s="226"/>
      <c r="AJ482" s="226"/>
      <c r="AK482" s="226"/>
      <c r="AL482" s="226"/>
      <c r="AM482" s="226"/>
      <c r="AN482" s="226"/>
      <c r="AO482" s="226"/>
    </row>
    <row r="483" spans="1:41" ht="14.25" customHeight="1">
      <c r="A483" s="344"/>
      <c r="B483" s="362"/>
      <c r="C483" s="34"/>
      <c r="D483" s="34"/>
      <c r="E483" s="34"/>
      <c r="F483" s="34"/>
      <c r="G483" s="34"/>
      <c r="H483" s="34"/>
      <c r="I483" s="35"/>
      <c r="J483" s="36"/>
      <c r="K483" s="34"/>
      <c r="L483" s="34"/>
      <c r="M483" s="34"/>
      <c r="N483" s="34"/>
      <c r="O483" s="34"/>
      <c r="P483" s="35"/>
      <c r="Q483" s="36"/>
      <c r="R483" s="34"/>
      <c r="S483" s="34"/>
      <c r="T483" s="34"/>
      <c r="U483" s="34"/>
      <c r="V483" s="34"/>
      <c r="W483" s="37"/>
      <c r="AA483" s="320"/>
      <c r="AB483" s="226"/>
      <c r="AC483" s="226"/>
      <c r="AD483" s="226"/>
      <c r="AE483" s="226"/>
      <c r="AF483" s="226"/>
      <c r="AG483" s="226"/>
      <c r="AH483" s="226"/>
      <c r="AI483" s="226"/>
      <c r="AJ483" s="226"/>
      <c r="AK483" s="226"/>
      <c r="AL483" s="226"/>
      <c r="AM483" s="226"/>
      <c r="AN483" s="226"/>
      <c r="AO483" s="226"/>
    </row>
    <row r="484" spans="1:41" ht="14.25" customHeight="1">
      <c r="A484" s="344"/>
      <c r="B484" s="362"/>
      <c r="C484" s="34"/>
      <c r="D484" s="34"/>
      <c r="E484" s="34"/>
      <c r="F484" s="34"/>
      <c r="G484" s="34"/>
      <c r="H484" s="34"/>
      <c r="I484" s="35"/>
      <c r="J484" s="36"/>
      <c r="K484" s="34"/>
      <c r="L484" s="34"/>
      <c r="M484" s="34"/>
      <c r="N484" s="34"/>
      <c r="O484" s="34"/>
      <c r="P484" s="35"/>
      <c r="Q484" s="36"/>
      <c r="R484" s="34"/>
      <c r="S484" s="34"/>
      <c r="T484" s="34"/>
      <c r="U484" s="34"/>
      <c r="V484" s="34"/>
      <c r="W484" s="37"/>
      <c r="AB484" s="225"/>
      <c r="AC484" s="225"/>
      <c r="AD484" s="225"/>
      <c r="AE484" s="225"/>
      <c r="AF484" s="225"/>
      <c r="AG484" s="225"/>
      <c r="AH484" s="225"/>
      <c r="AI484" s="225"/>
      <c r="AJ484" s="225"/>
      <c r="AK484" s="225"/>
      <c r="AL484" s="225"/>
      <c r="AM484" s="225"/>
      <c r="AN484" s="225"/>
      <c r="AO484" s="225"/>
    </row>
    <row r="485" spans="1:41" ht="14.25" customHeight="1">
      <c r="A485" s="344"/>
      <c r="B485" s="362"/>
      <c r="C485" s="34"/>
      <c r="D485" s="34"/>
      <c r="E485" s="34"/>
      <c r="F485" s="34"/>
      <c r="G485" s="34"/>
      <c r="H485" s="34"/>
      <c r="I485" s="35"/>
      <c r="J485" s="36"/>
      <c r="K485" s="34"/>
      <c r="L485" s="34"/>
      <c r="M485" s="34"/>
      <c r="N485" s="34"/>
      <c r="O485" s="34"/>
      <c r="P485" s="35"/>
      <c r="Q485" s="36"/>
      <c r="R485" s="34"/>
      <c r="S485" s="34"/>
      <c r="T485" s="34"/>
      <c r="U485" s="34"/>
      <c r="V485" s="34"/>
      <c r="W485" s="37"/>
      <c r="AB485" s="225"/>
      <c r="AC485" s="225"/>
      <c r="AD485" s="225"/>
      <c r="AE485" s="225"/>
      <c r="AF485" s="225"/>
      <c r="AG485" s="225"/>
      <c r="AH485" s="225"/>
      <c r="AI485" s="225"/>
      <c r="AJ485" s="225"/>
      <c r="AK485" s="225"/>
      <c r="AL485" s="225"/>
      <c r="AM485" s="225"/>
      <c r="AN485" s="225"/>
      <c r="AO485" s="225"/>
    </row>
    <row r="486" spans="1:41" ht="14.25" customHeight="1">
      <c r="A486" s="344"/>
      <c r="B486" s="362"/>
      <c r="C486" s="34"/>
      <c r="D486" s="34"/>
      <c r="E486" s="34"/>
      <c r="F486" s="34"/>
      <c r="G486" s="34"/>
      <c r="H486" s="34"/>
      <c r="I486" s="35"/>
      <c r="J486" s="36"/>
      <c r="K486" s="34"/>
      <c r="L486" s="34"/>
      <c r="M486" s="34"/>
      <c r="N486" s="34"/>
      <c r="O486" s="34"/>
      <c r="P486" s="35"/>
      <c r="Q486" s="36"/>
      <c r="R486" s="34"/>
      <c r="S486" s="34"/>
      <c r="T486" s="34"/>
      <c r="U486" s="34"/>
      <c r="V486" s="34"/>
      <c r="W486" s="37"/>
      <c r="AA486" s="319"/>
      <c r="AB486" s="224"/>
      <c r="AC486" s="224"/>
      <c r="AD486" s="224"/>
      <c r="AE486" s="224"/>
      <c r="AF486" s="224"/>
      <c r="AG486" s="224"/>
      <c r="AH486" s="224"/>
      <c r="AI486" s="224"/>
      <c r="AJ486" s="224"/>
      <c r="AK486" s="224"/>
      <c r="AL486" s="224"/>
      <c r="AM486" s="224"/>
      <c r="AN486" s="224"/>
      <c r="AO486" s="224"/>
    </row>
    <row r="487" spans="1:41" ht="14.25" customHeight="1">
      <c r="A487" s="344"/>
      <c r="B487" s="362"/>
      <c r="C487" s="34"/>
      <c r="D487" s="34"/>
      <c r="E487" s="34"/>
      <c r="F487" s="34"/>
      <c r="G487" s="34"/>
      <c r="H487" s="34"/>
      <c r="I487" s="35"/>
      <c r="J487" s="36"/>
      <c r="K487" s="34"/>
      <c r="L487" s="34"/>
      <c r="M487" s="34"/>
      <c r="N487" s="34"/>
      <c r="O487" s="34"/>
      <c r="P487" s="35"/>
      <c r="Q487" s="36"/>
      <c r="R487" s="34"/>
      <c r="S487" s="34"/>
      <c r="T487" s="34"/>
      <c r="U487" s="34"/>
      <c r="V487" s="34"/>
      <c r="W487" s="37"/>
      <c r="AB487" s="225"/>
      <c r="AC487" s="225"/>
      <c r="AD487" s="225"/>
      <c r="AE487" s="225"/>
      <c r="AF487" s="225"/>
      <c r="AG487" s="225"/>
      <c r="AH487" s="225"/>
      <c r="AI487" s="225"/>
      <c r="AJ487" s="225"/>
      <c r="AK487" s="225"/>
      <c r="AL487" s="225"/>
      <c r="AM487" s="225"/>
      <c r="AN487" s="225"/>
      <c r="AO487" s="225"/>
    </row>
    <row r="488" spans="1:41" ht="14.25" customHeight="1">
      <c r="A488" s="344"/>
      <c r="B488" s="362"/>
      <c r="C488" s="34"/>
      <c r="D488" s="34"/>
      <c r="E488" s="34"/>
      <c r="F488" s="34"/>
      <c r="G488" s="34"/>
      <c r="H488" s="34"/>
      <c r="I488" s="35"/>
      <c r="J488" s="36"/>
      <c r="K488" s="34"/>
      <c r="L488" s="34"/>
      <c r="M488" s="34"/>
      <c r="N488" s="34"/>
      <c r="O488" s="34"/>
      <c r="P488" s="35"/>
      <c r="Q488" s="36"/>
      <c r="R488" s="34"/>
      <c r="S488" s="34"/>
      <c r="T488" s="34"/>
      <c r="U488" s="34"/>
      <c r="V488" s="34"/>
      <c r="W488" s="37"/>
      <c r="AB488" s="225"/>
      <c r="AC488" s="225"/>
      <c r="AD488" s="225"/>
      <c r="AE488" s="226"/>
      <c r="AF488" s="225"/>
      <c r="AG488" s="225"/>
      <c r="AH488" s="225"/>
      <c r="AI488" s="225"/>
      <c r="AJ488" s="226"/>
      <c r="AK488" s="225"/>
      <c r="AL488" s="225"/>
      <c r="AM488" s="225"/>
      <c r="AN488" s="225"/>
      <c r="AO488" s="225"/>
    </row>
    <row r="489" spans="1:41">
      <c r="A489" s="344"/>
      <c r="B489" s="362"/>
      <c r="C489" s="34"/>
      <c r="D489" s="34"/>
      <c r="E489" s="34"/>
      <c r="F489" s="34"/>
      <c r="G489" s="34"/>
      <c r="H489" s="34"/>
      <c r="I489" s="35"/>
      <c r="J489" s="36"/>
      <c r="K489" s="34"/>
      <c r="L489" s="34"/>
      <c r="M489" s="34"/>
      <c r="N489" s="34"/>
      <c r="O489" s="34"/>
      <c r="P489" s="35"/>
      <c r="Q489" s="36"/>
      <c r="R489" s="34"/>
      <c r="S489" s="34"/>
      <c r="T489" s="34"/>
      <c r="U489" s="34"/>
      <c r="V489" s="34"/>
      <c r="W489" s="37"/>
      <c r="AA489" s="320"/>
      <c r="AB489" s="226"/>
      <c r="AC489" s="226"/>
      <c r="AD489" s="226"/>
      <c r="AE489" s="230"/>
      <c r="AF489" s="226"/>
      <c r="AG489" s="226"/>
      <c r="AH489" s="226"/>
      <c r="AI489" s="226"/>
      <c r="AJ489" s="226"/>
      <c r="AK489" s="225"/>
      <c r="AL489" s="225"/>
      <c r="AM489" s="225"/>
      <c r="AN489" s="225"/>
      <c r="AO489" s="226"/>
    </row>
    <row r="490" spans="1:41">
      <c r="A490" s="344"/>
      <c r="B490" s="362"/>
      <c r="C490" s="34"/>
      <c r="D490" s="34"/>
      <c r="E490" s="34"/>
      <c r="F490" s="34"/>
      <c r="G490" s="34"/>
      <c r="H490" s="34"/>
      <c r="I490" s="35"/>
      <c r="J490" s="36"/>
      <c r="K490" s="34"/>
      <c r="L490" s="34"/>
      <c r="M490" s="34"/>
      <c r="N490" s="34"/>
      <c r="O490" s="34"/>
      <c r="P490" s="35"/>
      <c r="Q490" s="36"/>
      <c r="R490" s="34"/>
      <c r="S490" s="34"/>
      <c r="T490" s="34"/>
      <c r="U490" s="34"/>
      <c r="V490" s="34"/>
      <c r="W490" s="37"/>
      <c r="AA490" s="320"/>
      <c r="AB490" s="226"/>
      <c r="AC490" s="226"/>
      <c r="AD490" s="226"/>
      <c r="AE490" s="230"/>
      <c r="AF490" s="226"/>
      <c r="AG490" s="226"/>
      <c r="AH490" s="226"/>
      <c r="AI490" s="226"/>
      <c r="AJ490" s="226"/>
      <c r="AK490" s="225"/>
      <c r="AL490" s="225"/>
      <c r="AM490" s="225"/>
      <c r="AN490" s="225"/>
      <c r="AO490" s="226"/>
    </row>
    <row r="491" spans="1:41" ht="30" customHeight="1">
      <c r="A491" s="344"/>
      <c r="B491" s="362"/>
      <c r="C491" s="55"/>
      <c r="D491" s="371" t="s">
        <v>50</v>
      </c>
      <c r="E491" s="366"/>
      <c r="F491" s="366"/>
      <c r="G491" s="366"/>
      <c r="H491" s="366"/>
      <c r="I491" s="35"/>
      <c r="J491" s="36"/>
      <c r="K491" s="372" t="s">
        <v>51</v>
      </c>
      <c r="L491" s="367"/>
      <c r="M491" s="367"/>
      <c r="N491" s="367"/>
      <c r="O491" s="367"/>
      <c r="P491" s="40"/>
      <c r="Q491" s="41"/>
      <c r="R491" s="369" t="s">
        <v>52</v>
      </c>
      <c r="S491" s="369"/>
      <c r="T491" s="369"/>
      <c r="U491" s="369"/>
      <c r="V491" s="369"/>
      <c r="W491" s="37"/>
      <c r="AA491" s="320"/>
      <c r="AB491" s="226"/>
      <c r="AC491" s="226"/>
      <c r="AD491" s="226"/>
      <c r="AE491" s="230"/>
      <c r="AF491" s="226"/>
      <c r="AG491" s="226"/>
      <c r="AH491" s="226"/>
      <c r="AI491" s="226"/>
      <c r="AJ491" s="226"/>
      <c r="AK491" s="225"/>
      <c r="AL491" s="225"/>
      <c r="AM491" s="225"/>
      <c r="AN491" s="225"/>
      <c r="AO491" s="226"/>
    </row>
    <row r="492" spans="1:41">
      <c r="A492" s="344"/>
      <c r="B492" s="362"/>
      <c r="C492" s="55"/>
      <c r="D492" s="42">
        <v>2012</v>
      </c>
      <c r="E492" s="42">
        <v>2013</v>
      </c>
      <c r="F492" s="42">
        <v>2014</v>
      </c>
      <c r="G492" s="67" t="s">
        <v>53</v>
      </c>
      <c r="H492" s="42" t="s">
        <v>54</v>
      </c>
      <c r="I492" s="56"/>
      <c r="J492" s="57"/>
      <c r="K492" s="42">
        <v>2012</v>
      </c>
      <c r="L492" s="42">
        <v>2013</v>
      </c>
      <c r="M492" s="42">
        <v>2014</v>
      </c>
      <c r="N492" s="67" t="s">
        <v>53</v>
      </c>
      <c r="O492" s="42" t="s">
        <v>54</v>
      </c>
      <c r="P492" s="43"/>
      <c r="Q492" s="44"/>
      <c r="R492" s="42">
        <v>2012</v>
      </c>
      <c r="S492" s="42">
        <v>2013</v>
      </c>
      <c r="T492" s="42">
        <v>2014</v>
      </c>
      <c r="U492" s="67" t="s">
        <v>53</v>
      </c>
      <c r="V492" s="42" t="s">
        <v>54</v>
      </c>
      <c r="W492" s="37"/>
      <c r="Z492" s="316" t="s">
        <v>81</v>
      </c>
      <c r="AB492" s="225"/>
      <c r="AC492" s="225"/>
      <c r="AD492" s="225"/>
      <c r="AE492" s="225"/>
      <c r="AF492" s="225"/>
      <c r="AG492" s="225"/>
      <c r="AH492" s="225"/>
      <c r="AI492" s="225"/>
      <c r="AJ492" s="225"/>
      <c r="AK492" s="225"/>
      <c r="AL492" s="225"/>
      <c r="AM492" s="225"/>
      <c r="AN492" s="225"/>
      <c r="AO492" s="225"/>
    </row>
    <row r="493" spans="1:41" ht="4.5" customHeight="1">
      <c r="A493" s="344"/>
      <c r="B493" s="362"/>
      <c r="C493" s="55"/>
      <c r="D493" s="45"/>
      <c r="E493" s="45"/>
      <c r="F493" s="45"/>
      <c r="G493" s="72"/>
      <c r="H493" s="45"/>
      <c r="I493" s="56"/>
      <c r="J493" s="57"/>
      <c r="K493" s="45"/>
      <c r="L493" s="45"/>
      <c r="M493" s="45"/>
      <c r="N493" s="72"/>
      <c r="O493" s="45"/>
      <c r="P493" s="43"/>
      <c r="Q493" s="44"/>
      <c r="R493" s="45"/>
      <c r="S493" s="45"/>
      <c r="T493" s="45"/>
      <c r="U493" s="72"/>
      <c r="V493" s="45"/>
      <c r="W493" s="37"/>
      <c r="AB493" s="225"/>
      <c r="AC493" s="225"/>
      <c r="AD493" s="225"/>
      <c r="AE493" s="225"/>
      <c r="AF493" s="225"/>
      <c r="AG493" s="225"/>
      <c r="AH493" s="225"/>
      <c r="AI493" s="225"/>
      <c r="AJ493" s="225"/>
      <c r="AK493" s="225"/>
      <c r="AL493" s="225"/>
      <c r="AM493" s="225"/>
      <c r="AN493" s="225"/>
      <c r="AO493" s="225"/>
    </row>
    <row r="494" spans="1:41" ht="4.5" customHeight="1">
      <c r="A494" s="344"/>
      <c r="B494" s="362"/>
      <c r="C494" s="55"/>
      <c r="D494" s="38"/>
      <c r="E494" s="38"/>
      <c r="F494" s="38"/>
      <c r="G494" s="71"/>
      <c r="H494" s="38"/>
      <c r="I494" s="56"/>
      <c r="J494" s="57"/>
      <c r="K494" s="38"/>
      <c r="L494" s="38"/>
      <c r="M494" s="38"/>
      <c r="N494" s="71"/>
      <c r="O494" s="38"/>
      <c r="P494" s="43"/>
      <c r="Q494" s="44"/>
      <c r="R494" s="38"/>
      <c r="S494" s="38"/>
      <c r="T494" s="38"/>
      <c r="U494" s="71"/>
      <c r="V494" s="38"/>
      <c r="W494" s="37"/>
      <c r="AB494" s="225"/>
      <c r="AC494" s="225"/>
      <c r="AD494" s="225"/>
      <c r="AE494" s="225"/>
      <c r="AF494" s="225"/>
      <c r="AG494" s="225"/>
      <c r="AH494" s="225"/>
      <c r="AI494" s="225"/>
      <c r="AJ494" s="225"/>
      <c r="AK494" s="225"/>
      <c r="AL494" s="225"/>
      <c r="AM494" s="225"/>
      <c r="AN494" s="225"/>
      <c r="AO494" s="225"/>
    </row>
    <row r="495" spans="1:41">
      <c r="A495" s="344"/>
      <c r="B495" s="362"/>
      <c r="C495" s="342" t="s">
        <v>56</v>
      </c>
      <c r="D495" s="122">
        <f t="shared" ref="D495:F497" si="48">VLOOKUP(($Z495&amp;D$20&amp;$AA495),mcas.gr5to8,2,FALSE)</f>
        <v>97</v>
      </c>
      <c r="E495" s="122">
        <f t="shared" si="48"/>
        <v>94.1</v>
      </c>
      <c r="F495" s="59">
        <f t="shared" si="48"/>
        <v>94.2</v>
      </c>
      <c r="G495" s="69">
        <f>VLOOKUP(($Z495&amp;2015&amp;$AA495),mcas.gr5to8,2,FALSE)</f>
        <v>94</v>
      </c>
      <c r="H495" s="122">
        <f>VLOOKUP(($Z495&amp;2016&amp;$AA495),mcas.gr5to8,2,FALSE)</f>
        <v>94.7</v>
      </c>
      <c r="I495" s="62"/>
      <c r="J495" s="63"/>
      <c r="K495" s="122">
        <f t="shared" ref="K495:M497" si="49">VLOOKUP(($Z495&amp;K$20&amp;$AA495),mcas.gr5to8,3,FALSE)</f>
        <v>91</v>
      </c>
      <c r="L495" s="122">
        <f t="shared" si="49"/>
        <v>81</v>
      </c>
      <c r="M495" s="59">
        <f t="shared" si="49"/>
        <v>81</v>
      </c>
      <c r="N495" s="69">
        <f>VLOOKUP(($Z495&amp;2015&amp;$AA495),mcas.gr5to8,3,FALSE)</f>
        <v>86</v>
      </c>
      <c r="O495" s="122">
        <f>VLOOKUP(($Z495&amp;2016&amp;$AA495),mcas.gr5to8,3,FALSE)</f>
        <v>85</v>
      </c>
      <c r="P495" s="62"/>
      <c r="Q495" s="63"/>
      <c r="R495" s="122">
        <f t="shared" ref="R495:T497" si="50">VLOOKUP(($Z495&amp;R$20&amp;$AA495),mcas.gr5to8,4,FALSE)</f>
        <v>63</v>
      </c>
      <c r="S495" s="122">
        <f t="shared" si="50"/>
        <v>56</v>
      </c>
      <c r="T495" s="59">
        <f t="shared" si="50"/>
        <v>58</v>
      </c>
      <c r="U495" s="69">
        <f>VLOOKUP(($Z495&amp;2015&amp;$AA495),mcas.gr5to8,4,FALSE)</f>
        <v>55</v>
      </c>
      <c r="V495" s="122">
        <f>VLOOKUP(($Z495&amp;2016&amp;$AA495),mcas.gr5to8,4,FALSE)</f>
        <v>58</v>
      </c>
      <c r="W495" s="37"/>
      <c r="Z495" s="316" t="s">
        <v>57</v>
      </c>
      <c r="AA495" s="316" t="s">
        <v>81</v>
      </c>
      <c r="AB495" s="225"/>
      <c r="AC495" s="225"/>
      <c r="AD495" s="225"/>
      <c r="AE495" s="225"/>
      <c r="AF495" s="225"/>
      <c r="AG495" s="225"/>
      <c r="AH495" s="225"/>
      <c r="AI495" s="225"/>
      <c r="AJ495" s="225"/>
      <c r="AK495" s="225"/>
      <c r="AL495" s="225"/>
      <c r="AM495" s="225"/>
      <c r="AN495" s="225"/>
      <c r="AO495" s="225"/>
    </row>
    <row r="496" spans="1:41">
      <c r="A496" s="344"/>
      <c r="B496" s="362"/>
      <c r="C496" s="342" t="s">
        <v>58</v>
      </c>
      <c r="D496" s="122">
        <f t="shared" si="48"/>
        <v>89.5</v>
      </c>
      <c r="E496" s="122">
        <f t="shared" si="48"/>
        <v>89.2</v>
      </c>
      <c r="F496" s="59">
        <f t="shared" si="48"/>
        <v>89.1</v>
      </c>
      <c r="G496" s="69">
        <f>VLOOKUP(($Z496&amp;2015&amp;$AA496),mcas.gr5to8,2,FALSE)</f>
        <v>89</v>
      </c>
      <c r="H496" s="122">
        <f>VLOOKUP(($Z496&amp;2016&amp;$AA496),mcas.gr5to8,2,FALSE)</f>
        <v>89.4</v>
      </c>
      <c r="I496" s="62"/>
      <c r="J496" s="63"/>
      <c r="K496" s="122">
        <f t="shared" si="49"/>
        <v>74</v>
      </c>
      <c r="L496" s="122">
        <f t="shared" si="49"/>
        <v>73</v>
      </c>
      <c r="M496" s="59">
        <f t="shared" si="49"/>
        <v>73</v>
      </c>
      <c r="N496" s="69">
        <f>VLOOKUP(($Z496&amp;2015&amp;$AA496),mcas.gr5to8,3,FALSE)</f>
        <v>73</v>
      </c>
      <c r="O496" s="122">
        <f>VLOOKUP(($Z496&amp;2016&amp;$AA496),mcas.gr5to8,3,FALSE)</f>
        <v>74</v>
      </c>
      <c r="P496" s="62"/>
      <c r="Q496" s="63"/>
      <c r="R496" s="122">
        <f t="shared" si="50"/>
        <v>51</v>
      </c>
      <c r="S496" s="122">
        <f t="shared" si="50"/>
        <v>50</v>
      </c>
      <c r="T496" s="59">
        <f t="shared" si="50"/>
        <v>49</v>
      </c>
      <c r="U496" s="69">
        <f>VLOOKUP(($Z496&amp;2015&amp;$AA496),mcas.gr5to8,4,FALSE)</f>
        <v>50</v>
      </c>
      <c r="V496" s="122">
        <f>VLOOKUP(($Z496&amp;2016&amp;$AA496),mcas.gr5to8,4,FALSE)</f>
        <v>50</v>
      </c>
      <c r="W496" s="37"/>
      <c r="Z496" s="316" t="s">
        <v>59</v>
      </c>
      <c r="AA496" s="316" t="s">
        <v>81</v>
      </c>
      <c r="AB496" s="225"/>
      <c r="AC496" s="225"/>
      <c r="AD496" s="225"/>
      <c r="AE496" s="225"/>
      <c r="AF496" s="225"/>
      <c r="AG496" s="225"/>
      <c r="AH496" s="225"/>
      <c r="AI496" s="225"/>
      <c r="AJ496" s="225"/>
      <c r="AK496" s="225"/>
      <c r="AL496" s="225"/>
      <c r="AM496" s="225"/>
      <c r="AN496" s="225"/>
      <c r="AO496" s="225"/>
    </row>
    <row r="497" spans="1:41">
      <c r="A497" s="344"/>
      <c r="B497" s="362"/>
      <c r="C497" s="342" t="s">
        <v>60</v>
      </c>
      <c r="D497" s="122">
        <f t="shared" si="48"/>
        <v>76.099999999999994</v>
      </c>
      <c r="E497" s="122">
        <f t="shared" si="48"/>
        <v>77.2</v>
      </c>
      <c r="F497" s="59">
        <f t="shared" si="48"/>
        <v>77.099999999999994</v>
      </c>
      <c r="G497" s="69">
        <f>VLOOKUP(($Z497&amp;2015&amp;$AA497),mcas.gr5to8,2,FALSE)</f>
        <v>78.8</v>
      </c>
      <c r="H497" s="122">
        <f>VLOOKUP(($Z497&amp;2016&amp;$AA497),mcas.gr5to8,2,FALSE)</f>
        <v>80.599999999999994</v>
      </c>
      <c r="I497" s="62"/>
      <c r="J497" s="63"/>
      <c r="K497" s="122">
        <f t="shared" si="49"/>
        <v>49</v>
      </c>
      <c r="L497" s="122">
        <f t="shared" si="49"/>
        <v>49</v>
      </c>
      <c r="M497" s="59">
        <f t="shared" si="49"/>
        <v>51</v>
      </c>
      <c r="N497" s="69">
        <f>VLOOKUP(($Z497&amp;2015&amp;$AA497),mcas.gr5to8,3,FALSE)</f>
        <v>52</v>
      </c>
      <c r="O497" s="122">
        <f>VLOOKUP(($Z497&amp;2016&amp;$AA497),mcas.gr5to8,3,FALSE)</f>
        <v>58</v>
      </c>
      <c r="P497" s="62"/>
      <c r="Q497" s="63"/>
      <c r="R497" s="122">
        <f t="shared" si="50"/>
        <v>40</v>
      </c>
      <c r="S497" s="122">
        <f t="shared" si="50"/>
        <v>40.5</v>
      </c>
      <c r="T497" s="59">
        <f t="shared" si="50"/>
        <v>38</v>
      </c>
      <c r="U497" s="69">
        <f>VLOOKUP(($Z497&amp;2015&amp;$AA497),mcas.gr5to8,4,FALSE)</f>
        <v>39</v>
      </c>
      <c r="V497" s="122">
        <f>VLOOKUP(($Z497&amp;2016&amp;$AA497),mcas.gr5to8,4,FALSE)</f>
        <v>50</v>
      </c>
      <c r="W497" s="37"/>
      <c r="Z497" s="316" t="s">
        <v>61</v>
      </c>
      <c r="AA497" s="316" t="s">
        <v>81</v>
      </c>
      <c r="AB497" s="225"/>
      <c r="AC497" s="225"/>
      <c r="AD497" s="225"/>
      <c r="AE497" s="225"/>
      <c r="AF497" s="225"/>
      <c r="AG497" s="225"/>
      <c r="AH497" s="225"/>
      <c r="AI497" s="225"/>
      <c r="AJ497" s="225"/>
      <c r="AK497" s="225"/>
      <c r="AL497" s="225"/>
      <c r="AM497" s="225"/>
      <c r="AN497" s="225"/>
      <c r="AO497" s="225"/>
    </row>
    <row r="498" spans="1:41" ht="4.5" customHeight="1">
      <c r="A498" s="344"/>
      <c r="B498" s="362"/>
      <c r="C498" s="34"/>
      <c r="D498" s="64"/>
      <c r="E498" s="64"/>
      <c r="F498" s="64"/>
      <c r="G498" s="65"/>
      <c r="H498" s="64"/>
      <c r="I498" s="62"/>
      <c r="J498" s="63"/>
      <c r="K498" s="64"/>
      <c r="L498" s="64"/>
      <c r="M498" s="64"/>
      <c r="N498" s="65"/>
      <c r="O498" s="64"/>
      <c r="P498" s="62"/>
      <c r="Q498" s="63"/>
      <c r="R498" s="64"/>
      <c r="S498" s="64"/>
      <c r="T498" s="64"/>
      <c r="U498" s="65"/>
      <c r="V498" s="64"/>
      <c r="W498" s="37"/>
      <c r="AB498" s="225"/>
      <c r="AC498" s="225"/>
      <c r="AD498" s="225"/>
      <c r="AE498" s="225"/>
      <c r="AF498" s="225"/>
      <c r="AG498" s="225"/>
      <c r="AH498" s="225"/>
      <c r="AI498" s="225"/>
      <c r="AJ498" s="225"/>
      <c r="AK498" s="225"/>
      <c r="AL498" s="225"/>
      <c r="AM498" s="225"/>
      <c r="AN498" s="225"/>
      <c r="AO498" s="225"/>
    </row>
    <row r="499" spans="1:41" ht="4.5" customHeight="1">
      <c r="A499" s="344"/>
      <c r="B499" s="362"/>
      <c r="C499" s="34"/>
      <c r="D499" s="59"/>
      <c r="E499" s="59"/>
      <c r="F499" s="59"/>
      <c r="G499" s="69"/>
      <c r="H499" s="59"/>
      <c r="I499" s="62"/>
      <c r="J499" s="63"/>
      <c r="K499" s="59"/>
      <c r="L499" s="59"/>
      <c r="M499" s="59"/>
      <c r="N499" s="69"/>
      <c r="O499" s="59"/>
      <c r="P499" s="62"/>
      <c r="Q499" s="63"/>
      <c r="R499" s="59"/>
      <c r="S499" s="59"/>
      <c r="T499" s="59"/>
      <c r="U499" s="69"/>
      <c r="V499" s="59"/>
      <c r="W499" s="37"/>
      <c r="AB499" s="225"/>
      <c r="AC499" s="225"/>
      <c r="AD499" s="225"/>
      <c r="AE499" s="225"/>
      <c r="AF499" s="225"/>
      <c r="AG499" s="225"/>
      <c r="AH499" s="225"/>
      <c r="AI499" s="225"/>
      <c r="AJ499" s="225"/>
      <c r="AK499" s="225"/>
      <c r="AL499" s="225"/>
      <c r="AM499" s="225"/>
      <c r="AN499" s="225"/>
      <c r="AO499" s="225"/>
    </row>
    <row r="500" spans="1:41">
      <c r="A500" s="344"/>
      <c r="B500" s="362"/>
      <c r="C500" s="20" t="s">
        <v>30</v>
      </c>
      <c r="D500" s="116" t="s">
        <v>62</v>
      </c>
      <c r="E500" s="116" t="s">
        <v>62</v>
      </c>
      <c r="F500" s="114" t="s">
        <v>62</v>
      </c>
      <c r="G500" s="116" t="s">
        <v>62</v>
      </c>
      <c r="H500" s="116" t="s">
        <v>62</v>
      </c>
      <c r="I500" s="62"/>
      <c r="J500" s="63"/>
      <c r="K500" s="116" t="s">
        <v>62</v>
      </c>
      <c r="L500" s="116" t="s">
        <v>62</v>
      </c>
      <c r="M500" s="114" t="s">
        <v>62</v>
      </c>
      <c r="N500" s="116" t="s">
        <v>62</v>
      </c>
      <c r="O500" s="116" t="s">
        <v>62</v>
      </c>
      <c r="P500" s="62"/>
      <c r="Q500" s="63"/>
      <c r="R500" s="116" t="s">
        <v>62</v>
      </c>
      <c r="S500" s="116" t="s">
        <v>62</v>
      </c>
      <c r="T500" s="114" t="s">
        <v>62</v>
      </c>
      <c r="U500" s="116" t="s">
        <v>62</v>
      </c>
      <c r="V500" s="116" t="s">
        <v>62</v>
      </c>
      <c r="W500" s="37"/>
      <c r="AB500" s="225"/>
      <c r="AC500" s="225"/>
      <c r="AD500" s="225"/>
      <c r="AE500" s="225"/>
      <c r="AF500" s="225"/>
      <c r="AG500" s="225"/>
      <c r="AH500" s="225"/>
      <c r="AI500" s="225"/>
      <c r="AJ500" s="225"/>
      <c r="AK500" s="225"/>
      <c r="AL500" s="225"/>
      <c r="AM500" s="225"/>
      <c r="AN500" s="225"/>
      <c r="AO500" s="225"/>
    </row>
    <row r="501" spans="1:41" ht="15.75" thickBot="1">
      <c r="A501" s="344"/>
      <c r="B501" s="363"/>
      <c r="C501" s="219"/>
      <c r="D501" s="220"/>
      <c r="E501" s="220"/>
      <c r="F501" s="220"/>
      <c r="G501" s="220"/>
      <c r="H501" s="220"/>
      <c r="I501" s="221"/>
      <c r="J501" s="221"/>
      <c r="K501" s="220"/>
      <c r="L501" s="220"/>
      <c r="M501" s="220"/>
      <c r="N501" s="220"/>
      <c r="O501" s="220"/>
      <c r="P501" s="221"/>
      <c r="Q501" s="221"/>
      <c r="R501" s="220"/>
      <c r="S501" s="220"/>
      <c r="T501" s="220"/>
      <c r="U501" s="220"/>
      <c r="V501" s="220"/>
      <c r="W501" s="222"/>
      <c r="AB501" s="225"/>
      <c r="AC501" s="225"/>
      <c r="AD501" s="225"/>
      <c r="AE501" s="225"/>
      <c r="AF501" s="225"/>
      <c r="AG501" s="225"/>
      <c r="AH501" s="225"/>
      <c r="AI501" s="225"/>
      <c r="AJ501" s="225"/>
      <c r="AK501" s="225"/>
      <c r="AL501" s="225"/>
      <c r="AM501" s="225"/>
      <c r="AN501" s="225"/>
      <c r="AO501" s="225"/>
    </row>
    <row r="502" spans="1:41" ht="18.75" customHeight="1">
      <c r="A502" s="344"/>
      <c r="B502" s="370" t="s">
        <v>63</v>
      </c>
      <c r="C502" s="15"/>
      <c r="D502" s="16"/>
      <c r="E502" s="16"/>
      <c r="F502" s="16"/>
      <c r="G502" s="16"/>
      <c r="H502" s="16"/>
      <c r="I502" s="16"/>
      <c r="J502" s="16"/>
      <c r="K502" s="16"/>
      <c r="L502" s="16"/>
      <c r="M502" s="16"/>
      <c r="N502" s="16"/>
      <c r="O502" s="16"/>
      <c r="P502" s="16"/>
      <c r="Q502" s="16"/>
      <c r="R502" s="16"/>
      <c r="S502" s="16"/>
      <c r="T502" s="16"/>
      <c r="U502" s="16"/>
      <c r="V502" s="16"/>
      <c r="W502" s="50"/>
      <c r="AB502" s="225"/>
      <c r="AC502" s="225"/>
      <c r="AD502" s="225"/>
      <c r="AE502" s="225"/>
      <c r="AF502" s="225"/>
      <c r="AG502" s="225"/>
      <c r="AH502" s="225"/>
      <c r="AI502" s="225"/>
      <c r="AJ502" s="225"/>
      <c r="AK502" s="225"/>
      <c r="AL502" s="225"/>
      <c r="AM502" s="225"/>
      <c r="AN502" s="225"/>
      <c r="AO502" s="225"/>
    </row>
    <row r="503" spans="1:41" ht="15" customHeight="1">
      <c r="A503" s="344"/>
      <c r="B503" s="362"/>
      <c r="C503" s="51"/>
      <c r="D503" s="51"/>
      <c r="E503" s="51"/>
      <c r="F503" s="51"/>
      <c r="G503" s="51"/>
      <c r="H503" s="51"/>
      <c r="I503" s="52"/>
      <c r="J503" s="53"/>
      <c r="K503" s="51"/>
      <c r="L503" s="51"/>
      <c r="M503" s="51"/>
      <c r="N503" s="51"/>
      <c r="O503" s="51"/>
      <c r="P503" s="52"/>
      <c r="Q503" s="53"/>
      <c r="R503" s="51"/>
      <c r="S503" s="51"/>
      <c r="T503" s="51"/>
      <c r="U503" s="51"/>
      <c r="V503" s="51"/>
      <c r="W503" s="54"/>
      <c r="AB503" s="225"/>
      <c r="AC503" s="225"/>
      <c r="AD503" s="225"/>
      <c r="AE503" s="225"/>
      <c r="AF503" s="225"/>
      <c r="AG503" s="225"/>
      <c r="AH503" s="225"/>
      <c r="AI503" s="225"/>
      <c r="AJ503" s="225"/>
      <c r="AK503" s="225"/>
      <c r="AL503" s="225"/>
      <c r="AM503" s="225"/>
      <c r="AN503" s="225"/>
      <c r="AO503" s="225"/>
    </row>
    <row r="504" spans="1:41" ht="15" customHeight="1">
      <c r="A504" s="344"/>
      <c r="B504" s="362"/>
      <c r="C504" s="55"/>
      <c r="D504" s="55"/>
      <c r="E504" s="55"/>
      <c r="F504" s="55"/>
      <c r="G504" s="55"/>
      <c r="H504" s="55"/>
      <c r="I504" s="56"/>
      <c r="J504" s="57"/>
      <c r="K504" s="55"/>
      <c r="L504" s="55"/>
      <c r="M504" s="55"/>
      <c r="N504" s="55"/>
      <c r="O504" s="55"/>
      <c r="P504" s="56"/>
      <c r="Q504" s="57"/>
      <c r="R504" s="55"/>
      <c r="S504" s="55"/>
      <c r="T504" s="55"/>
      <c r="U504" s="55"/>
      <c r="V504" s="55"/>
      <c r="W504" s="58"/>
      <c r="AA504" s="318"/>
      <c r="AB504" s="228"/>
      <c r="AC504" s="228"/>
      <c r="AD504" s="228"/>
      <c r="AE504" s="228"/>
      <c r="AF504" s="229"/>
      <c r="AG504" s="228"/>
      <c r="AH504" s="228"/>
      <c r="AI504" s="228"/>
      <c r="AJ504" s="228"/>
      <c r="AK504" s="228"/>
      <c r="AL504" s="228"/>
      <c r="AM504" s="228"/>
      <c r="AN504" s="228"/>
      <c r="AO504" s="228"/>
    </row>
    <row r="505" spans="1:41" ht="15" customHeight="1">
      <c r="A505" s="344"/>
      <c r="B505" s="362"/>
      <c r="C505" s="55"/>
      <c r="D505" s="55"/>
      <c r="E505" s="55"/>
      <c r="F505" s="55"/>
      <c r="G505" s="55"/>
      <c r="H505" s="55"/>
      <c r="I505" s="56"/>
      <c r="J505" s="57"/>
      <c r="K505" s="55"/>
      <c r="L505" s="55"/>
      <c r="M505" s="55"/>
      <c r="N505" s="55"/>
      <c r="O505" s="55"/>
      <c r="P505" s="56"/>
      <c r="Q505" s="57"/>
      <c r="R505" s="55"/>
      <c r="S505" s="55"/>
      <c r="T505" s="55"/>
      <c r="U505" s="55"/>
      <c r="V505" s="55"/>
      <c r="W505" s="58"/>
      <c r="AA505" s="319"/>
      <c r="AB505" s="224"/>
      <c r="AC505" s="224"/>
      <c r="AD505" s="224"/>
      <c r="AE505" s="224"/>
      <c r="AF505" s="224"/>
      <c r="AG505" s="224"/>
      <c r="AH505" s="224"/>
      <c r="AI505" s="224"/>
      <c r="AJ505" s="224"/>
      <c r="AK505" s="224"/>
      <c r="AL505" s="224"/>
      <c r="AM505" s="224"/>
      <c r="AN505" s="224"/>
      <c r="AO505" s="224"/>
    </row>
    <row r="506" spans="1:41" ht="15" customHeight="1">
      <c r="A506" s="344"/>
      <c r="B506" s="362"/>
      <c r="C506" s="55"/>
      <c r="D506" s="55"/>
      <c r="E506" s="55"/>
      <c r="F506" s="55"/>
      <c r="G506" s="55"/>
      <c r="H506" s="55"/>
      <c r="I506" s="56"/>
      <c r="J506" s="57"/>
      <c r="K506" s="55"/>
      <c r="L506" s="55"/>
      <c r="M506" s="55"/>
      <c r="N506" s="55"/>
      <c r="O506" s="55"/>
      <c r="P506" s="56"/>
      <c r="Q506" s="57"/>
      <c r="R506" s="55"/>
      <c r="S506" s="55"/>
      <c r="T506" s="55"/>
      <c r="U506" s="55"/>
      <c r="V506" s="55"/>
      <c r="W506" s="58"/>
      <c r="AB506" s="225"/>
      <c r="AC506" s="225"/>
      <c r="AD506" s="225"/>
      <c r="AE506" s="225"/>
      <c r="AF506" s="225"/>
      <c r="AG506" s="225"/>
      <c r="AH506" s="225"/>
      <c r="AI506" s="225"/>
      <c r="AJ506" s="225"/>
      <c r="AK506" s="225"/>
      <c r="AL506" s="225"/>
      <c r="AM506" s="225"/>
      <c r="AN506" s="225"/>
      <c r="AO506" s="225"/>
    </row>
    <row r="507" spans="1:41" ht="15" customHeight="1">
      <c r="A507" s="344"/>
      <c r="B507" s="362"/>
      <c r="C507" s="55"/>
      <c r="D507" s="55"/>
      <c r="E507" s="55"/>
      <c r="F507" s="55"/>
      <c r="G507" s="55"/>
      <c r="H507" s="55"/>
      <c r="I507" s="56"/>
      <c r="J507" s="57"/>
      <c r="K507" s="55"/>
      <c r="L507" s="55"/>
      <c r="M507" s="55"/>
      <c r="N507" s="55"/>
      <c r="O507" s="55"/>
      <c r="P507" s="56"/>
      <c r="Q507" s="57"/>
      <c r="R507" s="55"/>
      <c r="S507" s="55"/>
      <c r="T507" s="55"/>
      <c r="U507" s="55"/>
      <c r="V507" s="55"/>
      <c r="W507" s="58"/>
      <c r="AB507" s="225"/>
      <c r="AC507" s="225"/>
      <c r="AD507" s="225"/>
      <c r="AE507" s="225"/>
      <c r="AF507" s="225"/>
      <c r="AG507" s="225"/>
      <c r="AH507" s="225"/>
      <c r="AI507" s="225"/>
      <c r="AJ507" s="225"/>
      <c r="AK507" s="225"/>
      <c r="AL507" s="225"/>
      <c r="AM507" s="225"/>
      <c r="AN507" s="225"/>
      <c r="AO507" s="225"/>
    </row>
    <row r="508" spans="1:41" ht="15" customHeight="1">
      <c r="A508" s="344"/>
      <c r="B508" s="362"/>
      <c r="C508" s="55"/>
      <c r="D508" s="55"/>
      <c r="E508" s="55"/>
      <c r="F508" s="55"/>
      <c r="G508" s="55"/>
      <c r="H508" s="55"/>
      <c r="I508" s="56"/>
      <c r="J508" s="57"/>
      <c r="K508" s="55"/>
      <c r="L508" s="55"/>
      <c r="M508" s="55"/>
      <c r="N508" s="55"/>
      <c r="O508" s="55"/>
      <c r="P508" s="56"/>
      <c r="Q508" s="57"/>
      <c r="R508" s="55"/>
      <c r="S508" s="55"/>
      <c r="T508" s="55"/>
      <c r="U508" s="55"/>
      <c r="V508" s="55"/>
      <c r="W508" s="58"/>
      <c r="AA508" s="320"/>
      <c r="AB508" s="226"/>
      <c r="AC508" s="226"/>
      <c r="AD508" s="226"/>
      <c r="AE508" s="226"/>
      <c r="AF508" s="226"/>
      <c r="AG508" s="226"/>
      <c r="AH508" s="226"/>
      <c r="AI508" s="226"/>
      <c r="AJ508" s="226"/>
      <c r="AK508" s="226"/>
      <c r="AL508" s="226"/>
      <c r="AM508" s="226"/>
      <c r="AN508" s="226"/>
      <c r="AO508" s="226"/>
    </row>
    <row r="509" spans="1:41" ht="15" customHeight="1">
      <c r="A509" s="344"/>
      <c r="B509" s="362"/>
      <c r="C509" s="55"/>
      <c r="D509" s="55"/>
      <c r="E509" s="55"/>
      <c r="F509" s="55"/>
      <c r="G509" s="55"/>
      <c r="H509" s="55"/>
      <c r="I509" s="56"/>
      <c r="J509" s="57"/>
      <c r="K509" s="55"/>
      <c r="L509" s="55"/>
      <c r="M509" s="55"/>
      <c r="N509" s="55"/>
      <c r="O509" s="55"/>
      <c r="P509" s="56"/>
      <c r="Q509" s="57"/>
      <c r="R509" s="55"/>
      <c r="S509" s="55"/>
      <c r="T509" s="55"/>
      <c r="U509" s="55"/>
      <c r="V509" s="55"/>
      <c r="W509" s="58"/>
      <c r="AA509" s="320"/>
      <c r="AB509" s="226"/>
      <c r="AC509" s="226"/>
      <c r="AD509" s="226"/>
      <c r="AE509" s="226"/>
      <c r="AF509" s="226"/>
      <c r="AG509" s="226"/>
      <c r="AH509" s="226"/>
      <c r="AI509" s="226"/>
      <c r="AJ509" s="226"/>
      <c r="AK509" s="226"/>
      <c r="AL509" s="226"/>
      <c r="AM509" s="226"/>
      <c r="AN509" s="226"/>
      <c r="AO509" s="226"/>
    </row>
    <row r="510" spans="1:41" ht="15" customHeight="1">
      <c r="A510" s="344"/>
      <c r="B510" s="362"/>
      <c r="C510" s="55"/>
      <c r="D510" s="55"/>
      <c r="E510" s="55"/>
      <c r="F510" s="55"/>
      <c r="G510" s="55"/>
      <c r="H510" s="55"/>
      <c r="I510" s="56"/>
      <c r="J510" s="57"/>
      <c r="K510" s="55"/>
      <c r="L510" s="55"/>
      <c r="M510" s="55"/>
      <c r="N510" s="55"/>
      <c r="O510" s="55"/>
      <c r="P510" s="56"/>
      <c r="Q510" s="57"/>
      <c r="R510" s="55"/>
      <c r="S510" s="55"/>
      <c r="T510" s="55"/>
      <c r="U510" s="55"/>
      <c r="V510" s="55"/>
      <c r="W510" s="58"/>
      <c r="AA510" s="320"/>
      <c r="AB510" s="226"/>
      <c r="AC510" s="226"/>
      <c r="AD510" s="226"/>
      <c r="AE510" s="226"/>
      <c r="AF510" s="226"/>
      <c r="AG510" s="226"/>
      <c r="AH510" s="226"/>
      <c r="AI510" s="226"/>
      <c r="AJ510" s="226"/>
      <c r="AK510" s="226"/>
      <c r="AL510" s="226"/>
      <c r="AM510" s="226"/>
      <c r="AN510" s="226"/>
      <c r="AO510" s="226"/>
    </row>
    <row r="511" spans="1:41" ht="15" customHeight="1">
      <c r="A511" s="344"/>
      <c r="B511" s="362"/>
      <c r="C511" s="55"/>
      <c r="D511" s="55"/>
      <c r="E511" s="55"/>
      <c r="F511" s="55"/>
      <c r="G511" s="55"/>
      <c r="H511" s="55"/>
      <c r="I511" s="56"/>
      <c r="J511" s="57"/>
      <c r="K511" s="55"/>
      <c r="L511" s="55"/>
      <c r="M511" s="55"/>
      <c r="N511" s="55"/>
      <c r="O511" s="55"/>
      <c r="P511" s="56"/>
      <c r="Q511" s="57"/>
      <c r="R511" s="55"/>
      <c r="S511" s="55"/>
      <c r="T511" s="55"/>
      <c r="U511" s="55"/>
      <c r="V511" s="55"/>
      <c r="W511" s="58"/>
      <c r="AB511" s="225"/>
      <c r="AC511" s="225"/>
      <c r="AD511" s="225"/>
      <c r="AE511" s="225"/>
      <c r="AF511" s="225"/>
      <c r="AG511" s="225"/>
      <c r="AH511" s="225"/>
      <c r="AI511" s="225"/>
      <c r="AJ511" s="225"/>
      <c r="AK511" s="225"/>
      <c r="AL511" s="225"/>
      <c r="AM511" s="225"/>
      <c r="AN511" s="225"/>
      <c r="AO511" s="225"/>
    </row>
    <row r="512" spans="1:41" ht="15" customHeight="1">
      <c r="A512" s="344"/>
      <c r="B512" s="362"/>
      <c r="C512" s="55"/>
      <c r="D512" s="55"/>
      <c r="E512" s="55"/>
      <c r="F512" s="55"/>
      <c r="G512" s="55"/>
      <c r="H512" s="55"/>
      <c r="I512" s="56"/>
      <c r="J512" s="57"/>
      <c r="K512" s="55"/>
      <c r="L512" s="55"/>
      <c r="M512" s="55"/>
      <c r="N512" s="55"/>
      <c r="O512" s="55"/>
      <c r="P512" s="56"/>
      <c r="Q512" s="57"/>
      <c r="R512" s="55"/>
      <c r="S512" s="55"/>
      <c r="T512" s="55"/>
      <c r="U512" s="55"/>
      <c r="V512" s="55"/>
      <c r="W512" s="58"/>
      <c r="AB512" s="225"/>
      <c r="AC512" s="225"/>
      <c r="AD512" s="225"/>
      <c r="AE512" s="225"/>
      <c r="AF512" s="225"/>
      <c r="AG512" s="225"/>
      <c r="AH512" s="225"/>
      <c r="AI512" s="225"/>
      <c r="AJ512" s="225"/>
      <c r="AK512" s="225"/>
      <c r="AL512" s="225"/>
      <c r="AM512" s="225"/>
      <c r="AN512" s="225"/>
      <c r="AO512" s="225"/>
    </row>
    <row r="513" spans="1:41" ht="15" customHeight="1">
      <c r="A513" s="344"/>
      <c r="B513" s="362"/>
      <c r="C513" s="55"/>
      <c r="D513" s="55"/>
      <c r="E513" s="55"/>
      <c r="F513" s="55"/>
      <c r="G513" s="55"/>
      <c r="H513" s="55"/>
      <c r="I513" s="56"/>
      <c r="J513" s="57"/>
      <c r="K513" s="55"/>
      <c r="L513" s="55"/>
      <c r="M513" s="55"/>
      <c r="N513" s="55"/>
      <c r="O513" s="55"/>
      <c r="P513" s="56"/>
      <c r="Q513" s="57"/>
      <c r="R513" s="55"/>
      <c r="S513" s="55"/>
      <c r="T513" s="55"/>
      <c r="U513" s="55"/>
      <c r="V513" s="55"/>
      <c r="W513" s="58"/>
      <c r="AA513" s="319"/>
      <c r="AB513" s="224"/>
      <c r="AC513" s="224"/>
      <c r="AD513" s="224"/>
      <c r="AE513" s="224"/>
      <c r="AF513" s="224"/>
      <c r="AG513" s="224"/>
      <c r="AH513" s="224"/>
      <c r="AI513" s="224"/>
      <c r="AJ513" s="224"/>
      <c r="AK513" s="224"/>
      <c r="AL513" s="224"/>
      <c r="AM513" s="224"/>
      <c r="AN513" s="224"/>
      <c r="AO513" s="224"/>
    </row>
    <row r="514" spans="1:41" ht="15" customHeight="1">
      <c r="A514" s="344"/>
      <c r="B514" s="362"/>
      <c r="C514" s="55"/>
      <c r="D514" s="55"/>
      <c r="E514" s="55"/>
      <c r="F514" s="55"/>
      <c r="G514" s="55"/>
      <c r="H514" s="55"/>
      <c r="I514" s="56"/>
      <c r="J514" s="57"/>
      <c r="K514" s="55"/>
      <c r="L514" s="55"/>
      <c r="M514" s="55"/>
      <c r="N514" s="55"/>
      <c r="O514" s="55"/>
      <c r="P514" s="56"/>
      <c r="Q514" s="57"/>
      <c r="R514" s="55"/>
      <c r="S514" s="55"/>
      <c r="T514" s="55"/>
      <c r="U514" s="55"/>
      <c r="V514" s="55"/>
      <c r="W514" s="58"/>
      <c r="AB514" s="225"/>
      <c r="AC514" s="225"/>
      <c r="AD514" s="225"/>
      <c r="AE514" s="225"/>
      <c r="AF514" s="225"/>
      <c r="AG514" s="225"/>
      <c r="AH514" s="225"/>
      <c r="AI514" s="225"/>
      <c r="AJ514" s="225"/>
      <c r="AK514" s="225"/>
      <c r="AL514" s="225"/>
      <c r="AM514" s="225"/>
      <c r="AN514" s="225"/>
      <c r="AO514" s="225"/>
    </row>
    <row r="515" spans="1:41" ht="15" customHeight="1">
      <c r="A515" s="344"/>
      <c r="B515" s="362"/>
      <c r="C515" s="55"/>
      <c r="D515" s="55"/>
      <c r="E515" s="55"/>
      <c r="F515" s="55"/>
      <c r="G515" s="55"/>
      <c r="H515" s="55"/>
      <c r="I515" s="56"/>
      <c r="J515" s="57"/>
      <c r="K515" s="55"/>
      <c r="L515" s="55"/>
      <c r="M515" s="55"/>
      <c r="N515" s="55"/>
      <c r="O515" s="55"/>
      <c r="P515" s="56"/>
      <c r="Q515" s="57"/>
      <c r="R515" s="55"/>
      <c r="S515" s="55"/>
      <c r="T515" s="55"/>
      <c r="U515" s="55"/>
      <c r="V515" s="55"/>
      <c r="W515" s="58"/>
      <c r="AB515" s="225"/>
      <c r="AC515" s="225"/>
      <c r="AD515" s="225"/>
      <c r="AE515" s="226"/>
      <c r="AF515" s="225"/>
      <c r="AG515" s="225"/>
      <c r="AH515" s="225"/>
      <c r="AI515" s="225"/>
      <c r="AJ515" s="226"/>
      <c r="AK515" s="225"/>
      <c r="AL515" s="225"/>
      <c r="AM515" s="225"/>
      <c r="AN515" s="225"/>
      <c r="AO515" s="225"/>
    </row>
    <row r="516" spans="1:41" ht="15" customHeight="1">
      <c r="A516" s="344"/>
      <c r="B516" s="362"/>
      <c r="C516" s="55"/>
      <c r="D516" s="55"/>
      <c r="E516" s="55"/>
      <c r="F516" s="55"/>
      <c r="G516" s="55"/>
      <c r="H516" s="55"/>
      <c r="I516" s="56"/>
      <c r="J516" s="57"/>
      <c r="K516" s="55"/>
      <c r="L516" s="55"/>
      <c r="M516" s="55"/>
      <c r="N516" s="55"/>
      <c r="O516" s="55"/>
      <c r="P516" s="56"/>
      <c r="Q516" s="57"/>
      <c r="R516" s="55"/>
      <c r="S516" s="55"/>
      <c r="T516" s="55"/>
      <c r="U516" s="55"/>
      <c r="V516" s="55"/>
      <c r="W516" s="58"/>
      <c r="AA516" s="320"/>
      <c r="AB516" s="226"/>
      <c r="AC516" s="226"/>
      <c r="AD516" s="226"/>
      <c r="AE516" s="230"/>
      <c r="AF516" s="226"/>
      <c r="AG516" s="226"/>
      <c r="AH516" s="226"/>
      <c r="AI516" s="226"/>
      <c r="AJ516" s="226"/>
      <c r="AK516" s="225"/>
      <c r="AL516" s="225"/>
      <c r="AM516" s="225"/>
      <c r="AN516" s="225"/>
      <c r="AO516" s="226"/>
    </row>
    <row r="517" spans="1:41" ht="15" customHeight="1">
      <c r="A517" s="344"/>
      <c r="B517" s="362"/>
      <c r="C517" s="55"/>
      <c r="D517" s="55"/>
      <c r="E517" s="55"/>
      <c r="F517" s="55"/>
      <c r="G517" s="55"/>
      <c r="H517" s="55"/>
      <c r="I517" s="56"/>
      <c r="J517" s="57"/>
      <c r="K517" s="55"/>
      <c r="L517" s="55"/>
      <c r="M517" s="55"/>
      <c r="N517" s="55"/>
      <c r="O517" s="55"/>
      <c r="P517" s="56"/>
      <c r="Q517" s="57"/>
      <c r="R517" s="55"/>
      <c r="S517" s="55"/>
      <c r="T517" s="55"/>
      <c r="U517" s="55"/>
      <c r="V517" s="55"/>
      <c r="W517" s="58"/>
      <c r="AA517" s="320"/>
      <c r="AB517" s="226"/>
      <c r="AC517" s="226"/>
      <c r="AD517" s="226"/>
      <c r="AE517" s="230"/>
      <c r="AF517" s="226"/>
      <c r="AG517" s="226"/>
      <c r="AH517" s="226"/>
      <c r="AI517" s="226"/>
      <c r="AJ517" s="226"/>
      <c r="AK517" s="225"/>
      <c r="AL517" s="225"/>
      <c r="AM517" s="225"/>
      <c r="AN517" s="225"/>
      <c r="AO517" s="226"/>
    </row>
    <row r="518" spans="1:41" ht="30" customHeight="1">
      <c r="A518" s="344"/>
      <c r="B518" s="362"/>
      <c r="C518" s="55"/>
      <c r="D518" s="371" t="s">
        <v>50</v>
      </c>
      <c r="E518" s="366"/>
      <c r="F518" s="366"/>
      <c r="G518" s="366"/>
      <c r="H518" s="366"/>
      <c r="I518" s="35"/>
      <c r="J518" s="36"/>
      <c r="K518" s="372" t="s">
        <v>51</v>
      </c>
      <c r="L518" s="367"/>
      <c r="M518" s="367"/>
      <c r="N518" s="367"/>
      <c r="O518" s="367"/>
      <c r="P518" s="40"/>
      <c r="Q518" s="41"/>
      <c r="R518" s="369" t="s">
        <v>52</v>
      </c>
      <c r="S518" s="369"/>
      <c r="T518" s="369"/>
      <c r="U518" s="369"/>
      <c r="V518" s="369"/>
      <c r="W518" s="58"/>
      <c r="AA518" s="320"/>
      <c r="AB518" s="226"/>
      <c r="AC518" s="226"/>
      <c r="AD518" s="226"/>
      <c r="AE518" s="230"/>
      <c r="AF518" s="226"/>
      <c r="AG518" s="226"/>
      <c r="AH518" s="226"/>
      <c r="AI518" s="226"/>
      <c r="AJ518" s="226"/>
      <c r="AK518" s="225"/>
      <c r="AL518" s="225"/>
      <c r="AM518" s="225"/>
      <c r="AN518" s="225"/>
      <c r="AO518" s="226"/>
    </row>
    <row r="519" spans="1:41">
      <c r="A519" s="344"/>
      <c r="B519" s="362"/>
      <c r="C519" s="55"/>
      <c r="D519" s="42">
        <v>2012</v>
      </c>
      <c r="E519" s="42">
        <v>2013</v>
      </c>
      <c r="F519" s="42">
        <v>2014</v>
      </c>
      <c r="G519" s="67" t="s">
        <v>53</v>
      </c>
      <c r="H519" s="42" t="s">
        <v>54</v>
      </c>
      <c r="I519" s="56"/>
      <c r="J519" s="57"/>
      <c r="K519" s="42">
        <v>2012</v>
      </c>
      <c r="L519" s="42">
        <v>2013</v>
      </c>
      <c r="M519" s="42">
        <v>2014</v>
      </c>
      <c r="N519" s="67" t="s">
        <v>53</v>
      </c>
      <c r="O519" s="42" t="s">
        <v>54</v>
      </c>
      <c r="P519" s="43"/>
      <c r="Q519" s="44"/>
      <c r="R519" s="42">
        <v>2012</v>
      </c>
      <c r="S519" s="42">
        <v>2013</v>
      </c>
      <c r="T519" s="42">
        <v>2014</v>
      </c>
      <c r="U519" s="67" t="s">
        <v>53</v>
      </c>
      <c r="V519" s="42" t="s">
        <v>54</v>
      </c>
      <c r="W519" s="58"/>
      <c r="Z519" s="316" t="s">
        <v>81</v>
      </c>
      <c r="AB519" s="225"/>
      <c r="AC519" s="225"/>
      <c r="AD519" s="225"/>
      <c r="AE519" s="225"/>
      <c r="AF519" s="225"/>
      <c r="AG519" s="225"/>
      <c r="AH519" s="225"/>
      <c r="AI519" s="225"/>
      <c r="AJ519" s="225"/>
      <c r="AK519" s="225"/>
      <c r="AL519" s="225"/>
      <c r="AM519" s="225"/>
      <c r="AN519" s="225"/>
      <c r="AO519" s="225"/>
    </row>
    <row r="520" spans="1:41" ht="4.5" customHeight="1">
      <c r="A520" s="344"/>
      <c r="B520" s="362"/>
      <c r="C520" s="55"/>
      <c r="D520" s="45"/>
      <c r="E520" s="45"/>
      <c r="F520" s="45"/>
      <c r="G520" s="72"/>
      <c r="H520" s="45"/>
      <c r="I520" s="56"/>
      <c r="J520" s="57"/>
      <c r="K520" s="45"/>
      <c r="L520" s="45"/>
      <c r="M520" s="45"/>
      <c r="N520" s="72"/>
      <c r="O520" s="45"/>
      <c r="P520" s="43"/>
      <c r="Q520" s="44"/>
      <c r="R520" s="45"/>
      <c r="S520" s="45"/>
      <c r="T520" s="45"/>
      <c r="U520" s="72"/>
      <c r="V520" s="45"/>
      <c r="W520" s="58"/>
      <c r="AB520" s="225"/>
      <c r="AC520" s="225"/>
      <c r="AD520" s="225"/>
      <c r="AE520" s="225"/>
      <c r="AF520" s="225"/>
      <c r="AG520" s="225"/>
      <c r="AH520" s="225"/>
      <c r="AI520" s="225"/>
      <c r="AJ520" s="225"/>
      <c r="AK520" s="225"/>
      <c r="AL520" s="225"/>
      <c r="AM520" s="225"/>
      <c r="AN520" s="225"/>
      <c r="AO520" s="225"/>
    </row>
    <row r="521" spans="1:41" ht="4.5" customHeight="1">
      <c r="A521" s="344"/>
      <c r="B521" s="362"/>
      <c r="C521" s="55"/>
      <c r="D521" s="38"/>
      <c r="E521" s="38"/>
      <c r="F521" s="38"/>
      <c r="G521" s="71"/>
      <c r="H521" s="38"/>
      <c r="I521" s="56"/>
      <c r="J521" s="57"/>
      <c r="K521" s="38"/>
      <c r="L521" s="38"/>
      <c r="M521" s="38"/>
      <c r="N521" s="71"/>
      <c r="O521" s="38"/>
      <c r="P521" s="43"/>
      <c r="Q521" s="44"/>
      <c r="R521" s="38"/>
      <c r="S521" s="38"/>
      <c r="T521" s="38"/>
      <c r="U521" s="71"/>
      <c r="V521" s="38"/>
      <c r="W521" s="58"/>
      <c r="AB521" s="225"/>
      <c r="AC521" s="225"/>
      <c r="AD521" s="225"/>
      <c r="AE521" s="225"/>
      <c r="AF521" s="225"/>
      <c r="AG521" s="225"/>
      <c r="AH521" s="225"/>
      <c r="AI521" s="225"/>
      <c r="AJ521" s="225"/>
      <c r="AK521" s="225"/>
      <c r="AL521" s="225"/>
      <c r="AM521" s="225"/>
      <c r="AN521" s="225"/>
      <c r="AO521" s="225"/>
    </row>
    <row r="522" spans="1:41">
      <c r="A522" s="344"/>
      <c r="B522" s="362"/>
      <c r="C522" s="342" t="s">
        <v>56</v>
      </c>
      <c r="D522" s="59">
        <f t="shared" ref="D522:F524" si="51">VLOOKUP(($Z522&amp;D$20&amp;$AA522),mcas.gr5to8,5,FALSE)</f>
        <v>90.5</v>
      </c>
      <c r="E522" s="59">
        <f t="shared" si="51"/>
        <v>93.8</v>
      </c>
      <c r="F522" s="59">
        <f t="shared" si="51"/>
        <v>88.2</v>
      </c>
      <c r="G522" s="69">
        <f>VLOOKUP(($Z522&amp;2015&amp;$AA522),mcas.gr5to8,5,FALSE)</f>
        <v>89.1</v>
      </c>
      <c r="H522" s="122">
        <f>VLOOKUP(($Z522&amp;2016&amp;$AA522),mcas.gr5to8,5,FALSE)</f>
        <v>91.1</v>
      </c>
      <c r="I522" s="62"/>
      <c r="J522" s="63"/>
      <c r="K522" s="122">
        <f t="shared" ref="K522:M524" si="52">VLOOKUP(($Z522&amp;K$20&amp;$AA522),mcas.gr5to8,6,FALSE)</f>
        <v>78</v>
      </c>
      <c r="L522" s="122">
        <f t="shared" si="52"/>
        <v>83</v>
      </c>
      <c r="M522" s="122">
        <f t="shared" si="52"/>
        <v>72</v>
      </c>
      <c r="N522" s="69">
        <f>VLOOKUP(($Z522&amp;2015&amp;$AA522),mcas.gr5to8,6,FALSE)</f>
        <v>75</v>
      </c>
      <c r="O522" s="122">
        <f>VLOOKUP(($Z522&amp;2016&amp;$AA522),mcas.gr5to8,6,FALSE)</f>
        <v>74</v>
      </c>
      <c r="P522" s="62"/>
      <c r="Q522" s="63"/>
      <c r="R522" s="122">
        <f t="shared" ref="R522:T524" si="53">VLOOKUP(($Z522&amp;R$20&amp;$AA522),mcas.gr5to8,7,FALSE)</f>
        <v>49</v>
      </c>
      <c r="S522" s="122">
        <f t="shared" si="53"/>
        <v>56</v>
      </c>
      <c r="T522" s="59">
        <f t="shared" si="53"/>
        <v>51</v>
      </c>
      <c r="U522" s="69">
        <f>VLOOKUP(($Z522&amp;2015&amp;$AA522),mcas.gr5to8,7,FALSE)</f>
        <v>62</v>
      </c>
      <c r="V522" s="122">
        <f>VLOOKUP(($Z522&amp;2016&amp;$AA522),mcas.gr5to8,7,FALSE)</f>
        <v>62.5</v>
      </c>
      <c r="W522" s="58"/>
      <c r="Z522" s="316" t="s">
        <v>57</v>
      </c>
      <c r="AA522" s="316" t="s">
        <v>81</v>
      </c>
      <c r="AB522" s="225"/>
      <c r="AC522" s="225"/>
      <c r="AD522" s="225"/>
      <c r="AE522" s="225"/>
      <c r="AF522" s="225"/>
      <c r="AG522" s="225"/>
      <c r="AH522" s="225"/>
      <c r="AI522" s="225"/>
      <c r="AJ522" s="225"/>
      <c r="AK522" s="225"/>
      <c r="AL522" s="225"/>
      <c r="AM522" s="225"/>
      <c r="AN522" s="225"/>
      <c r="AO522" s="225"/>
    </row>
    <row r="523" spans="1:41">
      <c r="A523" s="344"/>
      <c r="B523" s="362"/>
      <c r="C523" s="342" t="s">
        <v>58</v>
      </c>
      <c r="D523" s="122">
        <f t="shared" si="51"/>
        <v>83</v>
      </c>
      <c r="E523" s="122">
        <f t="shared" si="51"/>
        <v>83.6</v>
      </c>
      <c r="F523" s="59">
        <f t="shared" si="51"/>
        <v>83</v>
      </c>
      <c r="G523" s="69">
        <f>VLOOKUP(($Z523&amp;2015&amp;$AA523),mcas.gr5to8,5,FALSE)</f>
        <v>83.3</v>
      </c>
      <c r="H523" s="122">
        <f>VLOOKUP(($Z523&amp;2016&amp;$AA523),mcas.gr5to8,5,FALSE)</f>
        <v>84.4</v>
      </c>
      <c r="I523" s="62"/>
      <c r="J523" s="63"/>
      <c r="K523" s="122">
        <f t="shared" si="52"/>
        <v>63</v>
      </c>
      <c r="L523" s="122">
        <f t="shared" si="52"/>
        <v>64</v>
      </c>
      <c r="M523" s="59">
        <f t="shared" si="52"/>
        <v>63</v>
      </c>
      <c r="N523" s="69">
        <f>VLOOKUP(($Z523&amp;2015&amp;$AA523),mcas.gr5to8,6,FALSE)</f>
        <v>64</v>
      </c>
      <c r="O523" s="122">
        <f>VLOOKUP(($Z523&amp;2016&amp;$AA523),mcas.gr5to8,6,FALSE)</f>
        <v>67</v>
      </c>
      <c r="P523" s="62"/>
      <c r="Q523" s="63"/>
      <c r="R523" s="122">
        <f t="shared" si="53"/>
        <v>51</v>
      </c>
      <c r="S523" s="122">
        <f t="shared" si="53"/>
        <v>50</v>
      </c>
      <c r="T523" s="59">
        <f t="shared" si="53"/>
        <v>50</v>
      </c>
      <c r="U523" s="69">
        <f>VLOOKUP(($Z523&amp;2015&amp;$AA523),mcas.gr5to8,7,FALSE)</f>
        <v>50</v>
      </c>
      <c r="V523" s="122">
        <f>VLOOKUP(($Z523&amp;2016&amp;$AA523),mcas.gr5to8,7,FALSE)</f>
        <v>51</v>
      </c>
      <c r="W523" s="58"/>
      <c r="Z523" s="316" t="s">
        <v>59</v>
      </c>
      <c r="AA523" s="316" t="s">
        <v>81</v>
      </c>
      <c r="AB523" s="225"/>
      <c r="AC523" s="225"/>
      <c r="AD523" s="225"/>
      <c r="AE523" s="225"/>
      <c r="AF523" s="225"/>
      <c r="AG523" s="225"/>
      <c r="AH523" s="225"/>
      <c r="AI523" s="225"/>
      <c r="AJ523" s="225"/>
      <c r="AK523" s="225"/>
      <c r="AL523" s="225"/>
      <c r="AM523" s="225"/>
      <c r="AN523" s="225"/>
      <c r="AO523" s="225"/>
    </row>
    <row r="524" spans="1:41">
      <c r="A524" s="344"/>
      <c r="B524" s="362"/>
      <c r="C524" s="342" t="s">
        <v>60</v>
      </c>
      <c r="D524" s="122">
        <f t="shared" si="51"/>
        <v>69.5</v>
      </c>
      <c r="E524" s="122">
        <f t="shared" si="51"/>
        <v>70.5</v>
      </c>
      <c r="F524" s="59">
        <f t="shared" si="51"/>
        <v>69.2</v>
      </c>
      <c r="G524" s="69">
        <f>VLOOKUP(($Z524&amp;2015&amp;$AA524),mcas.gr5to8,5,FALSE)</f>
        <v>71.599999999999994</v>
      </c>
      <c r="H524" s="122">
        <f>VLOOKUP(($Z524&amp;2016&amp;$AA524),mcas.gr5to8,5,FALSE)</f>
        <v>74</v>
      </c>
      <c r="I524" s="62"/>
      <c r="J524" s="63"/>
      <c r="K524" s="122">
        <f t="shared" si="52"/>
        <v>42</v>
      </c>
      <c r="L524" s="122">
        <f t="shared" si="52"/>
        <v>45</v>
      </c>
      <c r="M524" s="59">
        <f t="shared" si="52"/>
        <v>45</v>
      </c>
      <c r="N524" s="69">
        <f>VLOOKUP(($Z524&amp;2015&amp;$AA524),mcas.gr5to8,6,FALSE)</f>
        <v>46</v>
      </c>
      <c r="O524" s="122">
        <f>VLOOKUP(($Z524&amp;2016&amp;$AA524),mcas.gr5to8,6,FALSE)</f>
        <v>52</v>
      </c>
      <c r="P524" s="62"/>
      <c r="Q524" s="63"/>
      <c r="R524" s="122">
        <f t="shared" si="53"/>
        <v>40</v>
      </c>
      <c r="S524" s="122">
        <f t="shared" si="53"/>
        <v>36</v>
      </c>
      <c r="T524" s="59">
        <f t="shared" si="53"/>
        <v>40</v>
      </c>
      <c r="U524" s="69">
        <f>VLOOKUP(($Z524&amp;2015&amp;$AA524),mcas.gr5to8,7,FALSE)</f>
        <v>39</v>
      </c>
      <c r="V524" s="122">
        <f>VLOOKUP(($Z524&amp;2016&amp;$AA524),mcas.gr5to8,7,FALSE)</f>
        <v>39</v>
      </c>
      <c r="W524" s="58"/>
      <c r="Z524" s="316" t="s">
        <v>61</v>
      </c>
      <c r="AA524" s="316" t="s">
        <v>81</v>
      </c>
      <c r="AB524" s="225"/>
      <c r="AC524" s="225"/>
      <c r="AD524" s="225"/>
      <c r="AE524" s="225"/>
      <c r="AF524" s="225"/>
      <c r="AG524" s="225"/>
      <c r="AH524" s="225"/>
      <c r="AI524" s="225"/>
      <c r="AJ524" s="225"/>
      <c r="AK524" s="225"/>
      <c r="AL524" s="225"/>
      <c r="AM524" s="225"/>
      <c r="AN524" s="225"/>
      <c r="AO524" s="225"/>
    </row>
    <row r="525" spans="1:41" ht="4.5" customHeight="1">
      <c r="A525" s="344"/>
      <c r="B525" s="362"/>
      <c r="C525" s="34"/>
      <c r="D525" s="64"/>
      <c r="E525" s="64"/>
      <c r="F525" s="64"/>
      <c r="G525" s="65"/>
      <c r="H525" s="64"/>
      <c r="I525" s="62"/>
      <c r="J525" s="63"/>
      <c r="K525" s="64"/>
      <c r="L525" s="64"/>
      <c r="M525" s="64"/>
      <c r="N525" s="65"/>
      <c r="O525" s="64"/>
      <c r="P525" s="62"/>
      <c r="Q525" s="63"/>
      <c r="R525" s="64"/>
      <c r="S525" s="64"/>
      <c r="T525" s="64"/>
      <c r="U525" s="65"/>
      <c r="V525" s="64"/>
      <c r="W525" s="58"/>
      <c r="AB525" s="225"/>
      <c r="AC525" s="225"/>
      <c r="AD525" s="225"/>
      <c r="AE525" s="225"/>
      <c r="AF525" s="225"/>
      <c r="AG525" s="225"/>
      <c r="AH525" s="225"/>
      <c r="AI525" s="225"/>
      <c r="AJ525" s="225"/>
      <c r="AK525" s="225"/>
      <c r="AL525" s="225"/>
      <c r="AM525" s="225"/>
      <c r="AN525" s="225"/>
      <c r="AO525" s="225"/>
    </row>
    <row r="526" spans="1:41" ht="4.5" customHeight="1">
      <c r="A526" s="344"/>
      <c r="B526" s="362"/>
      <c r="C526" s="34"/>
      <c r="D526" s="59"/>
      <c r="E526" s="59"/>
      <c r="F526" s="59"/>
      <c r="G526" s="69"/>
      <c r="H526" s="59"/>
      <c r="I526" s="62"/>
      <c r="J526" s="63"/>
      <c r="K526" s="59"/>
      <c r="L526" s="59"/>
      <c r="M526" s="59"/>
      <c r="N526" s="69"/>
      <c r="O526" s="59"/>
      <c r="P526" s="62"/>
      <c r="Q526" s="63"/>
      <c r="R526" s="59"/>
      <c r="S526" s="59"/>
      <c r="T526" s="59"/>
      <c r="U526" s="69"/>
      <c r="V526" s="59"/>
      <c r="W526" s="58"/>
      <c r="AB526" s="225"/>
      <c r="AC526" s="225"/>
      <c r="AD526" s="225"/>
      <c r="AE526" s="225"/>
      <c r="AF526" s="225"/>
      <c r="AG526" s="225"/>
      <c r="AH526" s="225"/>
      <c r="AI526" s="225"/>
      <c r="AJ526" s="225"/>
      <c r="AK526" s="225"/>
      <c r="AL526" s="225"/>
      <c r="AM526" s="225"/>
      <c r="AN526" s="225"/>
      <c r="AO526" s="225"/>
    </row>
    <row r="527" spans="1:41">
      <c r="A527" s="344"/>
      <c r="B527" s="362"/>
      <c r="C527" s="20" t="s">
        <v>30</v>
      </c>
      <c r="D527" s="116" t="s">
        <v>62</v>
      </c>
      <c r="E527" s="116" t="s">
        <v>62</v>
      </c>
      <c r="F527" s="114" t="s">
        <v>62</v>
      </c>
      <c r="G527" s="116" t="s">
        <v>62</v>
      </c>
      <c r="H527" s="116" t="s">
        <v>62</v>
      </c>
      <c r="I527" s="62"/>
      <c r="J527" s="63"/>
      <c r="K527" s="116" t="s">
        <v>62</v>
      </c>
      <c r="L527" s="116" t="s">
        <v>62</v>
      </c>
      <c r="M527" s="114" t="s">
        <v>62</v>
      </c>
      <c r="N527" s="116" t="s">
        <v>62</v>
      </c>
      <c r="O527" s="116" t="s">
        <v>62</v>
      </c>
      <c r="P527" s="62"/>
      <c r="Q527" s="63"/>
      <c r="R527" s="116" t="s">
        <v>62</v>
      </c>
      <c r="S527" s="116" t="s">
        <v>62</v>
      </c>
      <c r="T527" s="114" t="s">
        <v>62</v>
      </c>
      <c r="U527" s="116" t="s">
        <v>62</v>
      </c>
      <c r="V527" s="116" t="s">
        <v>62</v>
      </c>
      <c r="W527" s="58"/>
      <c r="AB527" s="225"/>
      <c r="AC527" s="225"/>
      <c r="AD527" s="225"/>
      <c r="AE527" s="225"/>
      <c r="AF527" s="225"/>
      <c r="AG527" s="225"/>
      <c r="AH527" s="225"/>
      <c r="AI527" s="225"/>
      <c r="AJ527" s="225"/>
      <c r="AK527" s="225"/>
      <c r="AL527" s="225"/>
      <c r="AM527" s="225"/>
      <c r="AN527" s="225"/>
      <c r="AO527" s="225"/>
    </row>
    <row r="528" spans="1:41" ht="15.75" thickBot="1">
      <c r="A528" s="344"/>
      <c r="B528" s="363"/>
      <c r="C528" s="155"/>
      <c r="D528" s="155"/>
      <c r="E528" s="155"/>
      <c r="F528" s="155"/>
      <c r="G528" s="155"/>
      <c r="H528" s="155"/>
      <c r="I528" s="155"/>
      <c r="J528" s="155"/>
      <c r="K528" s="155"/>
      <c r="L528" s="155"/>
      <c r="M528" s="155"/>
      <c r="N528" s="155"/>
      <c r="O528" s="155"/>
      <c r="P528" s="155"/>
      <c r="Q528" s="155"/>
      <c r="R528" s="155"/>
      <c r="S528" s="155"/>
      <c r="T528" s="155"/>
      <c r="U528" s="155"/>
      <c r="V528" s="155"/>
      <c r="W528" s="156"/>
      <c r="AB528" s="225"/>
      <c r="AC528" s="225"/>
      <c r="AD528" s="225"/>
      <c r="AE528" s="225"/>
      <c r="AF528" s="225"/>
      <c r="AG528" s="225"/>
      <c r="AH528" s="225"/>
      <c r="AI528" s="225"/>
      <c r="AJ528" s="225"/>
      <c r="AK528" s="225"/>
      <c r="AL528" s="225"/>
      <c r="AM528" s="225"/>
      <c r="AN528" s="225"/>
      <c r="AO528" s="225"/>
    </row>
    <row r="529" spans="1:43">
      <c r="A529" s="344"/>
      <c r="B529" s="73"/>
      <c r="C529" s="68"/>
      <c r="D529" s="68"/>
      <c r="E529" s="68"/>
      <c r="AB529" s="225"/>
      <c r="AC529" s="225"/>
      <c r="AD529" s="225"/>
      <c r="AE529" s="225"/>
      <c r="AF529" s="225"/>
      <c r="AG529" s="225"/>
      <c r="AH529" s="225"/>
      <c r="AI529" s="225"/>
      <c r="AJ529" s="225"/>
      <c r="AK529" s="225"/>
      <c r="AL529" s="225"/>
      <c r="AM529" s="225"/>
      <c r="AN529" s="225"/>
      <c r="AO529" s="225"/>
    </row>
    <row r="530" spans="1:43" ht="30" customHeight="1">
      <c r="A530" s="344"/>
      <c r="C530" s="374" t="s">
        <v>64</v>
      </c>
      <c r="D530" s="374"/>
      <c r="E530" s="374"/>
      <c r="F530" s="374"/>
      <c r="G530" s="374"/>
      <c r="H530" s="374"/>
      <c r="I530" s="374"/>
      <c r="J530" s="374"/>
      <c r="K530" s="374"/>
      <c r="L530" s="374"/>
      <c r="M530" s="374"/>
      <c r="N530" s="374"/>
      <c r="O530" s="374"/>
      <c r="P530" s="374"/>
      <c r="Q530" s="374"/>
      <c r="R530" s="374"/>
      <c r="S530" s="374"/>
      <c r="T530" s="374"/>
      <c r="U530" s="374"/>
      <c r="V530" s="374"/>
      <c r="W530" s="74"/>
      <c r="AB530" s="225"/>
      <c r="AC530" s="225"/>
      <c r="AD530" s="225"/>
      <c r="AE530" s="225"/>
      <c r="AF530" s="225"/>
      <c r="AG530" s="225"/>
      <c r="AH530" s="225"/>
      <c r="AI530" s="225"/>
      <c r="AJ530" s="225"/>
      <c r="AK530" s="225"/>
      <c r="AL530" s="225"/>
      <c r="AM530" s="225"/>
      <c r="AN530" s="225"/>
      <c r="AO530" s="225"/>
    </row>
    <row r="531" spans="1:43" ht="45" customHeight="1">
      <c r="A531" s="344"/>
      <c r="C531" s="354" t="s">
        <v>65</v>
      </c>
      <c r="D531" s="354"/>
      <c r="E531" s="354"/>
      <c r="F531" s="354"/>
      <c r="G531" s="354"/>
      <c r="H531" s="354"/>
      <c r="I531" s="354"/>
      <c r="J531" s="354"/>
      <c r="K531" s="354"/>
      <c r="L531" s="354"/>
      <c r="M531" s="354"/>
      <c r="N531" s="354"/>
      <c r="O531" s="354"/>
      <c r="P531" s="354"/>
      <c r="Q531" s="354"/>
      <c r="R531" s="354"/>
      <c r="S531" s="354"/>
      <c r="T531" s="354"/>
      <c r="U531" s="354"/>
      <c r="V531" s="354"/>
      <c r="W531" s="354"/>
      <c r="AB531" s="225"/>
      <c r="AC531" s="225"/>
      <c r="AD531" s="225"/>
      <c r="AE531" s="225"/>
      <c r="AF531" s="225"/>
      <c r="AG531" s="225"/>
      <c r="AH531" s="225"/>
      <c r="AI531" s="225"/>
      <c r="AJ531" s="225"/>
      <c r="AK531" s="225"/>
      <c r="AL531" s="225"/>
      <c r="AM531" s="225"/>
      <c r="AN531" s="225"/>
      <c r="AO531" s="225"/>
    </row>
    <row r="532" spans="1:43" s="192" customFormat="1" ht="45" customHeight="1" thickBot="1">
      <c r="A532" s="191"/>
      <c r="C532" s="354" t="s">
        <v>66</v>
      </c>
      <c r="D532" s="354"/>
      <c r="E532" s="354"/>
      <c r="F532" s="354"/>
      <c r="G532" s="354"/>
      <c r="H532" s="354"/>
      <c r="I532" s="354"/>
      <c r="J532" s="354"/>
      <c r="K532" s="354"/>
      <c r="L532" s="354"/>
      <c r="M532" s="354"/>
      <c r="N532" s="354"/>
      <c r="O532" s="354"/>
      <c r="P532" s="354"/>
      <c r="Q532" s="354"/>
      <c r="R532" s="354"/>
      <c r="S532" s="354"/>
      <c r="T532" s="354"/>
      <c r="U532" s="354"/>
      <c r="V532" s="354"/>
      <c r="Z532" s="322"/>
      <c r="AA532" s="193"/>
      <c r="AB532" s="231"/>
      <c r="AC532" s="231"/>
      <c r="AD532" s="231"/>
      <c r="AE532" s="231"/>
      <c r="AF532" s="231"/>
      <c r="AG532" s="231"/>
      <c r="AH532" s="231"/>
      <c r="AI532" s="231"/>
      <c r="AJ532" s="231"/>
      <c r="AK532" s="231"/>
      <c r="AL532" s="231"/>
      <c r="AM532" s="231"/>
      <c r="AN532" s="231"/>
      <c r="AO532" s="231"/>
      <c r="AP532" s="193"/>
      <c r="AQ532" s="193"/>
    </row>
    <row r="533" spans="1:43" ht="60" customHeight="1">
      <c r="A533" s="344"/>
      <c r="B533" s="357" t="s">
        <v>82</v>
      </c>
      <c r="C533" s="358"/>
      <c r="D533" s="358"/>
      <c r="E533" s="358"/>
      <c r="F533" s="358"/>
      <c r="G533" s="358"/>
      <c r="H533" s="358"/>
      <c r="I533" s="358"/>
      <c r="J533" s="358"/>
      <c r="K533" s="358"/>
      <c r="L533" s="358"/>
      <c r="M533" s="358"/>
      <c r="N533" s="358"/>
      <c r="O533" s="358"/>
      <c r="P533" s="358"/>
      <c r="Q533" s="358"/>
      <c r="R533" s="358"/>
      <c r="S533" s="358"/>
      <c r="T533" s="358"/>
      <c r="U533" s="358"/>
      <c r="V533" s="358"/>
      <c r="W533" s="359"/>
      <c r="AA533" s="315"/>
      <c r="AB533" s="24"/>
      <c r="AC533" s="24"/>
      <c r="AD533" s="24"/>
      <c r="AE533" s="24"/>
      <c r="AF533" s="24"/>
      <c r="AG533" s="24"/>
      <c r="AH533" s="24"/>
      <c r="AI533" s="24"/>
      <c r="AJ533" s="24"/>
      <c r="AK533" s="24"/>
      <c r="AL533" s="24"/>
      <c r="AM533" s="24"/>
      <c r="AN533" s="24"/>
      <c r="AO533" s="24"/>
      <c r="AP533" s="24"/>
      <c r="AQ533" s="24"/>
    </row>
    <row r="534" spans="1:43" ht="18.75" customHeight="1">
      <c r="A534" s="344"/>
      <c r="B534" s="361" t="s">
        <v>49</v>
      </c>
      <c r="C534" s="245"/>
      <c r="D534" s="99"/>
      <c r="E534" s="99"/>
      <c r="F534" s="99"/>
      <c r="G534" s="99"/>
      <c r="H534" s="99"/>
      <c r="I534" s="99"/>
      <c r="J534" s="99"/>
      <c r="K534" s="99"/>
      <c r="L534" s="99"/>
      <c r="M534" s="99"/>
      <c r="N534" s="99"/>
      <c r="O534" s="99"/>
      <c r="P534" s="99"/>
      <c r="Q534" s="99"/>
      <c r="R534" s="99"/>
      <c r="S534" s="99"/>
      <c r="T534" s="99"/>
      <c r="U534" s="99"/>
      <c r="V534" s="99"/>
      <c r="W534" s="246"/>
      <c r="AA534" s="315"/>
      <c r="AB534" s="24"/>
      <c r="AC534" s="24"/>
      <c r="AD534" s="24"/>
      <c r="AE534" s="24"/>
      <c r="AF534" s="24"/>
      <c r="AG534" s="24"/>
      <c r="AH534" s="24"/>
      <c r="AI534" s="24"/>
      <c r="AJ534" s="24"/>
      <c r="AK534" s="24"/>
      <c r="AL534" s="24"/>
      <c r="AM534" s="24"/>
      <c r="AN534" s="24"/>
      <c r="AO534" s="24"/>
      <c r="AP534" s="24"/>
      <c r="AQ534" s="24"/>
    </row>
    <row r="535" spans="1:43" ht="14.25" customHeight="1">
      <c r="A535" s="344"/>
      <c r="B535" s="362"/>
      <c r="C535" s="30"/>
      <c r="D535" s="30"/>
      <c r="E535" s="30"/>
      <c r="F535" s="30"/>
      <c r="G535" s="30"/>
      <c r="H535" s="30"/>
      <c r="I535" s="31"/>
      <c r="J535" s="32"/>
      <c r="K535" s="30"/>
      <c r="L535" s="30"/>
      <c r="M535" s="30"/>
      <c r="N535" s="30"/>
      <c r="O535" s="30"/>
      <c r="P535" s="31"/>
      <c r="Q535" s="32"/>
      <c r="R535" s="30"/>
      <c r="S535" s="30"/>
      <c r="T535" s="30"/>
      <c r="U535" s="30"/>
      <c r="V535" s="30"/>
      <c r="W535" s="33"/>
      <c r="AA535" s="315"/>
      <c r="AB535" s="24"/>
      <c r="AC535" s="24"/>
      <c r="AD535" s="24"/>
      <c r="AE535" s="24"/>
      <c r="AF535" s="24"/>
      <c r="AG535" s="24"/>
      <c r="AH535" s="24"/>
      <c r="AI535" s="24"/>
      <c r="AJ535" s="24"/>
      <c r="AK535" s="24"/>
      <c r="AL535" s="24"/>
      <c r="AM535" s="24"/>
      <c r="AN535" s="24"/>
      <c r="AO535" s="24"/>
      <c r="AP535" s="24"/>
      <c r="AQ535" s="24"/>
    </row>
    <row r="536" spans="1:43" ht="14.25" customHeight="1">
      <c r="A536" s="344"/>
      <c r="B536" s="362"/>
      <c r="C536" s="34"/>
      <c r="D536" s="34"/>
      <c r="E536" s="34"/>
      <c r="F536" s="34"/>
      <c r="G536" s="34"/>
      <c r="H536" s="34"/>
      <c r="I536" s="35"/>
      <c r="J536" s="36"/>
      <c r="K536" s="34"/>
      <c r="L536" s="34"/>
      <c r="M536" s="34"/>
      <c r="N536" s="34"/>
      <c r="O536" s="34"/>
      <c r="P536" s="35"/>
      <c r="Q536" s="36"/>
      <c r="R536" s="34"/>
      <c r="S536" s="34"/>
      <c r="T536" s="34"/>
      <c r="U536" s="34"/>
      <c r="V536" s="34"/>
      <c r="W536" s="37"/>
      <c r="AA536" s="315"/>
      <c r="AB536" s="24"/>
      <c r="AC536" s="24"/>
      <c r="AD536" s="24"/>
      <c r="AE536" s="24"/>
      <c r="AF536" s="24"/>
      <c r="AG536" s="24"/>
      <c r="AH536" s="24"/>
      <c r="AI536" s="24"/>
      <c r="AJ536" s="24"/>
      <c r="AK536" s="24"/>
      <c r="AL536" s="24"/>
      <c r="AM536" s="24"/>
      <c r="AN536" s="24"/>
      <c r="AO536" s="24"/>
      <c r="AP536" s="24"/>
      <c r="AQ536" s="24"/>
    </row>
    <row r="537" spans="1:43" ht="14.25" customHeight="1">
      <c r="A537" s="344"/>
      <c r="B537" s="362"/>
      <c r="C537" s="34"/>
      <c r="D537" s="34"/>
      <c r="E537" s="34"/>
      <c r="F537" s="34"/>
      <c r="G537" s="34"/>
      <c r="H537" s="34"/>
      <c r="I537" s="35"/>
      <c r="J537" s="36"/>
      <c r="K537" s="34"/>
      <c r="L537" s="34"/>
      <c r="M537" s="34"/>
      <c r="N537" s="34"/>
      <c r="O537" s="34"/>
      <c r="P537" s="35"/>
      <c r="Q537" s="36"/>
      <c r="R537" s="34"/>
      <c r="S537" s="34"/>
      <c r="T537" s="34"/>
      <c r="U537" s="34"/>
      <c r="V537" s="34"/>
      <c r="W537" s="37"/>
      <c r="AA537" s="315"/>
      <c r="AB537" s="24"/>
      <c r="AC537" s="24"/>
      <c r="AD537" s="24"/>
      <c r="AE537" s="24"/>
      <c r="AF537" s="24"/>
      <c r="AG537" s="24"/>
      <c r="AH537" s="24"/>
      <c r="AI537" s="24"/>
      <c r="AJ537" s="24"/>
      <c r="AK537" s="24"/>
      <c r="AL537" s="24"/>
      <c r="AM537" s="24"/>
      <c r="AN537" s="24"/>
      <c r="AO537" s="24"/>
      <c r="AP537" s="24"/>
      <c r="AQ537" s="24"/>
    </row>
    <row r="538" spans="1:43" ht="14.25" customHeight="1">
      <c r="A538" s="344"/>
      <c r="B538" s="362"/>
      <c r="C538" s="34"/>
      <c r="D538" s="34"/>
      <c r="E538" s="34"/>
      <c r="F538" s="34"/>
      <c r="G538" s="34"/>
      <c r="H538" s="34"/>
      <c r="I538" s="35"/>
      <c r="J538" s="36"/>
      <c r="K538" s="34"/>
      <c r="L538" s="34"/>
      <c r="M538" s="34"/>
      <c r="N538" s="34"/>
      <c r="O538" s="34"/>
      <c r="P538" s="35"/>
      <c r="Q538" s="36"/>
      <c r="R538" s="34"/>
      <c r="S538" s="34"/>
      <c r="T538" s="34"/>
      <c r="U538" s="34"/>
      <c r="V538" s="34"/>
      <c r="W538" s="37"/>
      <c r="AA538" s="315"/>
      <c r="AB538" s="24"/>
      <c r="AC538" s="24"/>
      <c r="AD538" s="24"/>
      <c r="AE538" s="24"/>
      <c r="AF538" s="24"/>
      <c r="AG538" s="24"/>
      <c r="AH538" s="24"/>
      <c r="AI538" s="24"/>
      <c r="AJ538" s="24"/>
      <c r="AK538" s="24"/>
      <c r="AL538" s="24"/>
      <c r="AM538" s="24"/>
      <c r="AN538" s="24"/>
      <c r="AO538" s="24"/>
      <c r="AP538" s="24"/>
      <c r="AQ538" s="24"/>
    </row>
    <row r="539" spans="1:43" ht="14.25" customHeight="1">
      <c r="A539" s="344"/>
      <c r="B539" s="362"/>
      <c r="C539" s="34"/>
      <c r="D539" s="34"/>
      <c r="E539" s="34"/>
      <c r="F539" s="34"/>
      <c r="G539" s="34"/>
      <c r="H539" s="34"/>
      <c r="I539" s="35"/>
      <c r="J539" s="36"/>
      <c r="K539" s="34"/>
      <c r="L539" s="34"/>
      <c r="M539" s="34"/>
      <c r="N539" s="34"/>
      <c r="O539" s="34"/>
      <c r="P539" s="35"/>
      <c r="Q539" s="36"/>
      <c r="R539" s="34"/>
      <c r="S539" s="34"/>
      <c r="T539" s="34"/>
      <c r="U539" s="34"/>
      <c r="V539" s="34"/>
      <c r="W539" s="37"/>
      <c r="AA539" s="315"/>
      <c r="AB539" s="24"/>
      <c r="AC539" s="24"/>
      <c r="AD539" s="24"/>
      <c r="AE539" s="24"/>
      <c r="AF539" s="24"/>
      <c r="AG539" s="24"/>
      <c r="AH539" s="24"/>
      <c r="AI539" s="24"/>
      <c r="AJ539" s="24"/>
      <c r="AK539" s="24"/>
      <c r="AL539" s="24"/>
      <c r="AM539" s="24"/>
      <c r="AN539" s="24"/>
      <c r="AO539" s="24"/>
      <c r="AP539" s="24"/>
      <c r="AQ539" s="24"/>
    </row>
    <row r="540" spans="1:43" ht="14.25" customHeight="1">
      <c r="A540" s="344"/>
      <c r="B540" s="362"/>
      <c r="C540" s="34"/>
      <c r="D540" s="34"/>
      <c r="E540" s="34"/>
      <c r="F540" s="34"/>
      <c r="G540" s="34"/>
      <c r="H540" s="34"/>
      <c r="I540" s="35"/>
      <c r="J540" s="36"/>
      <c r="K540" s="34"/>
      <c r="L540" s="34"/>
      <c r="M540" s="34"/>
      <c r="N540" s="34"/>
      <c r="O540" s="34"/>
      <c r="P540" s="35"/>
      <c r="Q540" s="36"/>
      <c r="R540" s="34"/>
      <c r="S540" s="34"/>
      <c r="T540" s="34"/>
      <c r="U540" s="34"/>
      <c r="V540" s="34"/>
      <c r="W540" s="37"/>
      <c r="AA540" s="315"/>
      <c r="AB540" s="24"/>
      <c r="AC540" s="24"/>
      <c r="AD540" s="24"/>
      <c r="AE540" s="24"/>
      <c r="AF540" s="24"/>
      <c r="AG540" s="24"/>
      <c r="AH540" s="24"/>
      <c r="AI540" s="24"/>
      <c r="AJ540" s="24"/>
      <c r="AK540" s="24"/>
      <c r="AL540" s="24"/>
      <c r="AM540" s="24"/>
      <c r="AN540" s="24"/>
      <c r="AO540" s="24"/>
      <c r="AP540" s="24"/>
      <c r="AQ540" s="24"/>
    </row>
    <row r="541" spans="1:43" ht="14.25" customHeight="1">
      <c r="A541" s="344"/>
      <c r="B541" s="362"/>
      <c r="C541" s="34"/>
      <c r="D541" s="34"/>
      <c r="E541" s="34"/>
      <c r="F541" s="34"/>
      <c r="G541" s="34"/>
      <c r="H541" s="34"/>
      <c r="I541" s="35"/>
      <c r="J541" s="36"/>
      <c r="K541" s="34"/>
      <c r="L541" s="34"/>
      <c r="M541" s="34"/>
      <c r="N541" s="34"/>
      <c r="O541" s="34"/>
      <c r="P541" s="35"/>
      <c r="Q541" s="36"/>
      <c r="R541" s="34"/>
      <c r="S541" s="34"/>
      <c r="T541" s="34"/>
      <c r="U541" s="34"/>
      <c r="V541" s="34"/>
      <c r="W541" s="37"/>
      <c r="AA541" s="315"/>
      <c r="AB541" s="24"/>
      <c r="AC541" s="24"/>
      <c r="AD541" s="24"/>
      <c r="AE541" s="24"/>
      <c r="AF541" s="24"/>
      <c r="AG541" s="24"/>
      <c r="AH541" s="24"/>
      <c r="AI541" s="24"/>
      <c r="AJ541" s="24"/>
      <c r="AK541" s="24"/>
      <c r="AL541" s="24"/>
      <c r="AM541" s="24"/>
      <c r="AN541" s="24"/>
      <c r="AO541" s="24"/>
      <c r="AP541" s="24"/>
      <c r="AQ541" s="24"/>
    </row>
    <row r="542" spans="1:43" ht="14.25" customHeight="1">
      <c r="A542" s="344"/>
      <c r="B542" s="362"/>
      <c r="C542" s="34"/>
      <c r="D542" s="34"/>
      <c r="E542" s="34"/>
      <c r="F542" s="34"/>
      <c r="G542" s="34"/>
      <c r="H542" s="34"/>
      <c r="I542" s="35"/>
      <c r="J542" s="36"/>
      <c r="K542" s="34"/>
      <c r="L542" s="34"/>
      <c r="M542" s="34"/>
      <c r="N542" s="34"/>
      <c r="O542" s="34"/>
      <c r="P542" s="35"/>
      <c r="Q542" s="36"/>
      <c r="R542" s="34"/>
      <c r="S542" s="34"/>
      <c r="T542" s="34"/>
      <c r="U542" s="34"/>
      <c r="V542" s="34"/>
      <c r="W542" s="37"/>
      <c r="AA542" s="315"/>
      <c r="AB542" s="24"/>
      <c r="AC542" s="24"/>
      <c r="AD542" s="24"/>
      <c r="AE542" s="24"/>
      <c r="AF542" s="24"/>
      <c r="AG542" s="24"/>
      <c r="AH542" s="24"/>
      <c r="AI542" s="24"/>
      <c r="AJ542" s="24"/>
      <c r="AK542" s="24"/>
      <c r="AL542" s="24"/>
      <c r="AM542" s="24"/>
      <c r="AN542" s="24"/>
      <c r="AO542" s="24"/>
      <c r="AP542" s="24"/>
      <c r="AQ542" s="24"/>
    </row>
    <row r="543" spans="1:43" ht="14.25" customHeight="1">
      <c r="A543" s="344"/>
      <c r="B543" s="362"/>
      <c r="C543" s="34"/>
      <c r="D543" s="34"/>
      <c r="E543" s="34"/>
      <c r="F543" s="34"/>
      <c r="G543" s="34"/>
      <c r="H543" s="34"/>
      <c r="I543" s="35"/>
      <c r="J543" s="36"/>
      <c r="K543" s="34"/>
      <c r="L543" s="34"/>
      <c r="M543" s="34"/>
      <c r="N543" s="34"/>
      <c r="O543" s="34"/>
      <c r="P543" s="35"/>
      <c r="Q543" s="36"/>
      <c r="R543" s="34"/>
      <c r="S543" s="34"/>
      <c r="T543" s="34"/>
      <c r="U543" s="34"/>
      <c r="V543" s="34"/>
      <c r="W543" s="37"/>
      <c r="AA543" s="315"/>
      <c r="AB543" s="24"/>
      <c r="AC543" s="24"/>
      <c r="AD543" s="24"/>
      <c r="AE543" s="24"/>
      <c r="AF543" s="24"/>
      <c r="AG543" s="24"/>
      <c r="AH543" s="24"/>
      <c r="AI543" s="24"/>
      <c r="AJ543" s="24"/>
      <c r="AK543" s="24"/>
      <c r="AL543" s="24"/>
      <c r="AM543" s="24"/>
      <c r="AN543" s="24"/>
      <c r="AO543" s="24"/>
      <c r="AP543" s="24"/>
      <c r="AQ543" s="24"/>
    </row>
    <row r="544" spans="1:43" ht="14.25" customHeight="1">
      <c r="A544" s="344"/>
      <c r="B544" s="362"/>
      <c r="C544" s="34"/>
      <c r="D544" s="34"/>
      <c r="E544" s="34"/>
      <c r="F544" s="34"/>
      <c r="G544" s="34"/>
      <c r="H544" s="34"/>
      <c r="I544" s="35"/>
      <c r="J544" s="36"/>
      <c r="K544" s="34"/>
      <c r="L544" s="34"/>
      <c r="M544" s="34"/>
      <c r="N544" s="34"/>
      <c r="O544" s="34"/>
      <c r="P544" s="35"/>
      <c r="Q544" s="36"/>
      <c r="R544" s="34"/>
      <c r="S544" s="34"/>
      <c r="T544" s="34"/>
      <c r="U544" s="34"/>
      <c r="V544" s="34"/>
      <c r="W544" s="37"/>
      <c r="AA544" s="315"/>
      <c r="AB544" s="24"/>
      <c r="AC544" s="24"/>
      <c r="AD544" s="24"/>
      <c r="AE544" s="24"/>
      <c r="AF544" s="24"/>
      <c r="AG544" s="24"/>
      <c r="AH544" s="24"/>
      <c r="AI544" s="24"/>
      <c r="AJ544" s="24"/>
      <c r="AK544" s="24"/>
      <c r="AL544" s="24"/>
      <c r="AM544" s="24"/>
      <c r="AN544" s="24"/>
      <c r="AO544" s="24"/>
      <c r="AP544" s="24"/>
      <c r="AQ544" s="24"/>
    </row>
    <row r="545" spans="1:43" ht="14.25" customHeight="1">
      <c r="A545" s="344"/>
      <c r="B545" s="362"/>
      <c r="C545" s="34"/>
      <c r="D545" s="34"/>
      <c r="E545" s="34"/>
      <c r="F545" s="34"/>
      <c r="G545" s="34"/>
      <c r="H545" s="34"/>
      <c r="I545" s="35"/>
      <c r="J545" s="36"/>
      <c r="K545" s="34"/>
      <c r="L545" s="34"/>
      <c r="M545" s="34"/>
      <c r="N545" s="34"/>
      <c r="O545" s="34"/>
      <c r="P545" s="35"/>
      <c r="Q545" s="36"/>
      <c r="R545" s="34"/>
      <c r="S545" s="34"/>
      <c r="T545" s="34"/>
      <c r="U545" s="34"/>
      <c r="V545" s="34"/>
      <c r="W545" s="37"/>
      <c r="AA545" s="315"/>
      <c r="AB545" s="24"/>
      <c r="AC545" s="24"/>
      <c r="AD545" s="24"/>
      <c r="AE545" s="24"/>
      <c r="AF545" s="24"/>
      <c r="AG545" s="24"/>
      <c r="AH545" s="24"/>
      <c r="AI545" s="24"/>
      <c r="AJ545" s="24"/>
      <c r="AK545" s="24"/>
      <c r="AL545" s="24"/>
      <c r="AM545" s="24"/>
      <c r="AN545" s="24"/>
      <c r="AO545" s="24"/>
      <c r="AP545" s="24"/>
      <c r="AQ545" s="24"/>
    </row>
    <row r="546" spans="1:43" ht="14.25" customHeight="1">
      <c r="A546" s="344"/>
      <c r="B546" s="362"/>
      <c r="C546" s="34"/>
      <c r="D546" s="34"/>
      <c r="E546" s="34"/>
      <c r="F546" s="34"/>
      <c r="G546" s="34"/>
      <c r="H546" s="34"/>
      <c r="I546" s="35"/>
      <c r="J546" s="36"/>
      <c r="K546" s="34"/>
      <c r="L546" s="34"/>
      <c r="M546" s="34"/>
      <c r="N546" s="34"/>
      <c r="O546" s="34"/>
      <c r="P546" s="35"/>
      <c r="Q546" s="36"/>
      <c r="R546" s="34"/>
      <c r="S546" s="34"/>
      <c r="T546" s="34"/>
      <c r="U546" s="34"/>
      <c r="V546" s="34"/>
      <c r="W546" s="37"/>
      <c r="AA546" s="315"/>
      <c r="AB546" s="24"/>
      <c r="AC546" s="24"/>
      <c r="AD546" s="24"/>
      <c r="AE546" s="24"/>
      <c r="AF546" s="24"/>
      <c r="AG546" s="24"/>
      <c r="AH546" s="24"/>
      <c r="AI546" s="24"/>
      <c r="AJ546" s="24"/>
      <c r="AK546" s="24"/>
      <c r="AL546" s="24"/>
      <c r="AM546" s="24"/>
      <c r="AN546" s="24"/>
      <c r="AO546" s="24"/>
      <c r="AP546" s="24"/>
      <c r="AQ546" s="24"/>
    </row>
    <row r="547" spans="1:43" ht="14.25" customHeight="1">
      <c r="A547" s="344"/>
      <c r="B547" s="362"/>
      <c r="C547" s="34"/>
      <c r="D547" s="34"/>
      <c r="E547" s="34"/>
      <c r="F547" s="34"/>
      <c r="G547" s="34"/>
      <c r="H547" s="34"/>
      <c r="I547" s="35"/>
      <c r="J547" s="36"/>
      <c r="K547" s="34"/>
      <c r="L547" s="34"/>
      <c r="M547" s="34"/>
      <c r="N547" s="34"/>
      <c r="O547" s="34"/>
      <c r="P547" s="35"/>
      <c r="Q547" s="36"/>
      <c r="R547" s="34"/>
      <c r="S547" s="34"/>
      <c r="T547" s="34"/>
      <c r="U547" s="34"/>
      <c r="V547" s="34"/>
      <c r="W547" s="37"/>
      <c r="AA547" s="315"/>
      <c r="AB547" s="24"/>
      <c r="AC547" s="24"/>
      <c r="AD547" s="24"/>
      <c r="AE547" s="24"/>
      <c r="AF547" s="24"/>
      <c r="AG547" s="24"/>
      <c r="AH547" s="24"/>
      <c r="AI547" s="24"/>
      <c r="AJ547" s="24"/>
      <c r="AK547" s="24"/>
      <c r="AL547" s="24"/>
      <c r="AM547" s="24"/>
      <c r="AN547" s="24"/>
      <c r="AO547" s="24"/>
      <c r="AP547" s="24"/>
      <c r="AQ547" s="24"/>
    </row>
    <row r="548" spans="1:43">
      <c r="A548" s="344"/>
      <c r="B548" s="362"/>
      <c r="C548" s="34"/>
      <c r="D548" s="34"/>
      <c r="E548" s="34"/>
      <c r="F548" s="34"/>
      <c r="G548" s="34"/>
      <c r="H548" s="34"/>
      <c r="I548" s="35"/>
      <c r="J548" s="36"/>
      <c r="K548" s="34"/>
      <c r="L548" s="34"/>
      <c r="M548" s="34"/>
      <c r="N548" s="34"/>
      <c r="O548" s="34"/>
      <c r="P548" s="35"/>
      <c r="Q548" s="36"/>
      <c r="R548" s="34"/>
      <c r="S548" s="34"/>
      <c r="T548" s="34"/>
      <c r="U548" s="34"/>
      <c r="V548" s="34"/>
      <c r="W548" s="37"/>
      <c r="AA548" s="315"/>
      <c r="AB548" s="24"/>
      <c r="AC548" s="24"/>
      <c r="AD548" s="24"/>
      <c r="AE548" s="24"/>
      <c r="AF548" s="24"/>
      <c r="AG548" s="24"/>
      <c r="AH548" s="24"/>
      <c r="AI548" s="24"/>
      <c r="AJ548" s="24"/>
      <c r="AK548" s="24"/>
      <c r="AL548" s="24"/>
      <c r="AM548" s="24"/>
      <c r="AN548" s="24"/>
      <c r="AO548" s="24"/>
      <c r="AP548" s="24"/>
      <c r="AQ548" s="24"/>
    </row>
    <row r="549" spans="1:43">
      <c r="A549" s="344"/>
      <c r="B549" s="362"/>
      <c r="C549" s="34"/>
      <c r="D549" s="34"/>
      <c r="E549" s="34"/>
      <c r="F549" s="34"/>
      <c r="G549" s="34"/>
      <c r="H549" s="34"/>
      <c r="I549" s="35"/>
      <c r="J549" s="36"/>
      <c r="K549" s="34"/>
      <c r="L549" s="34"/>
      <c r="M549" s="34"/>
      <c r="N549" s="34"/>
      <c r="O549" s="34"/>
      <c r="P549" s="35"/>
      <c r="Q549" s="36"/>
      <c r="R549" s="34"/>
      <c r="S549" s="34"/>
      <c r="T549" s="34"/>
      <c r="U549" s="34"/>
      <c r="V549" s="34"/>
      <c r="W549" s="37"/>
      <c r="AA549" s="315"/>
      <c r="AB549" s="24"/>
      <c r="AC549" s="24"/>
      <c r="AD549" s="24"/>
      <c r="AE549" s="24"/>
      <c r="AF549" s="24"/>
      <c r="AG549" s="24"/>
      <c r="AH549" s="24"/>
      <c r="AI549" s="24"/>
      <c r="AJ549" s="24"/>
      <c r="AK549" s="24"/>
      <c r="AL549" s="24"/>
      <c r="AM549" s="24"/>
      <c r="AN549" s="24"/>
      <c r="AO549" s="24"/>
      <c r="AP549" s="24"/>
      <c r="AQ549" s="24"/>
    </row>
    <row r="550" spans="1:43" ht="30" customHeight="1">
      <c r="A550" s="344"/>
      <c r="B550" s="362"/>
      <c r="C550" s="34"/>
      <c r="D550" s="371" t="s">
        <v>50</v>
      </c>
      <c r="E550" s="366"/>
      <c r="F550" s="366"/>
      <c r="G550" s="366"/>
      <c r="H550" s="366"/>
      <c r="I550" s="35"/>
      <c r="J550" s="36"/>
      <c r="K550" s="372" t="s">
        <v>51</v>
      </c>
      <c r="L550" s="367"/>
      <c r="M550" s="367"/>
      <c r="N550" s="367"/>
      <c r="O550" s="367"/>
      <c r="P550" s="40"/>
      <c r="Q550" s="41"/>
      <c r="R550" s="369" t="s">
        <v>52</v>
      </c>
      <c r="S550" s="369"/>
      <c r="T550" s="369"/>
      <c r="U550" s="369"/>
      <c r="V550" s="369"/>
      <c r="W550" s="37"/>
      <c r="AA550" s="315"/>
      <c r="AB550" s="24"/>
      <c r="AC550" s="24"/>
      <c r="AD550" s="24"/>
      <c r="AE550" s="24"/>
      <c r="AF550" s="24"/>
      <c r="AG550" s="24"/>
      <c r="AH550" s="24"/>
      <c r="AI550" s="24"/>
      <c r="AJ550" s="24"/>
      <c r="AK550" s="24"/>
      <c r="AL550" s="24"/>
      <c r="AM550" s="24"/>
      <c r="AN550" s="24"/>
      <c r="AO550" s="24"/>
      <c r="AP550" s="24"/>
      <c r="AQ550" s="24"/>
    </row>
    <row r="551" spans="1:43">
      <c r="A551" s="344"/>
      <c r="B551" s="362"/>
      <c r="C551" s="34"/>
      <c r="D551" s="42">
        <v>2012</v>
      </c>
      <c r="E551" s="42">
        <v>2013</v>
      </c>
      <c r="F551" s="264">
        <v>2014</v>
      </c>
      <c r="G551" s="42" t="s">
        <v>53</v>
      </c>
      <c r="H551" s="42" t="s">
        <v>54</v>
      </c>
      <c r="I551" s="56"/>
      <c r="J551" s="57"/>
      <c r="K551" s="42">
        <v>2012</v>
      </c>
      <c r="L551" s="42">
        <v>2013</v>
      </c>
      <c r="M551" s="264">
        <v>2014</v>
      </c>
      <c r="N551" s="42" t="s">
        <v>53</v>
      </c>
      <c r="O551" s="42" t="s">
        <v>54</v>
      </c>
      <c r="P551" s="43"/>
      <c r="Q551" s="44"/>
      <c r="R551" s="42">
        <v>2012</v>
      </c>
      <c r="S551" s="42">
        <v>2013</v>
      </c>
      <c r="T551" s="264">
        <v>2014</v>
      </c>
      <c r="U551" s="42" t="s">
        <v>53</v>
      </c>
      <c r="V551" s="42" t="s">
        <v>54</v>
      </c>
      <c r="W551" s="37"/>
      <c r="AA551" s="315"/>
      <c r="AB551" s="24"/>
      <c r="AC551" s="24"/>
      <c r="AD551" s="24"/>
      <c r="AE551" s="24"/>
      <c r="AF551" s="24"/>
      <c r="AG551" s="24"/>
      <c r="AH551" s="24"/>
      <c r="AI551" s="24"/>
      <c r="AJ551" s="24"/>
      <c r="AK551" s="24"/>
      <c r="AL551" s="24"/>
      <c r="AM551" s="24"/>
      <c r="AN551" s="24"/>
      <c r="AO551" s="24"/>
      <c r="AP551" s="24"/>
      <c r="AQ551" s="24"/>
    </row>
    <row r="552" spans="1:43" ht="4.5" customHeight="1">
      <c r="A552" s="344"/>
      <c r="B552" s="362"/>
      <c r="C552" s="34"/>
      <c r="D552" s="45"/>
      <c r="E552" s="45"/>
      <c r="F552" s="265"/>
      <c r="G552" s="45"/>
      <c r="H552" s="45"/>
      <c r="I552" s="35"/>
      <c r="J552" s="36"/>
      <c r="K552" s="45"/>
      <c r="L552" s="45"/>
      <c r="M552" s="265"/>
      <c r="N552" s="45"/>
      <c r="O552" s="45"/>
      <c r="P552" s="43"/>
      <c r="Q552" s="44"/>
      <c r="R552" s="45"/>
      <c r="S552" s="45"/>
      <c r="T552" s="265"/>
      <c r="U552" s="45"/>
      <c r="V552" s="45"/>
      <c r="W552" s="37"/>
      <c r="AA552" s="315"/>
      <c r="AB552" s="24"/>
      <c r="AC552" s="24"/>
      <c r="AD552" s="24"/>
      <c r="AE552" s="24"/>
      <c r="AF552" s="24"/>
      <c r="AG552" s="24"/>
      <c r="AH552" s="24"/>
      <c r="AI552" s="24"/>
      <c r="AJ552" s="24"/>
      <c r="AK552" s="24"/>
      <c r="AL552" s="24"/>
      <c r="AM552" s="24"/>
      <c r="AN552" s="24"/>
      <c r="AO552" s="24"/>
      <c r="AP552" s="24"/>
      <c r="AQ552" s="24"/>
    </row>
    <row r="553" spans="1:43" ht="4.5" customHeight="1">
      <c r="A553" s="344"/>
      <c r="B553" s="362"/>
      <c r="C553" s="34"/>
      <c r="D553" s="38"/>
      <c r="E553" s="38"/>
      <c r="F553" s="266"/>
      <c r="G553" s="38"/>
      <c r="H553" s="38"/>
      <c r="I553" s="35"/>
      <c r="J553" s="36"/>
      <c r="K553" s="38"/>
      <c r="L553" s="38"/>
      <c r="M553" s="266"/>
      <c r="N553" s="38"/>
      <c r="O553" s="38"/>
      <c r="P553" s="43"/>
      <c r="Q553" s="44"/>
      <c r="R553" s="38"/>
      <c r="S553" s="38"/>
      <c r="T553" s="266"/>
      <c r="U553" s="38"/>
      <c r="V553" s="38"/>
      <c r="W553" s="37"/>
      <c r="AA553" s="315"/>
      <c r="AB553" s="24"/>
      <c r="AC553" s="24"/>
      <c r="AD553" s="24"/>
      <c r="AE553" s="24"/>
      <c r="AF553" s="24"/>
      <c r="AG553" s="24"/>
      <c r="AH553" s="24"/>
      <c r="AI553" s="24"/>
      <c r="AJ553" s="24"/>
      <c r="AK553" s="24"/>
      <c r="AL553" s="24"/>
      <c r="AM553" s="24"/>
      <c r="AN553" s="24"/>
      <c r="AO553" s="24"/>
      <c r="AP553" s="24"/>
      <c r="AQ553" s="24"/>
    </row>
    <row r="554" spans="1:43" ht="15" customHeight="1">
      <c r="A554" s="344"/>
      <c r="B554" s="362"/>
      <c r="C554" s="34" t="s">
        <v>83</v>
      </c>
      <c r="D554" s="39">
        <f>D23</f>
        <v>95.3</v>
      </c>
      <c r="E554" s="39">
        <f>E23</f>
        <v>94.5</v>
      </c>
      <c r="F554" s="274">
        <f>F23</f>
        <v>94.3</v>
      </c>
      <c r="G554" s="39">
        <f>G23</f>
        <v>93.7</v>
      </c>
      <c r="H554" s="39">
        <f>H23</f>
        <v>92.8</v>
      </c>
      <c r="I554" s="46"/>
      <c r="J554" s="47"/>
      <c r="K554" s="259">
        <f>K23</f>
        <v>88</v>
      </c>
      <c r="L554" s="286">
        <f>L23</f>
        <v>82</v>
      </c>
      <c r="M554" s="277">
        <f>M23</f>
        <v>83</v>
      </c>
      <c r="N554" s="260">
        <f>N23</f>
        <v>86</v>
      </c>
      <c r="O554" s="260">
        <f>O23</f>
        <v>82</v>
      </c>
      <c r="P554" s="46"/>
      <c r="Q554" s="47"/>
      <c r="R554" s="39">
        <f>R23</f>
        <v>60</v>
      </c>
      <c r="S554" s="215">
        <f>S23</f>
        <v>55</v>
      </c>
      <c r="T554" s="274">
        <f>T23</f>
        <v>60</v>
      </c>
      <c r="U554" s="235">
        <f>U23</f>
        <v>55</v>
      </c>
      <c r="V554" s="235">
        <f>V23</f>
        <v>59</v>
      </c>
      <c r="W554" s="37"/>
      <c r="AA554" s="315"/>
      <c r="AB554" s="24"/>
      <c r="AC554" s="24"/>
      <c r="AD554" s="24"/>
      <c r="AE554" s="24"/>
      <c r="AF554" s="24"/>
      <c r="AG554" s="24"/>
      <c r="AH554" s="24"/>
      <c r="AI554" s="24"/>
      <c r="AJ554" s="24"/>
      <c r="AK554" s="24"/>
      <c r="AL554" s="24"/>
      <c r="AM554" s="24"/>
      <c r="AN554" s="24"/>
      <c r="AO554" s="24"/>
      <c r="AP554" s="24"/>
      <c r="AQ554" s="24"/>
    </row>
    <row r="555" spans="1:43">
      <c r="A555" s="344"/>
      <c r="B555" s="362"/>
      <c r="C555" s="34" t="s">
        <v>41</v>
      </c>
      <c r="D555" s="48"/>
      <c r="E555" s="48"/>
      <c r="F555" s="273"/>
      <c r="G555" s="235">
        <f>G259</f>
        <v>75</v>
      </c>
      <c r="H555" s="251"/>
      <c r="I555" s="241"/>
      <c r="J555" s="285"/>
      <c r="K555" s="252"/>
      <c r="L555" s="282"/>
      <c r="M555" s="289"/>
      <c r="N555" s="260">
        <f>N259</f>
        <v>60</v>
      </c>
      <c r="O555" s="283"/>
      <c r="P555" s="241"/>
      <c r="Q555" s="285"/>
      <c r="R555" s="48"/>
      <c r="S555" s="284"/>
      <c r="T555" s="288"/>
      <c r="U555" s="251"/>
      <c r="V555" s="251"/>
      <c r="W555" s="37"/>
      <c r="AA555" s="315"/>
      <c r="AB555" s="24"/>
      <c r="AC555" s="24"/>
      <c r="AD555" s="24"/>
      <c r="AE555" s="24"/>
      <c r="AF555" s="24"/>
      <c r="AG555" s="24"/>
      <c r="AH555" s="24"/>
      <c r="AI555" s="24"/>
      <c r="AJ555" s="24"/>
      <c r="AK555" s="24"/>
      <c r="AL555" s="24"/>
      <c r="AM555" s="24"/>
      <c r="AN555" s="24"/>
      <c r="AO555" s="24"/>
      <c r="AP555" s="24"/>
      <c r="AQ555" s="24"/>
    </row>
    <row r="556" spans="1:43">
      <c r="A556" s="344"/>
      <c r="B556" s="362"/>
      <c r="C556" s="34" t="s">
        <v>42</v>
      </c>
      <c r="D556" s="39">
        <f>D318</f>
        <v>92.6</v>
      </c>
      <c r="E556" s="39">
        <f>E318</f>
        <v>94.4</v>
      </c>
      <c r="F556" s="274">
        <f>F318</f>
        <v>95.6</v>
      </c>
      <c r="G556" s="39">
        <f>G318</f>
        <v>95.6</v>
      </c>
      <c r="H556" s="215">
        <f>H318</f>
        <v>88.1</v>
      </c>
      <c r="I556" s="46"/>
      <c r="J556" s="47"/>
      <c r="K556" s="259">
        <f>K318</f>
        <v>81</v>
      </c>
      <c r="L556" s="259">
        <f>L318</f>
        <v>84</v>
      </c>
      <c r="M556" s="277">
        <f>M318</f>
        <v>88</v>
      </c>
      <c r="N556" s="259">
        <f>N318</f>
        <v>90</v>
      </c>
      <c r="O556" s="286">
        <f>O318</f>
        <v>79</v>
      </c>
      <c r="P556" s="46"/>
      <c r="Q556" s="47"/>
      <c r="R556" s="48"/>
      <c r="S556" s="39">
        <f>S318</f>
        <v>55</v>
      </c>
      <c r="T556" s="274">
        <f>T318</f>
        <v>70</v>
      </c>
      <c r="U556" s="39">
        <f>U318</f>
        <v>59</v>
      </c>
      <c r="V556" s="39">
        <f>V318</f>
        <v>60.5</v>
      </c>
      <c r="W556" s="37"/>
      <c r="AA556" s="315"/>
      <c r="AB556" s="24"/>
      <c r="AC556" s="24"/>
      <c r="AD556" s="24"/>
      <c r="AE556" s="24"/>
      <c r="AF556" s="24"/>
      <c r="AG556" s="24"/>
      <c r="AH556" s="24"/>
      <c r="AI556" s="24"/>
      <c r="AJ556" s="24"/>
      <c r="AK556" s="24"/>
      <c r="AL556" s="24"/>
      <c r="AM556" s="24"/>
      <c r="AN556" s="24"/>
      <c r="AO556" s="24"/>
      <c r="AP556" s="24"/>
      <c r="AQ556" s="24"/>
    </row>
    <row r="557" spans="1:43">
      <c r="A557" s="344"/>
      <c r="B557" s="362"/>
      <c r="C557" s="34" t="s">
        <v>43</v>
      </c>
      <c r="D557" s="48"/>
      <c r="E557" s="48"/>
      <c r="F557" s="273"/>
      <c r="G557" s="251"/>
      <c r="H557" s="235">
        <f>H377</f>
        <v>83.3</v>
      </c>
      <c r="I557" s="46"/>
      <c r="J557" s="47"/>
      <c r="K557" s="252"/>
      <c r="L557" s="252"/>
      <c r="M557" s="276"/>
      <c r="N557" s="283"/>
      <c r="O557" s="260">
        <f>O377</f>
        <v>60</v>
      </c>
      <c r="P557" s="46"/>
      <c r="Q557" s="47"/>
      <c r="R557" s="48"/>
      <c r="S557" s="48"/>
      <c r="T557" s="273"/>
      <c r="U557" s="251"/>
      <c r="V557" s="251"/>
      <c r="W557" s="37"/>
      <c r="AA557" s="315"/>
      <c r="AB557" s="24"/>
      <c r="AC557" s="24"/>
      <c r="AD557" s="24"/>
      <c r="AE557" s="24"/>
      <c r="AF557" s="24"/>
      <c r="AG557" s="24"/>
      <c r="AH557" s="24"/>
      <c r="AI557" s="24"/>
      <c r="AJ557" s="24"/>
      <c r="AK557" s="24"/>
      <c r="AL557" s="24"/>
      <c r="AM557" s="24"/>
      <c r="AN557" s="24"/>
      <c r="AO557" s="24"/>
      <c r="AP557" s="24"/>
      <c r="AQ557" s="24"/>
    </row>
    <row r="558" spans="1:43">
      <c r="A558" s="344"/>
      <c r="B558" s="362"/>
      <c r="C558" s="34" t="s">
        <v>44</v>
      </c>
      <c r="D558" s="215">
        <f>D436</f>
        <v>98.2</v>
      </c>
      <c r="E558" s="215">
        <f>E436</f>
        <v>95.5</v>
      </c>
      <c r="F558" s="274">
        <f>F436</f>
        <v>96.1</v>
      </c>
      <c r="G558" s="235">
        <f>G436</f>
        <v>95.1</v>
      </c>
      <c r="H558" s="235">
        <f>H436</f>
        <v>97.1</v>
      </c>
      <c r="I558" s="46"/>
      <c r="J558" s="47"/>
      <c r="K558" s="286">
        <f>K436</f>
        <v>93</v>
      </c>
      <c r="L558" s="259">
        <f>L436</f>
        <v>86</v>
      </c>
      <c r="M558" s="277">
        <f>M436</f>
        <v>88</v>
      </c>
      <c r="N558" s="260">
        <f>N436</f>
        <v>89</v>
      </c>
      <c r="O558" s="260">
        <f>O436</f>
        <v>91</v>
      </c>
      <c r="P558" s="46"/>
      <c r="Q558" s="47"/>
      <c r="R558" s="121"/>
      <c r="S558" s="48"/>
      <c r="T558" s="274">
        <f>T436</f>
        <v>62.5</v>
      </c>
      <c r="U558" s="235">
        <f>U436</f>
        <v>52.5</v>
      </c>
      <c r="V558" s="235">
        <f>V436</f>
        <v>59.5</v>
      </c>
      <c r="W558" s="37"/>
      <c r="AA558" s="315"/>
      <c r="AB558" s="24"/>
      <c r="AC558" s="24"/>
      <c r="AD558" s="24"/>
      <c r="AE558" s="24"/>
      <c r="AF558" s="24"/>
      <c r="AG558" s="24"/>
      <c r="AH558" s="24"/>
      <c r="AI558" s="24"/>
      <c r="AJ558" s="24"/>
      <c r="AK558" s="24"/>
      <c r="AL558" s="24"/>
      <c r="AM558" s="24"/>
      <c r="AN558" s="24"/>
      <c r="AO558" s="24"/>
      <c r="AP558" s="24"/>
      <c r="AQ558" s="24"/>
    </row>
    <row r="559" spans="1:43">
      <c r="A559" s="344"/>
      <c r="B559" s="362"/>
      <c r="C559" s="34" t="s">
        <v>46</v>
      </c>
      <c r="D559" s="215">
        <f>D495</f>
        <v>97</v>
      </c>
      <c r="E559" s="215">
        <f t="shared" ref="E559:V559" si="54">E495</f>
        <v>94.1</v>
      </c>
      <c r="F559" s="274">
        <f t="shared" si="54"/>
        <v>94.2</v>
      </c>
      <c r="G559" s="235">
        <f t="shared" si="54"/>
        <v>94</v>
      </c>
      <c r="H559" s="235">
        <f t="shared" si="54"/>
        <v>94.7</v>
      </c>
      <c r="I559" s="46"/>
      <c r="J559" s="47"/>
      <c r="K559" s="286">
        <f t="shared" si="54"/>
        <v>91</v>
      </c>
      <c r="L559" s="259">
        <f t="shared" si="54"/>
        <v>81</v>
      </c>
      <c r="M559" s="277">
        <f t="shared" si="54"/>
        <v>81</v>
      </c>
      <c r="N559" s="260">
        <f t="shared" si="54"/>
        <v>86</v>
      </c>
      <c r="O559" s="260">
        <f t="shared" si="54"/>
        <v>85</v>
      </c>
      <c r="P559" s="46"/>
      <c r="Q559" s="47"/>
      <c r="R559" s="215">
        <f t="shared" si="54"/>
        <v>63</v>
      </c>
      <c r="S559" s="39">
        <f t="shared" si="54"/>
        <v>56</v>
      </c>
      <c r="T559" s="274">
        <f t="shared" si="54"/>
        <v>58</v>
      </c>
      <c r="U559" s="235">
        <f t="shared" si="54"/>
        <v>55</v>
      </c>
      <c r="V559" s="235">
        <f t="shared" si="54"/>
        <v>58</v>
      </c>
      <c r="W559" s="37"/>
      <c r="AA559" s="315"/>
      <c r="AB559" s="24"/>
      <c r="AC559" s="24"/>
      <c r="AD559" s="24"/>
      <c r="AE559" s="24"/>
      <c r="AF559" s="24"/>
      <c r="AG559" s="24"/>
      <c r="AH559" s="24"/>
      <c r="AI559" s="24"/>
      <c r="AJ559" s="24"/>
      <c r="AK559" s="24"/>
      <c r="AL559" s="24"/>
      <c r="AM559" s="24"/>
      <c r="AN559" s="24"/>
      <c r="AO559" s="24"/>
      <c r="AP559" s="24"/>
      <c r="AQ559" s="24"/>
    </row>
    <row r="560" spans="1:43" ht="4.5" customHeight="1">
      <c r="A560" s="344"/>
      <c r="B560" s="362"/>
      <c r="C560" s="34"/>
      <c r="D560" s="49"/>
      <c r="E560" s="49"/>
      <c r="F560" s="275"/>
      <c r="G560" s="49"/>
      <c r="H560" s="49"/>
      <c r="I560" s="46"/>
      <c r="J560" s="47"/>
      <c r="K560" s="49"/>
      <c r="L560" s="49"/>
      <c r="M560" s="275"/>
      <c r="N560" s="49"/>
      <c r="O560" s="49"/>
      <c r="P560" s="46"/>
      <c r="Q560" s="47"/>
      <c r="R560" s="49"/>
      <c r="S560" s="49"/>
      <c r="T560" s="275"/>
      <c r="U560" s="49"/>
      <c r="V560" s="49"/>
      <c r="W560" s="37"/>
      <c r="AA560" s="315"/>
      <c r="AB560" s="24"/>
      <c r="AC560" s="24"/>
      <c r="AD560" s="24"/>
      <c r="AE560" s="24"/>
      <c r="AF560" s="24"/>
      <c r="AG560" s="24"/>
      <c r="AH560" s="24"/>
      <c r="AI560" s="24"/>
      <c r="AJ560" s="24"/>
      <c r="AK560" s="24"/>
      <c r="AL560" s="24"/>
      <c r="AM560" s="24"/>
      <c r="AN560" s="24"/>
      <c r="AO560" s="24"/>
      <c r="AP560" s="24"/>
      <c r="AQ560" s="24"/>
    </row>
    <row r="561" spans="1:43" ht="4.5" customHeight="1">
      <c r="A561" s="344"/>
      <c r="B561" s="362"/>
      <c r="C561" s="34"/>
      <c r="D561" s="39"/>
      <c r="E561" s="39"/>
      <c r="F561" s="274"/>
      <c r="G561" s="39"/>
      <c r="H561" s="39"/>
      <c r="I561" s="46"/>
      <c r="J561" s="47"/>
      <c r="K561" s="39"/>
      <c r="L561" s="39"/>
      <c r="M561" s="274"/>
      <c r="N561" s="39"/>
      <c r="O561" s="39"/>
      <c r="P561" s="46"/>
      <c r="Q561" s="47"/>
      <c r="R561" s="39"/>
      <c r="S561" s="39"/>
      <c r="T561" s="274"/>
      <c r="U561" s="39"/>
      <c r="V561" s="39"/>
      <c r="W561" s="37"/>
      <c r="AA561" s="315"/>
      <c r="AB561" s="24"/>
      <c r="AC561" s="24"/>
      <c r="AD561" s="24"/>
      <c r="AE561" s="24"/>
      <c r="AF561" s="24"/>
      <c r="AG561" s="24"/>
      <c r="AH561" s="24"/>
      <c r="AI561" s="24"/>
      <c r="AJ561" s="24"/>
      <c r="AK561" s="24"/>
      <c r="AL561" s="24"/>
      <c r="AM561" s="24"/>
      <c r="AN561" s="24"/>
      <c r="AO561" s="24"/>
      <c r="AP561" s="24"/>
      <c r="AQ561" s="24"/>
    </row>
    <row r="562" spans="1:43">
      <c r="A562" s="344"/>
      <c r="B562" s="362"/>
      <c r="C562" s="20" t="s">
        <v>30</v>
      </c>
      <c r="D562" s="116" t="s">
        <v>62</v>
      </c>
      <c r="E562" s="116" t="s">
        <v>62</v>
      </c>
      <c r="F562" s="114" t="s">
        <v>62</v>
      </c>
      <c r="G562" s="116" t="s">
        <v>62</v>
      </c>
      <c r="H562" s="116" t="s">
        <v>62</v>
      </c>
      <c r="I562" s="62"/>
      <c r="J562" s="63"/>
      <c r="K562" s="116" t="s">
        <v>62</v>
      </c>
      <c r="L562" s="116" t="s">
        <v>62</v>
      </c>
      <c r="M562" s="114" t="s">
        <v>62</v>
      </c>
      <c r="N562" s="116" t="s">
        <v>62</v>
      </c>
      <c r="O562" s="116" t="s">
        <v>62</v>
      </c>
      <c r="P562" s="62"/>
      <c r="Q562" s="63"/>
      <c r="R562" s="116" t="s">
        <v>62</v>
      </c>
      <c r="S562" s="116" t="s">
        <v>62</v>
      </c>
      <c r="T562" s="114" t="s">
        <v>62</v>
      </c>
      <c r="U562" s="116" t="s">
        <v>62</v>
      </c>
      <c r="V562" s="116" t="s">
        <v>62</v>
      </c>
      <c r="W562" s="37"/>
      <c r="AA562" s="315"/>
      <c r="AB562" s="24"/>
      <c r="AC562" s="24"/>
      <c r="AD562" s="24"/>
      <c r="AE562" s="24"/>
      <c r="AF562" s="24"/>
      <c r="AG562" s="24"/>
      <c r="AH562" s="24"/>
      <c r="AI562" s="24"/>
      <c r="AJ562" s="24"/>
      <c r="AK562" s="24"/>
      <c r="AL562" s="24"/>
      <c r="AM562" s="24"/>
      <c r="AN562" s="24"/>
      <c r="AO562" s="24"/>
      <c r="AP562" s="24"/>
      <c r="AQ562" s="24"/>
    </row>
    <row r="563" spans="1:43" ht="15.75" thickBot="1">
      <c r="A563" s="344"/>
      <c r="B563" s="363"/>
      <c r="C563" s="219"/>
      <c r="D563" s="220"/>
      <c r="E563" s="220"/>
      <c r="F563" s="220"/>
      <c r="G563" s="220"/>
      <c r="H563" s="220"/>
      <c r="I563" s="221"/>
      <c r="J563" s="221"/>
      <c r="K563" s="220"/>
      <c r="L563" s="220"/>
      <c r="M563" s="220"/>
      <c r="N563" s="220"/>
      <c r="O563" s="220"/>
      <c r="P563" s="221"/>
      <c r="Q563" s="221"/>
      <c r="R563" s="220"/>
      <c r="S563" s="220"/>
      <c r="T563" s="220"/>
      <c r="U563" s="220"/>
      <c r="V563" s="220"/>
      <c r="W563" s="222"/>
      <c r="AA563" s="315"/>
      <c r="AB563" s="24"/>
      <c r="AC563" s="24"/>
      <c r="AD563" s="24"/>
      <c r="AE563" s="24"/>
      <c r="AF563" s="24"/>
      <c r="AG563" s="24"/>
      <c r="AH563" s="24"/>
      <c r="AI563" s="24"/>
      <c r="AJ563" s="24"/>
      <c r="AK563" s="24"/>
      <c r="AL563" s="24"/>
      <c r="AM563" s="24"/>
      <c r="AN563" s="24"/>
      <c r="AO563" s="24"/>
      <c r="AP563" s="24"/>
      <c r="AQ563" s="24"/>
    </row>
    <row r="564" spans="1:43" ht="18.75" customHeight="1">
      <c r="A564" s="344"/>
      <c r="B564" s="370" t="s">
        <v>63</v>
      </c>
      <c r="C564" s="15"/>
      <c r="D564" s="16"/>
      <c r="E564" s="16"/>
      <c r="F564" s="16"/>
      <c r="G564" s="16"/>
      <c r="H564" s="16"/>
      <c r="I564" s="16"/>
      <c r="J564" s="16"/>
      <c r="K564" s="16"/>
      <c r="L564" s="16"/>
      <c r="M564" s="16"/>
      <c r="N564" s="16"/>
      <c r="O564" s="16"/>
      <c r="P564" s="16"/>
      <c r="Q564" s="16"/>
      <c r="R564" s="16"/>
      <c r="S564" s="16"/>
      <c r="T564" s="16"/>
      <c r="U564" s="16"/>
      <c r="V564" s="16"/>
      <c r="W564" s="50"/>
      <c r="AA564" s="315"/>
      <c r="AB564" s="24"/>
      <c r="AC564" s="24"/>
      <c r="AD564" s="24"/>
      <c r="AE564" s="24"/>
      <c r="AF564" s="24"/>
      <c r="AG564" s="24"/>
      <c r="AH564" s="24"/>
      <c r="AI564" s="24"/>
      <c r="AJ564" s="24"/>
      <c r="AK564" s="24"/>
      <c r="AL564" s="24"/>
      <c r="AM564" s="24"/>
      <c r="AN564" s="24"/>
      <c r="AO564" s="24"/>
      <c r="AP564" s="24"/>
      <c r="AQ564" s="24"/>
    </row>
    <row r="565" spans="1:43" ht="15" customHeight="1">
      <c r="A565" s="344"/>
      <c r="B565" s="362"/>
      <c r="C565" s="51"/>
      <c r="D565" s="51"/>
      <c r="E565" s="51"/>
      <c r="F565" s="51"/>
      <c r="G565" s="51"/>
      <c r="H565" s="51"/>
      <c r="I565" s="52"/>
      <c r="J565" s="53"/>
      <c r="K565" s="51"/>
      <c r="L565" s="51"/>
      <c r="M565" s="51"/>
      <c r="N565" s="51"/>
      <c r="O565" s="51"/>
      <c r="P565" s="52"/>
      <c r="Q565" s="53"/>
      <c r="R565" s="51"/>
      <c r="S565" s="51"/>
      <c r="T565" s="51"/>
      <c r="U565" s="51"/>
      <c r="V565" s="51"/>
      <c r="W565" s="54"/>
      <c r="AA565" s="315"/>
      <c r="AB565" s="24"/>
      <c r="AC565" s="24"/>
      <c r="AD565" s="24"/>
      <c r="AE565" s="24"/>
      <c r="AF565" s="24"/>
      <c r="AG565" s="24"/>
      <c r="AH565" s="24"/>
      <c r="AI565" s="24"/>
      <c r="AJ565" s="24"/>
      <c r="AK565" s="24"/>
      <c r="AL565" s="24"/>
      <c r="AM565" s="24"/>
      <c r="AN565" s="24"/>
      <c r="AO565" s="24"/>
      <c r="AP565" s="24"/>
      <c r="AQ565" s="24"/>
    </row>
    <row r="566" spans="1:43" ht="15" customHeight="1">
      <c r="A566" s="344"/>
      <c r="B566" s="362"/>
      <c r="C566" s="55"/>
      <c r="D566" s="55"/>
      <c r="E566" s="55"/>
      <c r="F566" s="55"/>
      <c r="G566" s="55"/>
      <c r="H566" s="55"/>
      <c r="I566" s="56"/>
      <c r="J566" s="57"/>
      <c r="K566" s="55"/>
      <c r="L566" s="55"/>
      <c r="M566" s="55"/>
      <c r="N566" s="55"/>
      <c r="O566" s="55"/>
      <c r="P566" s="56"/>
      <c r="Q566" s="57"/>
      <c r="R566" s="55"/>
      <c r="S566" s="55"/>
      <c r="T566" s="55"/>
      <c r="U566" s="55"/>
      <c r="V566" s="55"/>
      <c r="W566" s="58"/>
      <c r="AA566" s="315"/>
      <c r="AB566" s="24"/>
      <c r="AC566" s="24"/>
      <c r="AD566" s="24"/>
      <c r="AE566" s="24"/>
      <c r="AF566" s="24"/>
      <c r="AG566" s="24"/>
      <c r="AH566" s="24"/>
      <c r="AI566" s="24"/>
      <c r="AJ566" s="24"/>
      <c r="AK566" s="24"/>
      <c r="AL566" s="24"/>
      <c r="AM566" s="24"/>
      <c r="AN566" s="24"/>
      <c r="AO566" s="24"/>
      <c r="AP566" s="24"/>
      <c r="AQ566" s="24"/>
    </row>
    <row r="567" spans="1:43" ht="15" customHeight="1">
      <c r="A567" s="344"/>
      <c r="B567" s="362"/>
      <c r="C567" s="55"/>
      <c r="D567" s="55"/>
      <c r="E567" s="55"/>
      <c r="F567" s="55"/>
      <c r="G567" s="55"/>
      <c r="H567" s="55"/>
      <c r="I567" s="56"/>
      <c r="J567" s="57"/>
      <c r="K567" s="55"/>
      <c r="L567" s="55"/>
      <c r="M567" s="55"/>
      <c r="N567" s="55"/>
      <c r="O567" s="55"/>
      <c r="P567" s="56"/>
      <c r="Q567" s="57"/>
      <c r="R567" s="55"/>
      <c r="S567" s="55"/>
      <c r="T567" s="55"/>
      <c r="U567" s="55"/>
      <c r="V567" s="55"/>
      <c r="W567" s="58"/>
      <c r="AA567" s="315"/>
      <c r="AB567" s="24"/>
      <c r="AC567" s="24"/>
      <c r="AD567" s="24"/>
      <c r="AE567" s="24"/>
      <c r="AF567" s="24"/>
      <c r="AG567" s="24"/>
      <c r="AH567" s="24"/>
      <c r="AI567" s="24"/>
      <c r="AJ567" s="24"/>
      <c r="AK567" s="24"/>
      <c r="AL567" s="24"/>
      <c r="AM567" s="24"/>
      <c r="AN567" s="24"/>
      <c r="AO567" s="24"/>
      <c r="AP567" s="24"/>
      <c r="AQ567" s="24"/>
    </row>
    <row r="568" spans="1:43" ht="15" customHeight="1">
      <c r="A568" s="344"/>
      <c r="B568" s="362"/>
      <c r="C568" s="55"/>
      <c r="D568" s="55"/>
      <c r="E568" s="55"/>
      <c r="F568" s="55"/>
      <c r="G568" s="55"/>
      <c r="H568" s="55"/>
      <c r="I568" s="56"/>
      <c r="J568" s="57"/>
      <c r="K568" s="55"/>
      <c r="L568" s="55"/>
      <c r="M568" s="55"/>
      <c r="N568" s="55"/>
      <c r="O568" s="55"/>
      <c r="P568" s="56"/>
      <c r="Q568" s="57"/>
      <c r="R568" s="55"/>
      <c r="S568" s="55"/>
      <c r="T568" s="55"/>
      <c r="U568" s="55"/>
      <c r="V568" s="55"/>
      <c r="W568" s="58"/>
      <c r="AA568" s="315"/>
      <c r="AB568" s="24"/>
      <c r="AC568" s="24"/>
      <c r="AD568" s="24"/>
      <c r="AE568" s="24"/>
      <c r="AF568" s="24"/>
      <c r="AG568" s="24"/>
      <c r="AH568" s="24"/>
      <c r="AI568" s="24"/>
      <c r="AJ568" s="24"/>
      <c r="AK568" s="24"/>
      <c r="AL568" s="24"/>
      <c r="AM568" s="24"/>
      <c r="AN568" s="24"/>
      <c r="AO568" s="24"/>
      <c r="AP568" s="24"/>
      <c r="AQ568" s="24"/>
    </row>
    <row r="569" spans="1:43" ht="15" customHeight="1">
      <c r="A569" s="344"/>
      <c r="B569" s="362"/>
      <c r="C569" s="55"/>
      <c r="D569" s="55"/>
      <c r="E569" s="55"/>
      <c r="F569" s="55"/>
      <c r="G569" s="55"/>
      <c r="H569" s="55"/>
      <c r="I569" s="56"/>
      <c r="J569" s="57"/>
      <c r="K569" s="55"/>
      <c r="L569" s="55"/>
      <c r="M569" s="55"/>
      <c r="N569" s="55"/>
      <c r="O569" s="55"/>
      <c r="P569" s="56"/>
      <c r="Q569" s="57"/>
      <c r="R569" s="55"/>
      <c r="S569" s="55"/>
      <c r="T569" s="55"/>
      <c r="U569" s="55"/>
      <c r="V569" s="55"/>
      <c r="W569" s="58"/>
      <c r="AA569" s="315"/>
      <c r="AB569" s="24"/>
      <c r="AC569" s="24"/>
      <c r="AD569" s="24"/>
      <c r="AE569" s="24"/>
      <c r="AF569" s="24"/>
      <c r="AG569" s="24"/>
      <c r="AH569" s="24"/>
      <c r="AI569" s="24"/>
      <c r="AJ569" s="24"/>
      <c r="AK569" s="24"/>
      <c r="AL569" s="24"/>
      <c r="AM569" s="24"/>
      <c r="AN569" s="24"/>
      <c r="AO569" s="24"/>
      <c r="AP569" s="24"/>
      <c r="AQ569" s="24"/>
    </row>
    <row r="570" spans="1:43" ht="15" customHeight="1">
      <c r="A570" s="344"/>
      <c r="B570" s="362"/>
      <c r="C570" s="55"/>
      <c r="D570" s="55"/>
      <c r="E570" s="55"/>
      <c r="F570" s="55"/>
      <c r="G570" s="55"/>
      <c r="H570" s="55"/>
      <c r="I570" s="56"/>
      <c r="J570" s="57"/>
      <c r="K570" s="55"/>
      <c r="L570" s="55"/>
      <c r="M570" s="55"/>
      <c r="N570" s="55"/>
      <c r="O570" s="55"/>
      <c r="P570" s="56"/>
      <c r="Q570" s="57"/>
      <c r="R570" s="55"/>
      <c r="S570" s="55"/>
      <c r="T570" s="55"/>
      <c r="U570" s="55"/>
      <c r="V570" s="55"/>
      <c r="W570" s="58"/>
      <c r="AA570" s="315"/>
      <c r="AB570" s="24"/>
      <c r="AC570" s="24"/>
      <c r="AD570" s="24"/>
      <c r="AE570" s="24"/>
      <c r="AF570" s="24"/>
      <c r="AG570" s="24"/>
      <c r="AH570" s="24"/>
      <c r="AI570" s="24"/>
      <c r="AJ570" s="24"/>
      <c r="AK570" s="24"/>
      <c r="AL570" s="24"/>
      <c r="AM570" s="24"/>
      <c r="AN570" s="24"/>
      <c r="AO570" s="24"/>
      <c r="AP570" s="24"/>
      <c r="AQ570" s="24"/>
    </row>
    <row r="571" spans="1:43" ht="15" customHeight="1">
      <c r="A571" s="344"/>
      <c r="B571" s="362"/>
      <c r="C571" s="55"/>
      <c r="D571" s="55"/>
      <c r="E571" s="55"/>
      <c r="F571" s="55"/>
      <c r="G571" s="55"/>
      <c r="H571" s="55"/>
      <c r="I571" s="56"/>
      <c r="J571" s="57"/>
      <c r="K571" s="55"/>
      <c r="L571" s="55"/>
      <c r="M571" s="55"/>
      <c r="N571" s="55"/>
      <c r="O571" s="55"/>
      <c r="P571" s="56"/>
      <c r="Q571" s="57"/>
      <c r="R571" s="55"/>
      <c r="S571" s="55"/>
      <c r="T571" s="55"/>
      <c r="U571" s="55"/>
      <c r="V571" s="55"/>
      <c r="W571" s="58"/>
      <c r="AA571" s="315"/>
      <c r="AB571" s="24"/>
      <c r="AC571" s="24"/>
      <c r="AD571" s="24"/>
      <c r="AE571" s="24"/>
      <c r="AF571" s="24"/>
      <c r="AG571" s="24"/>
      <c r="AH571" s="24"/>
      <c r="AI571" s="24"/>
      <c r="AJ571" s="24"/>
      <c r="AK571" s="24"/>
      <c r="AL571" s="24"/>
      <c r="AM571" s="24"/>
      <c r="AN571" s="24"/>
      <c r="AO571" s="24"/>
      <c r="AP571" s="24"/>
      <c r="AQ571" s="24"/>
    </row>
    <row r="572" spans="1:43" ht="15" customHeight="1">
      <c r="A572" s="344"/>
      <c r="B572" s="362"/>
      <c r="C572" s="55"/>
      <c r="D572" s="55"/>
      <c r="E572" s="55"/>
      <c r="F572" s="55"/>
      <c r="G572" s="55"/>
      <c r="H572" s="55"/>
      <c r="I572" s="56"/>
      <c r="J572" s="57"/>
      <c r="K572" s="55"/>
      <c r="L572" s="55"/>
      <c r="M572" s="55"/>
      <c r="N572" s="55"/>
      <c r="O572" s="55"/>
      <c r="P572" s="56"/>
      <c r="Q572" s="57"/>
      <c r="R572" s="55"/>
      <c r="S572" s="55"/>
      <c r="T572" s="55"/>
      <c r="U572" s="55"/>
      <c r="V572" s="55"/>
      <c r="W572" s="58"/>
      <c r="AA572" s="315"/>
      <c r="AB572" s="24"/>
      <c r="AC572" s="24"/>
      <c r="AD572" s="24"/>
      <c r="AE572" s="24"/>
      <c r="AF572" s="24"/>
      <c r="AG572" s="24"/>
      <c r="AH572" s="24"/>
      <c r="AI572" s="24"/>
      <c r="AJ572" s="24"/>
      <c r="AK572" s="24"/>
      <c r="AL572" s="24"/>
      <c r="AM572" s="24"/>
      <c r="AN572" s="24"/>
      <c r="AO572" s="24"/>
      <c r="AP572" s="24"/>
      <c r="AQ572" s="24"/>
    </row>
    <row r="573" spans="1:43" ht="15" customHeight="1">
      <c r="A573" s="344"/>
      <c r="B573" s="362"/>
      <c r="C573" s="55"/>
      <c r="D573" s="55"/>
      <c r="E573" s="55"/>
      <c r="F573" s="55"/>
      <c r="G573" s="55"/>
      <c r="H573" s="55"/>
      <c r="I573" s="56"/>
      <c r="J573" s="57"/>
      <c r="K573" s="55"/>
      <c r="L573" s="55"/>
      <c r="M573" s="55"/>
      <c r="N573" s="55"/>
      <c r="O573" s="55"/>
      <c r="P573" s="56"/>
      <c r="Q573" s="57"/>
      <c r="R573" s="55"/>
      <c r="S573" s="55"/>
      <c r="T573" s="55"/>
      <c r="U573" s="55"/>
      <c r="V573" s="55"/>
      <c r="W573" s="58"/>
      <c r="AA573" s="315"/>
      <c r="AB573" s="24"/>
      <c r="AC573" s="24"/>
      <c r="AD573" s="24"/>
      <c r="AE573" s="24"/>
      <c r="AF573" s="24"/>
      <c r="AG573" s="24"/>
      <c r="AH573" s="24"/>
      <c r="AI573" s="24"/>
      <c r="AJ573" s="24"/>
      <c r="AK573" s="24"/>
      <c r="AL573" s="24"/>
      <c r="AM573" s="24"/>
      <c r="AN573" s="24"/>
      <c r="AO573" s="24"/>
      <c r="AP573" s="24"/>
      <c r="AQ573" s="24"/>
    </row>
    <row r="574" spans="1:43" ht="15" customHeight="1">
      <c r="A574" s="344"/>
      <c r="B574" s="362"/>
      <c r="C574" s="55"/>
      <c r="D574" s="55"/>
      <c r="E574" s="55"/>
      <c r="F574" s="55"/>
      <c r="G574" s="55"/>
      <c r="H574" s="55"/>
      <c r="I574" s="56"/>
      <c r="J574" s="57"/>
      <c r="K574" s="55"/>
      <c r="L574" s="55"/>
      <c r="M574" s="55"/>
      <c r="N574" s="55"/>
      <c r="O574" s="55"/>
      <c r="P574" s="56"/>
      <c r="Q574" s="57"/>
      <c r="R574" s="55"/>
      <c r="S574" s="55"/>
      <c r="T574" s="55"/>
      <c r="U574" s="55"/>
      <c r="V574" s="55"/>
      <c r="W574" s="58"/>
      <c r="AA574" s="315"/>
      <c r="AB574" s="24"/>
      <c r="AC574" s="24"/>
      <c r="AD574" s="24"/>
      <c r="AE574" s="24"/>
      <c r="AF574" s="24"/>
      <c r="AG574" s="24"/>
      <c r="AH574" s="24"/>
      <c r="AI574" s="24"/>
      <c r="AJ574" s="24"/>
      <c r="AK574" s="24"/>
      <c r="AL574" s="24"/>
      <c r="AM574" s="24"/>
      <c r="AN574" s="24"/>
      <c r="AO574" s="24"/>
      <c r="AP574" s="24"/>
      <c r="AQ574" s="24"/>
    </row>
    <row r="575" spans="1:43" ht="15" customHeight="1">
      <c r="A575" s="344"/>
      <c r="B575" s="362"/>
      <c r="C575" s="55"/>
      <c r="D575" s="55"/>
      <c r="E575" s="55"/>
      <c r="F575" s="55"/>
      <c r="G575" s="55"/>
      <c r="H575" s="55"/>
      <c r="I575" s="56"/>
      <c r="J575" s="57"/>
      <c r="K575" s="55"/>
      <c r="L575" s="55"/>
      <c r="M575" s="55"/>
      <c r="N575" s="55"/>
      <c r="O575" s="55"/>
      <c r="P575" s="56"/>
      <c r="Q575" s="57"/>
      <c r="R575" s="55"/>
      <c r="S575" s="55"/>
      <c r="T575" s="55"/>
      <c r="U575" s="55"/>
      <c r="V575" s="55"/>
      <c r="W575" s="58"/>
      <c r="AA575" s="315"/>
      <c r="AB575" s="24"/>
      <c r="AC575" s="24"/>
      <c r="AD575" s="24"/>
      <c r="AE575" s="24"/>
      <c r="AF575" s="24"/>
      <c r="AG575" s="24"/>
      <c r="AH575" s="24"/>
      <c r="AI575" s="24"/>
      <c r="AJ575" s="24"/>
      <c r="AK575" s="24"/>
      <c r="AL575" s="24"/>
      <c r="AM575" s="24"/>
      <c r="AN575" s="24"/>
      <c r="AO575" s="24"/>
      <c r="AP575" s="24"/>
      <c r="AQ575" s="24"/>
    </row>
    <row r="576" spans="1:43" ht="15" customHeight="1">
      <c r="A576" s="344"/>
      <c r="B576" s="362"/>
      <c r="C576" s="55"/>
      <c r="D576" s="55"/>
      <c r="E576" s="55"/>
      <c r="F576" s="55"/>
      <c r="G576" s="55"/>
      <c r="H576" s="55"/>
      <c r="I576" s="56"/>
      <c r="J576" s="57"/>
      <c r="K576" s="55"/>
      <c r="L576" s="55"/>
      <c r="M576" s="55"/>
      <c r="N576" s="55"/>
      <c r="O576" s="55"/>
      <c r="P576" s="56"/>
      <c r="Q576" s="57"/>
      <c r="R576" s="55"/>
      <c r="S576" s="55"/>
      <c r="T576" s="55"/>
      <c r="U576" s="55"/>
      <c r="V576" s="55"/>
      <c r="W576" s="58"/>
      <c r="AA576" s="315"/>
      <c r="AB576" s="24"/>
      <c r="AC576" s="24"/>
      <c r="AD576" s="24"/>
      <c r="AE576" s="24"/>
      <c r="AF576" s="24"/>
      <c r="AG576" s="24"/>
      <c r="AH576" s="24"/>
      <c r="AI576" s="24"/>
      <c r="AJ576" s="24"/>
      <c r="AK576" s="24"/>
      <c r="AL576" s="24"/>
      <c r="AM576" s="24"/>
      <c r="AN576" s="24"/>
      <c r="AO576" s="24"/>
      <c r="AP576" s="24"/>
      <c r="AQ576" s="24"/>
    </row>
    <row r="577" spans="1:43" ht="15" customHeight="1">
      <c r="A577" s="344"/>
      <c r="B577" s="362"/>
      <c r="C577" s="55"/>
      <c r="D577" s="55"/>
      <c r="E577" s="55"/>
      <c r="F577" s="55"/>
      <c r="G577" s="55"/>
      <c r="H577" s="55"/>
      <c r="I577" s="56"/>
      <c r="J577" s="57"/>
      <c r="K577" s="55"/>
      <c r="L577" s="55"/>
      <c r="M577" s="55"/>
      <c r="N577" s="55"/>
      <c r="O577" s="55"/>
      <c r="P577" s="56"/>
      <c r="Q577" s="57"/>
      <c r="R577" s="55"/>
      <c r="S577" s="55"/>
      <c r="T577" s="55"/>
      <c r="U577" s="55"/>
      <c r="V577" s="55"/>
      <c r="W577" s="58"/>
      <c r="AA577" s="315"/>
      <c r="AB577" s="24"/>
      <c r="AC577" s="24"/>
      <c r="AD577" s="24"/>
      <c r="AE577" s="24"/>
      <c r="AF577" s="24"/>
      <c r="AG577" s="24"/>
      <c r="AH577" s="24"/>
      <c r="AI577" s="24"/>
      <c r="AJ577" s="24"/>
      <c r="AK577" s="24"/>
      <c r="AL577" s="24"/>
      <c r="AM577" s="24"/>
      <c r="AN577" s="24"/>
      <c r="AO577" s="24"/>
      <c r="AP577" s="24"/>
      <c r="AQ577" s="24"/>
    </row>
    <row r="578" spans="1:43" ht="15" customHeight="1">
      <c r="A578" s="344"/>
      <c r="B578" s="362"/>
      <c r="C578" s="55"/>
      <c r="D578" s="55"/>
      <c r="E578" s="55"/>
      <c r="F578" s="55"/>
      <c r="G578" s="55"/>
      <c r="H578" s="55"/>
      <c r="I578" s="56"/>
      <c r="J578" s="57"/>
      <c r="K578" s="55"/>
      <c r="L578" s="55"/>
      <c r="M578" s="55"/>
      <c r="N578" s="55"/>
      <c r="O578" s="55"/>
      <c r="P578" s="56"/>
      <c r="Q578" s="57"/>
      <c r="R578" s="55"/>
      <c r="S578" s="55"/>
      <c r="T578" s="55"/>
      <c r="U578" s="55"/>
      <c r="V578" s="55"/>
      <c r="W578" s="58"/>
      <c r="AA578" s="315"/>
      <c r="AB578" s="24"/>
      <c r="AC578" s="24"/>
      <c r="AD578" s="24"/>
      <c r="AE578" s="24"/>
      <c r="AF578" s="24"/>
      <c r="AG578" s="24"/>
      <c r="AH578" s="24"/>
      <c r="AI578" s="24"/>
      <c r="AJ578" s="24"/>
      <c r="AK578" s="24"/>
      <c r="AL578" s="24"/>
      <c r="AM578" s="24"/>
      <c r="AN578" s="24"/>
      <c r="AO578" s="24"/>
      <c r="AP578" s="24"/>
      <c r="AQ578" s="24"/>
    </row>
    <row r="579" spans="1:43" ht="15" customHeight="1">
      <c r="A579" s="344"/>
      <c r="B579" s="362"/>
      <c r="C579" s="55"/>
      <c r="D579" s="55"/>
      <c r="E579" s="55"/>
      <c r="F579" s="55"/>
      <c r="G579" s="55"/>
      <c r="H579" s="55"/>
      <c r="I579" s="56"/>
      <c r="J579" s="57"/>
      <c r="K579" s="55"/>
      <c r="L579" s="55"/>
      <c r="M579" s="55"/>
      <c r="N579" s="55"/>
      <c r="O579" s="55"/>
      <c r="P579" s="56"/>
      <c r="Q579" s="57"/>
      <c r="R579" s="55"/>
      <c r="S579" s="55"/>
      <c r="T579" s="55"/>
      <c r="U579" s="55"/>
      <c r="V579" s="55"/>
      <c r="W579" s="58"/>
      <c r="AA579" s="315"/>
      <c r="AB579" s="24"/>
      <c r="AC579" s="24"/>
      <c r="AD579" s="24"/>
      <c r="AE579" s="24"/>
      <c r="AF579" s="24"/>
      <c r="AG579" s="24"/>
      <c r="AH579" s="24"/>
      <c r="AI579" s="24"/>
      <c r="AJ579" s="24"/>
      <c r="AK579" s="24"/>
      <c r="AL579" s="24"/>
      <c r="AM579" s="24"/>
      <c r="AN579" s="24"/>
      <c r="AO579" s="24"/>
      <c r="AP579" s="24"/>
      <c r="AQ579" s="24"/>
    </row>
    <row r="580" spans="1:43" ht="30" customHeight="1">
      <c r="A580" s="344"/>
      <c r="B580" s="362"/>
      <c r="C580" s="55"/>
      <c r="D580" s="371" t="s">
        <v>50</v>
      </c>
      <c r="E580" s="366"/>
      <c r="F580" s="366"/>
      <c r="G580" s="366"/>
      <c r="H580" s="366"/>
      <c r="I580" s="35"/>
      <c r="J580" s="36"/>
      <c r="K580" s="372" t="s">
        <v>51</v>
      </c>
      <c r="L580" s="367"/>
      <c r="M580" s="367"/>
      <c r="N580" s="367"/>
      <c r="O580" s="367"/>
      <c r="P580" s="40"/>
      <c r="Q580" s="41"/>
      <c r="R580" s="369" t="s">
        <v>52</v>
      </c>
      <c r="S580" s="369"/>
      <c r="T580" s="369"/>
      <c r="U580" s="369"/>
      <c r="V580" s="369"/>
      <c r="W580" s="58"/>
      <c r="AA580" s="315"/>
      <c r="AB580" s="24"/>
      <c r="AC580" s="24"/>
      <c r="AD580" s="24"/>
      <c r="AE580" s="24"/>
      <c r="AF580" s="24"/>
      <c r="AG580" s="24"/>
      <c r="AH580" s="24"/>
      <c r="AI580" s="24"/>
      <c r="AJ580" s="24"/>
      <c r="AK580" s="24"/>
      <c r="AL580" s="24"/>
      <c r="AM580" s="24"/>
      <c r="AN580" s="24"/>
      <c r="AO580" s="24"/>
      <c r="AP580" s="24"/>
      <c r="AQ580" s="24"/>
    </row>
    <row r="581" spans="1:43">
      <c r="A581" s="344"/>
      <c r="B581" s="362"/>
      <c r="C581" s="55"/>
      <c r="D581" s="42">
        <v>2012</v>
      </c>
      <c r="E581" s="42">
        <v>2013</v>
      </c>
      <c r="F581" s="264">
        <v>2014</v>
      </c>
      <c r="G581" s="42" t="s">
        <v>53</v>
      </c>
      <c r="H581" s="42" t="s">
        <v>54</v>
      </c>
      <c r="I581" s="56"/>
      <c r="J581" s="57"/>
      <c r="K581" s="42">
        <v>2012</v>
      </c>
      <c r="L581" s="42">
        <v>2013</v>
      </c>
      <c r="M581" s="264">
        <v>2014</v>
      </c>
      <c r="N581" s="42" t="s">
        <v>53</v>
      </c>
      <c r="O581" s="42" t="s">
        <v>54</v>
      </c>
      <c r="P581" s="43"/>
      <c r="Q581" s="44"/>
      <c r="R581" s="42">
        <v>2012</v>
      </c>
      <c r="S581" s="42">
        <v>2013</v>
      </c>
      <c r="T581" s="264">
        <v>2014</v>
      </c>
      <c r="U581" s="42" t="s">
        <v>53</v>
      </c>
      <c r="V581" s="42" t="s">
        <v>54</v>
      </c>
      <c r="W581" s="58"/>
      <c r="AA581" s="315"/>
      <c r="AB581" s="24"/>
      <c r="AC581" s="24"/>
      <c r="AD581" s="24"/>
      <c r="AE581" s="24"/>
      <c r="AF581" s="24"/>
      <c r="AG581" s="24"/>
      <c r="AH581" s="24"/>
      <c r="AI581" s="24"/>
      <c r="AJ581" s="24"/>
      <c r="AK581" s="24"/>
      <c r="AL581" s="24"/>
      <c r="AM581" s="24"/>
      <c r="AN581" s="24"/>
      <c r="AO581" s="24"/>
      <c r="AP581" s="24"/>
      <c r="AQ581" s="24"/>
    </row>
    <row r="582" spans="1:43" ht="4.5" customHeight="1">
      <c r="A582" s="344"/>
      <c r="B582" s="362"/>
      <c r="C582" s="55"/>
      <c r="D582" s="45"/>
      <c r="E582" s="45"/>
      <c r="F582" s="265"/>
      <c r="G582" s="45"/>
      <c r="H582" s="45"/>
      <c r="I582" s="56"/>
      <c r="J582" s="57"/>
      <c r="K582" s="45"/>
      <c r="L582" s="45"/>
      <c r="M582" s="265"/>
      <c r="N582" s="45"/>
      <c r="O582" s="45"/>
      <c r="P582" s="43"/>
      <c r="Q582" s="44"/>
      <c r="R582" s="45"/>
      <c r="S582" s="45"/>
      <c r="T582" s="265"/>
      <c r="U582" s="45"/>
      <c r="V582" s="45"/>
      <c r="W582" s="58"/>
      <c r="AA582" s="315"/>
      <c r="AB582" s="24"/>
      <c r="AC582" s="24"/>
      <c r="AD582" s="24"/>
      <c r="AE582" s="24"/>
      <c r="AF582" s="24"/>
      <c r="AG582" s="24"/>
      <c r="AH582" s="24"/>
      <c r="AI582" s="24"/>
      <c r="AJ582" s="24"/>
      <c r="AK582" s="24"/>
      <c r="AL582" s="24"/>
      <c r="AM582" s="24"/>
      <c r="AN582" s="24"/>
      <c r="AO582" s="24"/>
      <c r="AP582" s="24"/>
      <c r="AQ582" s="24"/>
    </row>
    <row r="583" spans="1:43" ht="4.5" customHeight="1">
      <c r="A583" s="344"/>
      <c r="B583" s="362"/>
      <c r="C583" s="55"/>
      <c r="D583" s="38"/>
      <c r="E583" s="38"/>
      <c r="F583" s="266"/>
      <c r="G583" s="38"/>
      <c r="H583" s="38"/>
      <c r="I583" s="56"/>
      <c r="J583" s="57"/>
      <c r="K583" s="38"/>
      <c r="L583" s="38"/>
      <c r="M583" s="266"/>
      <c r="N583" s="38"/>
      <c r="O583" s="38"/>
      <c r="P583" s="43"/>
      <c r="Q583" s="44"/>
      <c r="R583" s="38"/>
      <c r="S583" s="38"/>
      <c r="T583" s="266"/>
      <c r="U583" s="38"/>
      <c r="V583" s="38"/>
      <c r="W583" s="58"/>
      <c r="AA583" s="315"/>
      <c r="AB583" s="24"/>
      <c r="AC583" s="24"/>
      <c r="AD583" s="24"/>
      <c r="AE583" s="24"/>
      <c r="AF583" s="24"/>
      <c r="AG583" s="24"/>
      <c r="AH583" s="24"/>
      <c r="AI583" s="24"/>
      <c r="AJ583" s="24"/>
      <c r="AK583" s="24"/>
      <c r="AL583" s="24"/>
      <c r="AM583" s="24"/>
      <c r="AN583" s="24"/>
      <c r="AO583" s="24"/>
      <c r="AP583" s="24"/>
      <c r="AQ583" s="24"/>
    </row>
    <row r="584" spans="1:43" ht="15" customHeight="1">
      <c r="A584" s="344"/>
      <c r="B584" s="362"/>
      <c r="C584" s="34" t="s">
        <v>83</v>
      </c>
      <c r="D584" s="39">
        <f>D50</f>
        <v>90.3</v>
      </c>
      <c r="E584" s="215">
        <f>E50</f>
        <v>94</v>
      </c>
      <c r="F584" s="274">
        <f>F50</f>
        <v>90.5</v>
      </c>
      <c r="G584" s="235">
        <f>G50</f>
        <v>90</v>
      </c>
      <c r="H584" s="235">
        <f>H50</f>
        <v>90.1</v>
      </c>
      <c r="I584" s="46"/>
      <c r="J584" s="47"/>
      <c r="K584" s="259">
        <f>K50</f>
        <v>80</v>
      </c>
      <c r="L584" s="286">
        <f>L50</f>
        <v>84</v>
      </c>
      <c r="M584" s="277">
        <f>M50</f>
        <v>76</v>
      </c>
      <c r="N584" s="260">
        <f>N50</f>
        <v>76</v>
      </c>
      <c r="O584" s="260">
        <f>O50</f>
        <v>75</v>
      </c>
      <c r="P584" s="46"/>
      <c r="Q584" s="47"/>
      <c r="R584" s="39">
        <f>R50</f>
        <v>44</v>
      </c>
      <c r="S584" s="215">
        <f>S50</f>
        <v>65</v>
      </c>
      <c r="T584" s="274">
        <f>T50</f>
        <v>61</v>
      </c>
      <c r="U584" s="235">
        <f>U50</f>
        <v>62</v>
      </c>
      <c r="V584" s="235">
        <f>V50</f>
        <v>62</v>
      </c>
      <c r="W584" s="58"/>
      <c r="AA584" s="315"/>
      <c r="AB584" s="24"/>
      <c r="AC584" s="24"/>
      <c r="AD584" s="24"/>
      <c r="AE584" s="24"/>
      <c r="AF584" s="24"/>
      <c r="AG584" s="24"/>
      <c r="AH584" s="24"/>
      <c r="AI584" s="24"/>
      <c r="AJ584" s="24"/>
      <c r="AK584" s="24"/>
      <c r="AL584" s="24"/>
      <c r="AM584" s="24"/>
      <c r="AN584" s="24"/>
      <c r="AO584" s="24"/>
      <c r="AP584" s="24"/>
      <c r="AQ584" s="24"/>
    </row>
    <row r="585" spans="1:43">
      <c r="A585" s="344"/>
      <c r="B585" s="362"/>
      <c r="C585" s="34" t="s">
        <v>41</v>
      </c>
      <c r="D585" s="48"/>
      <c r="E585" s="48"/>
      <c r="F585" s="273"/>
      <c r="G585" s="235">
        <f>G286</f>
        <v>70</v>
      </c>
      <c r="H585" s="251"/>
      <c r="I585" s="241"/>
      <c r="J585" s="285"/>
      <c r="K585" s="252"/>
      <c r="L585" s="282"/>
      <c r="M585" s="289"/>
      <c r="N585" s="260">
        <f>N286</f>
        <v>40</v>
      </c>
      <c r="O585" s="283"/>
      <c r="P585" s="241"/>
      <c r="Q585" s="285"/>
      <c r="R585" s="48"/>
      <c r="S585" s="284"/>
      <c r="T585" s="288"/>
      <c r="U585" s="251"/>
      <c r="V585" s="251"/>
      <c r="W585" s="58"/>
      <c r="AA585" s="315"/>
      <c r="AB585" s="24"/>
      <c r="AC585" s="24"/>
      <c r="AD585" s="24"/>
      <c r="AE585" s="24"/>
      <c r="AF585" s="24"/>
      <c r="AG585" s="24"/>
      <c r="AH585" s="24"/>
      <c r="AI585" s="24"/>
      <c r="AJ585" s="24"/>
      <c r="AK585" s="24"/>
      <c r="AL585" s="24"/>
      <c r="AM585" s="24"/>
      <c r="AN585" s="24"/>
      <c r="AO585" s="24"/>
      <c r="AP585" s="24"/>
      <c r="AQ585" s="24"/>
    </row>
    <row r="586" spans="1:43">
      <c r="A586" s="344"/>
      <c r="B586" s="362"/>
      <c r="C586" s="34" t="s">
        <v>42</v>
      </c>
      <c r="D586" s="39">
        <f>D345</f>
        <v>89.8</v>
      </c>
      <c r="E586" s="39">
        <f>E345</f>
        <v>96</v>
      </c>
      <c r="F586" s="274">
        <f>F345</f>
        <v>96.3</v>
      </c>
      <c r="G586" s="39">
        <f>G345</f>
        <v>94.5</v>
      </c>
      <c r="H586" s="215">
        <f>H345</f>
        <v>92.3</v>
      </c>
      <c r="I586" s="46"/>
      <c r="J586" s="47"/>
      <c r="K586" s="259">
        <f>K345</f>
        <v>81</v>
      </c>
      <c r="L586" s="259">
        <f>L345</f>
        <v>90</v>
      </c>
      <c r="M586" s="277">
        <f>M345</f>
        <v>88</v>
      </c>
      <c r="N586" s="259">
        <f>N345</f>
        <v>83</v>
      </c>
      <c r="O586" s="286">
        <f>O345</f>
        <v>79</v>
      </c>
      <c r="P586" s="46"/>
      <c r="Q586" s="47"/>
      <c r="R586" s="48"/>
      <c r="S586" s="39">
        <f>S345</f>
        <v>69</v>
      </c>
      <c r="T586" s="274">
        <f>T345</f>
        <v>68</v>
      </c>
      <c r="U586" s="39">
        <f>U345</f>
        <v>69</v>
      </c>
      <c r="V586" s="39">
        <f>V345</f>
        <v>75</v>
      </c>
      <c r="W586" s="58"/>
      <c r="AA586" s="315"/>
      <c r="AB586" s="24"/>
      <c r="AC586" s="24"/>
      <c r="AD586" s="24"/>
      <c r="AE586" s="24"/>
      <c r="AF586" s="24"/>
      <c r="AG586" s="24"/>
      <c r="AH586" s="24"/>
      <c r="AI586" s="24"/>
      <c r="AJ586" s="24"/>
      <c r="AK586" s="24"/>
      <c r="AL586" s="24"/>
      <c r="AM586" s="24"/>
      <c r="AN586" s="24"/>
      <c r="AO586" s="24"/>
      <c r="AP586" s="24"/>
      <c r="AQ586" s="24"/>
    </row>
    <row r="587" spans="1:43">
      <c r="A587" s="344"/>
      <c r="B587" s="362"/>
      <c r="C587" s="34" t="s">
        <v>43</v>
      </c>
      <c r="D587" s="48"/>
      <c r="E587" s="48"/>
      <c r="F587" s="273"/>
      <c r="G587" s="251"/>
      <c r="H587" s="235">
        <f>H404</f>
        <v>82.7</v>
      </c>
      <c r="I587" s="46"/>
      <c r="J587" s="47"/>
      <c r="K587" s="252"/>
      <c r="L587" s="252"/>
      <c r="M587" s="276"/>
      <c r="N587" s="283"/>
      <c r="O587" s="260">
        <f>O404</f>
        <v>54</v>
      </c>
      <c r="P587" s="46"/>
      <c r="Q587" s="47"/>
      <c r="R587" s="48"/>
      <c r="S587" s="48"/>
      <c r="T587" s="273"/>
      <c r="U587" s="251"/>
      <c r="V587" s="251"/>
      <c r="W587" s="58"/>
      <c r="AA587" s="315"/>
      <c r="AB587" s="24"/>
      <c r="AC587" s="24"/>
      <c r="AD587" s="24"/>
      <c r="AE587" s="24"/>
      <c r="AF587" s="24"/>
      <c r="AG587" s="24"/>
      <c r="AH587" s="24"/>
      <c r="AI587" s="24"/>
      <c r="AJ587" s="24"/>
      <c r="AK587" s="24"/>
      <c r="AL587" s="24"/>
      <c r="AM587" s="24"/>
      <c r="AN587" s="24"/>
      <c r="AO587" s="24"/>
      <c r="AP587" s="24"/>
      <c r="AQ587" s="24"/>
    </row>
    <row r="588" spans="1:43">
      <c r="A588" s="344"/>
      <c r="B588" s="362"/>
      <c r="C588" s="34" t="s">
        <v>44</v>
      </c>
      <c r="D588" s="215">
        <f>D463</f>
        <v>92.9</v>
      </c>
      <c r="E588" s="215">
        <f>E463</f>
        <v>93.2</v>
      </c>
      <c r="F588" s="274">
        <f>F463</f>
        <v>94.5</v>
      </c>
      <c r="G588" s="235">
        <f>G463</f>
        <v>94.6</v>
      </c>
      <c r="H588" s="235">
        <f>H463</f>
        <v>94.1</v>
      </c>
      <c r="I588" s="46"/>
      <c r="J588" s="47"/>
      <c r="K588" s="286">
        <f>K463</f>
        <v>86</v>
      </c>
      <c r="L588" s="259">
        <f>L463</f>
        <v>86</v>
      </c>
      <c r="M588" s="277">
        <f>M463</f>
        <v>84</v>
      </c>
      <c r="N588" s="260">
        <f>N463</f>
        <v>86</v>
      </c>
      <c r="O588" s="260">
        <f>O463</f>
        <v>88</v>
      </c>
      <c r="P588" s="46"/>
      <c r="Q588" s="47"/>
      <c r="R588" s="121"/>
      <c r="S588" s="48"/>
      <c r="T588" s="274">
        <f>T463</f>
        <v>76</v>
      </c>
      <c r="U588" s="235">
        <f>U463</f>
        <v>58</v>
      </c>
      <c r="V588" s="235">
        <f>V463</f>
        <v>57</v>
      </c>
      <c r="W588" s="58"/>
      <c r="AA588" s="315"/>
      <c r="AB588" s="24"/>
      <c r="AC588" s="24"/>
      <c r="AD588" s="24"/>
      <c r="AE588" s="24"/>
      <c r="AF588" s="24"/>
      <c r="AG588" s="24"/>
      <c r="AH588" s="24"/>
      <c r="AI588" s="24"/>
      <c r="AJ588" s="24"/>
      <c r="AK588" s="24"/>
      <c r="AL588" s="24"/>
      <c r="AM588" s="24"/>
      <c r="AN588" s="24"/>
      <c r="AO588" s="24"/>
      <c r="AP588" s="24"/>
      <c r="AQ588" s="24"/>
    </row>
    <row r="589" spans="1:43">
      <c r="A589" s="344"/>
      <c r="B589" s="362"/>
      <c r="C589" s="34" t="s">
        <v>46</v>
      </c>
      <c r="D589" s="215">
        <f>D522</f>
        <v>90.5</v>
      </c>
      <c r="E589" s="215">
        <f t="shared" ref="E589:V589" si="55">E522</f>
        <v>93.8</v>
      </c>
      <c r="F589" s="274">
        <f t="shared" si="55"/>
        <v>88.2</v>
      </c>
      <c r="G589" s="235">
        <f t="shared" si="55"/>
        <v>89.1</v>
      </c>
      <c r="H589" s="235">
        <f t="shared" si="55"/>
        <v>91.1</v>
      </c>
      <c r="I589" s="46"/>
      <c r="J589" s="47"/>
      <c r="K589" s="286">
        <f t="shared" si="55"/>
        <v>78</v>
      </c>
      <c r="L589" s="259">
        <f t="shared" si="55"/>
        <v>83</v>
      </c>
      <c r="M589" s="277">
        <f t="shared" si="55"/>
        <v>72</v>
      </c>
      <c r="N589" s="260">
        <f t="shared" si="55"/>
        <v>75</v>
      </c>
      <c r="O589" s="260">
        <f t="shared" si="55"/>
        <v>74</v>
      </c>
      <c r="P589" s="46"/>
      <c r="Q589" s="47"/>
      <c r="R589" s="215">
        <f t="shared" si="55"/>
        <v>49</v>
      </c>
      <c r="S589" s="39">
        <f t="shared" si="55"/>
        <v>56</v>
      </c>
      <c r="T589" s="274">
        <f t="shared" si="55"/>
        <v>51</v>
      </c>
      <c r="U589" s="235">
        <f t="shared" si="55"/>
        <v>62</v>
      </c>
      <c r="V589" s="235">
        <f t="shared" si="55"/>
        <v>62.5</v>
      </c>
      <c r="W589" s="58"/>
      <c r="AA589" s="315"/>
      <c r="AB589" s="24"/>
      <c r="AC589" s="24"/>
      <c r="AD589" s="24"/>
      <c r="AE589" s="24"/>
      <c r="AF589" s="24"/>
      <c r="AG589" s="24"/>
      <c r="AH589" s="24"/>
      <c r="AI589" s="24"/>
      <c r="AJ589" s="24"/>
      <c r="AK589" s="24"/>
      <c r="AL589" s="24"/>
      <c r="AM589" s="24"/>
      <c r="AN589" s="24"/>
      <c r="AO589" s="24"/>
      <c r="AP589" s="24"/>
      <c r="AQ589" s="24"/>
    </row>
    <row r="590" spans="1:43" ht="4.5" customHeight="1">
      <c r="A590" s="344"/>
      <c r="B590" s="362"/>
      <c r="C590" s="34"/>
      <c r="D590" s="49"/>
      <c r="E590" s="49"/>
      <c r="F590" s="275"/>
      <c r="G590" s="49"/>
      <c r="H590" s="49"/>
      <c r="I590" s="62"/>
      <c r="J590" s="63"/>
      <c r="K590" s="49"/>
      <c r="L590" s="49"/>
      <c r="M590" s="275"/>
      <c r="N590" s="49"/>
      <c r="O590" s="49"/>
      <c r="P590" s="62"/>
      <c r="Q590" s="63"/>
      <c r="R590" s="49"/>
      <c r="S590" s="49"/>
      <c r="T590" s="275"/>
      <c r="U590" s="49"/>
      <c r="V590" s="49"/>
      <c r="W590" s="58"/>
      <c r="AA590" s="315"/>
      <c r="AB590" s="24"/>
      <c r="AC590" s="24"/>
      <c r="AD590" s="24"/>
      <c r="AE590" s="24"/>
      <c r="AF590" s="24"/>
      <c r="AG590" s="24"/>
      <c r="AH590" s="24"/>
      <c r="AI590" s="24"/>
      <c r="AJ590" s="24"/>
      <c r="AK590" s="24"/>
      <c r="AL590" s="24"/>
      <c r="AM590" s="24"/>
      <c r="AN590" s="24"/>
      <c r="AO590" s="24"/>
      <c r="AP590" s="24"/>
      <c r="AQ590" s="24"/>
    </row>
    <row r="591" spans="1:43" ht="4.5" customHeight="1">
      <c r="A591" s="344"/>
      <c r="B591" s="362"/>
      <c r="C591" s="34"/>
      <c r="D591" s="39"/>
      <c r="E591" s="39"/>
      <c r="F591" s="274"/>
      <c r="G591" s="39"/>
      <c r="H591" s="39"/>
      <c r="I591" s="62"/>
      <c r="J591" s="63"/>
      <c r="K591" s="39"/>
      <c r="L591" s="39"/>
      <c r="M591" s="274"/>
      <c r="N591" s="39"/>
      <c r="O591" s="39"/>
      <c r="P591" s="62"/>
      <c r="Q591" s="63"/>
      <c r="R591" s="39"/>
      <c r="S591" s="39"/>
      <c r="T591" s="274"/>
      <c r="U591" s="39"/>
      <c r="V591" s="39"/>
      <c r="W591" s="58"/>
      <c r="AA591" s="315"/>
      <c r="AB591" s="24"/>
      <c r="AC591" s="24"/>
      <c r="AD591" s="24"/>
      <c r="AE591" s="24"/>
      <c r="AF591" s="24"/>
      <c r="AG591" s="24"/>
      <c r="AH591" s="24"/>
      <c r="AI591" s="24"/>
      <c r="AJ591" s="24"/>
      <c r="AK591" s="24"/>
      <c r="AL591" s="24"/>
      <c r="AM591" s="24"/>
      <c r="AN591" s="24"/>
      <c r="AO591" s="24"/>
      <c r="AP591" s="24"/>
      <c r="AQ591" s="24"/>
    </row>
    <row r="592" spans="1:43">
      <c r="A592" s="344"/>
      <c r="B592" s="362"/>
      <c r="C592" s="20" t="s">
        <v>30</v>
      </c>
      <c r="D592" s="116" t="s">
        <v>62</v>
      </c>
      <c r="E592" s="116" t="s">
        <v>62</v>
      </c>
      <c r="F592" s="114" t="s">
        <v>62</v>
      </c>
      <c r="G592" s="116" t="s">
        <v>62</v>
      </c>
      <c r="H592" s="116" t="s">
        <v>62</v>
      </c>
      <c r="I592" s="62"/>
      <c r="J592" s="63"/>
      <c r="K592" s="116" t="s">
        <v>62</v>
      </c>
      <c r="L592" s="116" t="s">
        <v>62</v>
      </c>
      <c r="M592" s="114" t="s">
        <v>62</v>
      </c>
      <c r="N592" s="116" t="s">
        <v>62</v>
      </c>
      <c r="O592" s="116" t="s">
        <v>62</v>
      </c>
      <c r="P592" s="62"/>
      <c r="Q592" s="63"/>
      <c r="R592" s="116" t="s">
        <v>62</v>
      </c>
      <c r="S592" s="116" t="s">
        <v>62</v>
      </c>
      <c r="T592" s="114" t="s">
        <v>62</v>
      </c>
      <c r="U592" s="116" t="s">
        <v>62</v>
      </c>
      <c r="V592" s="116" t="s">
        <v>62</v>
      </c>
      <c r="W592" s="58"/>
      <c r="AA592" s="315"/>
      <c r="AB592" s="24"/>
      <c r="AC592" s="24"/>
      <c r="AD592" s="24"/>
      <c r="AE592" s="24"/>
      <c r="AF592" s="24"/>
      <c r="AG592" s="24"/>
      <c r="AH592" s="24"/>
      <c r="AI592" s="24"/>
      <c r="AJ592" s="24"/>
      <c r="AK592" s="24"/>
      <c r="AL592" s="24"/>
      <c r="AM592" s="24"/>
      <c r="AN592" s="24"/>
      <c r="AO592" s="24"/>
      <c r="AP592" s="24"/>
      <c r="AQ592" s="24"/>
    </row>
    <row r="593" spans="1:43" ht="15.75" thickBot="1">
      <c r="A593" s="344"/>
      <c r="B593" s="363"/>
      <c r="C593" s="155"/>
      <c r="D593" s="155"/>
      <c r="E593" s="155"/>
      <c r="F593" s="155"/>
      <c r="G593" s="155"/>
      <c r="H593" s="155"/>
      <c r="I593" s="155"/>
      <c r="J593" s="155"/>
      <c r="K593" s="155"/>
      <c r="L593" s="155"/>
      <c r="M593" s="155"/>
      <c r="N593" s="155"/>
      <c r="O593" s="155"/>
      <c r="P593" s="155"/>
      <c r="Q593" s="155"/>
      <c r="R593" s="155"/>
      <c r="S593" s="155"/>
      <c r="T593" s="155"/>
      <c r="U593" s="155"/>
      <c r="V593" s="155"/>
      <c r="W593" s="156"/>
      <c r="AA593" s="315"/>
      <c r="AB593" s="24"/>
      <c r="AC593" s="24"/>
      <c r="AD593" s="24"/>
      <c r="AE593" s="24"/>
      <c r="AF593" s="24"/>
      <c r="AG593" s="24"/>
      <c r="AH593" s="24"/>
      <c r="AI593" s="24"/>
      <c r="AJ593" s="24"/>
      <c r="AK593" s="24"/>
      <c r="AL593" s="24"/>
      <c r="AM593" s="24"/>
      <c r="AN593" s="24"/>
      <c r="AO593" s="24"/>
      <c r="AP593" s="24"/>
      <c r="AQ593" s="24"/>
    </row>
    <row r="594" spans="1:43" ht="27" customHeight="1">
      <c r="A594" s="344"/>
      <c r="C594" s="373" t="s">
        <v>64</v>
      </c>
      <c r="D594" s="373"/>
      <c r="E594" s="373"/>
      <c r="F594" s="373"/>
      <c r="G594" s="373"/>
      <c r="H594" s="373"/>
      <c r="I594" s="373"/>
      <c r="J594" s="373"/>
      <c r="K594" s="373"/>
      <c r="L594" s="373"/>
      <c r="M594" s="373"/>
      <c r="N594" s="373"/>
      <c r="O594" s="373"/>
      <c r="P594" s="373"/>
      <c r="Q594" s="373"/>
      <c r="R594" s="373"/>
      <c r="S594" s="373"/>
      <c r="T594" s="373"/>
      <c r="U594" s="373"/>
      <c r="V594" s="373"/>
      <c r="W594" s="106"/>
      <c r="AA594" s="315"/>
      <c r="AB594" s="24"/>
      <c r="AC594" s="24"/>
      <c r="AD594" s="24"/>
      <c r="AE594" s="24"/>
      <c r="AF594" s="24"/>
      <c r="AG594" s="24"/>
      <c r="AH594" s="24"/>
      <c r="AI594" s="24"/>
      <c r="AJ594" s="24"/>
      <c r="AK594" s="24"/>
      <c r="AL594" s="24"/>
      <c r="AM594" s="24"/>
      <c r="AN594" s="24"/>
      <c r="AO594" s="24"/>
      <c r="AP594" s="24"/>
      <c r="AQ594" s="24"/>
    </row>
    <row r="595" spans="1:43" ht="37.9" customHeight="1">
      <c r="A595" s="344"/>
      <c r="C595" s="373" t="s">
        <v>65</v>
      </c>
      <c r="D595" s="373"/>
      <c r="E595" s="373"/>
      <c r="F595" s="373"/>
      <c r="G595" s="373"/>
      <c r="H595" s="373"/>
      <c r="I595" s="373"/>
      <c r="J595" s="373"/>
      <c r="K595" s="373"/>
      <c r="L595" s="373"/>
      <c r="M595" s="373"/>
      <c r="N595" s="373"/>
      <c r="O595" s="373"/>
      <c r="P595" s="373"/>
      <c r="Q595" s="373"/>
      <c r="R595" s="373"/>
      <c r="S595" s="373"/>
      <c r="T595" s="373"/>
      <c r="U595" s="373"/>
      <c r="V595" s="373"/>
      <c r="W595" s="373"/>
      <c r="AA595" s="315"/>
      <c r="AB595" s="24"/>
      <c r="AC595" s="24"/>
      <c r="AD595" s="24"/>
      <c r="AE595" s="24"/>
      <c r="AF595" s="24"/>
      <c r="AG595" s="24"/>
      <c r="AH595" s="24"/>
      <c r="AI595" s="24"/>
      <c r="AJ595" s="24"/>
      <c r="AK595" s="24"/>
      <c r="AL595" s="24"/>
      <c r="AM595" s="24"/>
      <c r="AN595" s="24"/>
      <c r="AO595" s="24"/>
      <c r="AP595" s="24"/>
      <c r="AQ595" s="24"/>
    </row>
    <row r="596" spans="1:43" ht="28.15" customHeight="1">
      <c r="A596" s="344"/>
      <c r="C596" s="373" t="s">
        <v>66</v>
      </c>
      <c r="D596" s="373"/>
      <c r="E596" s="373"/>
      <c r="F596" s="373"/>
      <c r="G596" s="373"/>
      <c r="H596" s="373"/>
      <c r="I596" s="373"/>
      <c r="J596" s="373"/>
      <c r="K596" s="373"/>
      <c r="L596" s="373"/>
      <c r="M596" s="373"/>
      <c r="N596" s="373"/>
      <c r="O596" s="373"/>
      <c r="P596" s="373"/>
      <c r="Q596" s="373"/>
      <c r="R596" s="373"/>
      <c r="S596" s="373"/>
      <c r="T596" s="373"/>
      <c r="U596" s="373"/>
      <c r="V596" s="373"/>
      <c r="W596" s="334"/>
      <c r="AA596" s="315"/>
      <c r="AB596" s="24"/>
      <c r="AC596" s="24"/>
      <c r="AD596" s="24"/>
      <c r="AE596" s="24"/>
      <c r="AF596" s="24"/>
      <c r="AG596" s="24"/>
      <c r="AH596" s="24"/>
      <c r="AI596" s="24"/>
      <c r="AJ596" s="24"/>
      <c r="AK596" s="24"/>
      <c r="AL596" s="24"/>
      <c r="AM596" s="24"/>
      <c r="AN596" s="24"/>
      <c r="AO596" s="24"/>
      <c r="AP596" s="24"/>
      <c r="AQ596" s="24"/>
    </row>
  </sheetData>
  <mergeCells count="127">
    <mergeCell ref="C532:V532"/>
    <mergeCell ref="B502:B528"/>
    <mergeCell ref="D518:H518"/>
    <mergeCell ref="K518:O518"/>
    <mergeCell ref="R518:V518"/>
    <mergeCell ref="C530:V530"/>
    <mergeCell ref="C472:W472"/>
    <mergeCell ref="C473:V473"/>
    <mergeCell ref="B474:W474"/>
    <mergeCell ref="B475:B501"/>
    <mergeCell ref="D491:H491"/>
    <mergeCell ref="K491:O491"/>
    <mergeCell ref="R491:V491"/>
    <mergeCell ref="C471:V471"/>
    <mergeCell ref="C413:W413"/>
    <mergeCell ref="C414:V414"/>
    <mergeCell ref="B415:W415"/>
    <mergeCell ref="B416:B442"/>
    <mergeCell ref="D432:H432"/>
    <mergeCell ref="K432:O432"/>
    <mergeCell ref="R432:V432"/>
    <mergeCell ref="C531:W531"/>
    <mergeCell ref="C355:V355"/>
    <mergeCell ref="B356:W356"/>
    <mergeCell ref="B357:B383"/>
    <mergeCell ref="D373:H373"/>
    <mergeCell ref="K373:O373"/>
    <mergeCell ref="R373:V373"/>
    <mergeCell ref="B443:B469"/>
    <mergeCell ref="D459:H459"/>
    <mergeCell ref="K459:O459"/>
    <mergeCell ref="R459:V459"/>
    <mergeCell ref="C58:V58"/>
    <mergeCell ref="K19:O19"/>
    <mergeCell ref="B1:W1"/>
    <mergeCell ref="B2:W2"/>
    <mergeCell ref="B3:B29"/>
    <mergeCell ref="C3:V3"/>
    <mergeCell ref="D19:H19"/>
    <mergeCell ref="R19:V19"/>
    <mergeCell ref="B30:B56"/>
    <mergeCell ref="C30:V30"/>
    <mergeCell ref="D46:H46"/>
    <mergeCell ref="R46:V46"/>
    <mergeCell ref="K46:O46"/>
    <mergeCell ref="B89:B115"/>
    <mergeCell ref="C89:V89"/>
    <mergeCell ref="D105:H105"/>
    <mergeCell ref="R105:V105"/>
    <mergeCell ref="C59:W59"/>
    <mergeCell ref="B61:W61"/>
    <mergeCell ref="B62:B88"/>
    <mergeCell ref="C62:V62"/>
    <mergeCell ref="D78:H78"/>
    <mergeCell ref="R78:V78"/>
    <mergeCell ref="C60:V60"/>
    <mergeCell ref="K78:O78"/>
    <mergeCell ref="K105:O105"/>
    <mergeCell ref="B179:W179"/>
    <mergeCell ref="B180:B206"/>
    <mergeCell ref="D196:H196"/>
    <mergeCell ref="C117:V117"/>
    <mergeCell ref="C118:W118"/>
    <mergeCell ref="C119:V119"/>
    <mergeCell ref="C176:V176"/>
    <mergeCell ref="C177:W177"/>
    <mergeCell ref="C178:V178"/>
    <mergeCell ref="B148:B174"/>
    <mergeCell ref="C148:V148"/>
    <mergeCell ref="D164:H164"/>
    <mergeCell ref="R164:V164"/>
    <mergeCell ref="B120:W120"/>
    <mergeCell ref="B121:B147"/>
    <mergeCell ref="C121:V121"/>
    <mergeCell ref="D137:H137"/>
    <mergeCell ref="R137:V137"/>
    <mergeCell ref="K137:O137"/>
    <mergeCell ref="K164:O164"/>
    <mergeCell ref="K196:O196"/>
    <mergeCell ref="K223:O223"/>
    <mergeCell ref="R196:V196"/>
    <mergeCell ref="C235:V235"/>
    <mergeCell ref="B533:W533"/>
    <mergeCell ref="B534:B563"/>
    <mergeCell ref="D550:H550"/>
    <mergeCell ref="K550:O550"/>
    <mergeCell ref="R550:V550"/>
    <mergeCell ref="B207:B233"/>
    <mergeCell ref="D223:H223"/>
    <mergeCell ref="R223:V223"/>
    <mergeCell ref="B266:B292"/>
    <mergeCell ref="D282:H282"/>
    <mergeCell ref="K282:O282"/>
    <mergeCell ref="R282:V282"/>
    <mergeCell ref="C294:V294"/>
    <mergeCell ref="B238:W238"/>
    <mergeCell ref="B239:B265"/>
    <mergeCell ref="D255:H255"/>
    <mergeCell ref="K255:O255"/>
    <mergeCell ref="R255:V255"/>
    <mergeCell ref="B325:B351"/>
    <mergeCell ref="D341:H341"/>
    <mergeCell ref="C354:W354"/>
    <mergeCell ref="B564:B593"/>
    <mergeCell ref="D580:H580"/>
    <mergeCell ref="K580:O580"/>
    <mergeCell ref="R580:V580"/>
    <mergeCell ref="C594:V594"/>
    <mergeCell ref="C595:W595"/>
    <mergeCell ref="C596:V596"/>
    <mergeCell ref="C236:W236"/>
    <mergeCell ref="C237:V237"/>
    <mergeCell ref="K341:O341"/>
    <mergeCell ref="R341:V341"/>
    <mergeCell ref="C353:V353"/>
    <mergeCell ref="C295:W295"/>
    <mergeCell ref="C296:V296"/>
    <mergeCell ref="B297:W297"/>
    <mergeCell ref="B298:B324"/>
    <mergeCell ref="D314:H314"/>
    <mergeCell ref="K314:O314"/>
    <mergeCell ref="R314:V314"/>
    <mergeCell ref="B384:B410"/>
    <mergeCell ref="D400:H400"/>
    <mergeCell ref="K400:O400"/>
    <mergeCell ref="R400:V400"/>
    <mergeCell ref="C412:V412"/>
  </mergeCells>
  <printOptions horizontalCentered="1" verticalCentered="1"/>
  <pageMargins left="0.2" right="0.2" top="0.25" bottom="0.25" header="0" footer="0"/>
  <pageSetup scale="56"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9" manualBreakCount="9">
    <brk id="60" min="1" max="22" man="1"/>
    <brk id="119" min="1" max="22" man="1"/>
    <brk id="178" min="1" max="22" man="1"/>
    <brk id="237" min="1" max="22" man="1"/>
    <brk id="296" min="1" max="22" man="1"/>
    <brk id="355" min="1" max="22" man="1"/>
    <brk id="414" min="1" max="22" man="1"/>
    <brk id="473" min="1" max="22" man="1"/>
    <brk id="532" min="1" max="22" man="1"/>
  </rowBreaks>
  <ignoredErrors>
    <ignoredError sqref="Z525:Z527 Z498:Z521 Z466:Z471 Z439:Z462 Z407:Z412 Z380:Z403 Z348:Z353 Z321:Z344 Z289:Z294 Z262:Z285 Z230:Z235 Z203:Z226 Z171:Z176 Z144:Z167 Z112:Z117 Z85:Z108 Z53:Z58 Z26:Z49 Z24 Z23 Z25 Z50:Z52 Z82:Z84 Z109:Z111 Z141:Z143 Z168:Z170 Z200:Z202 Z227:Z229 Z259:Z261 Z286:Z288 Z318:Z320 Z345:Z347 Z377:Z379 Z404:Z406 Z436:Z438 Z463:Z465 Z495:Z497 Z522:Z524 Z472:Z494 Z413:Z435 Z354:Z376 Z295:Z317 Z236:Z258 Z177:Z199 Z118:Z140 Z59:Z8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Z148"/>
  <sheetViews>
    <sheetView workbookViewId="0"/>
  </sheetViews>
  <sheetFormatPr defaultRowHeight="15"/>
  <cols>
    <col min="6" max="6" width="16.85546875" customWidth="1"/>
  </cols>
  <sheetData>
    <row r="1" spans="1:26">
      <c r="A1" s="24" t="s">
        <v>30</v>
      </c>
      <c r="B1" s="24" t="s">
        <v>84</v>
      </c>
      <c r="C1" s="24" t="s">
        <v>85</v>
      </c>
      <c r="D1" s="24" t="s">
        <v>86</v>
      </c>
      <c r="E1" s="24" t="s">
        <v>87</v>
      </c>
      <c r="F1" s="24" t="s">
        <v>88</v>
      </c>
      <c r="G1" s="24" t="s">
        <v>89</v>
      </c>
      <c r="H1" s="24" t="s">
        <v>90</v>
      </c>
      <c r="I1" s="24" t="s">
        <v>91</v>
      </c>
      <c r="J1" s="262" t="s">
        <v>92</v>
      </c>
      <c r="K1" s="24" t="s">
        <v>93</v>
      </c>
      <c r="L1" s="24" t="s">
        <v>94</v>
      </c>
      <c r="M1" s="24"/>
      <c r="N1" s="24"/>
      <c r="O1" s="24" t="s">
        <v>30</v>
      </c>
      <c r="P1" s="24" t="s">
        <v>84</v>
      </c>
      <c r="Q1" s="24" t="s">
        <v>85</v>
      </c>
      <c r="R1" s="24" t="s">
        <v>86</v>
      </c>
      <c r="S1" s="24" t="s">
        <v>87</v>
      </c>
      <c r="T1" s="24" t="s">
        <v>88</v>
      </c>
      <c r="U1" s="24" t="s">
        <v>95</v>
      </c>
      <c r="V1" s="24" t="s">
        <v>96</v>
      </c>
      <c r="W1" s="24" t="s">
        <v>91</v>
      </c>
      <c r="X1" s="24" t="s">
        <v>97</v>
      </c>
      <c r="Y1" s="24" t="s">
        <v>98</v>
      </c>
      <c r="Z1" s="24" t="s">
        <v>94</v>
      </c>
    </row>
    <row r="2" spans="1:26">
      <c r="A2" s="24" t="s">
        <v>99</v>
      </c>
      <c r="B2" s="24" t="s">
        <v>100</v>
      </c>
      <c r="C2" s="24" t="s">
        <v>59</v>
      </c>
      <c r="D2" s="24" t="s">
        <v>101</v>
      </c>
      <c r="E2" s="24" t="s">
        <v>55</v>
      </c>
      <c r="F2" s="24" t="str">
        <f t="shared" ref="F2:F36" si="0">C2&amp;D2&amp;E2</f>
        <v>00002012All</v>
      </c>
      <c r="G2" s="262">
        <v>85.3</v>
      </c>
      <c r="H2" s="24">
        <v>66</v>
      </c>
      <c r="I2" s="262">
        <v>50</v>
      </c>
      <c r="J2" s="262">
        <v>78.3</v>
      </c>
      <c r="K2" s="24">
        <v>56</v>
      </c>
      <c r="L2" s="262">
        <v>50</v>
      </c>
      <c r="M2" s="24"/>
      <c r="N2" s="24"/>
      <c r="O2" s="24" t="s">
        <v>99</v>
      </c>
      <c r="P2" s="24" t="s">
        <v>100</v>
      </c>
      <c r="Q2" s="24" t="s">
        <v>59</v>
      </c>
      <c r="R2" s="24" t="s">
        <v>102</v>
      </c>
      <c r="S2" s="24" t="s">
        <v>55</v>
      </c>
      <c r="T2" s="24" t="str">
        <f>Q2&amp;R2&amp;S2</f>
        <v>00002017All</v>
      </c>
      <c r="U2" s="262">
        <v>499.03968445702066</v>
      </c>
      <c r="V2" s="24">
        <v>49</v>
      </c>
      <c r="W2" s="262">
        <v>50</v>
      </c>
      <c r="X2" s="262">
        <v>498.83310729841634</v>
      </c>
      <c r="Y2" s="24">
        <v>48</v>
      </c>
      <c r="Z2" s="262">
        <v>50</v>
      </c>
    </row>
    <row r="3" spans="1:26">
      <c r="A3" s="24" t="s">
        <v>99</v>
      </c>
      <c r="B3" s="24" t="s">
        <v>100</v>
      </c>
      <c r="C3" s="24" t="s">
        <v>59</v>
      </c>
      <c r="D3" s="24" t="s">
        <v>101</v>
      </c>
      <c r="E3" s="24" t="s">
        <v>72</v>
      </c>
      <c r="F3" s="24" t="str">
        <f t="shared" si="0"/>
        <v>00002012ELL</v>
      </c>
      <c r="G3" s="262">
        <v>57.3</v>
      </c>
      <c r="H3" s="24">
        <v>21</v>
      </c>
      <c r="I3" s="262">
        <v>49</v>
      </c>
      <c r="J3" s="262">
        <v>54.7</v>
      </c>
      <c r="K3" s="24">
        <v>23</v>
      </c>
      <c r="L3" s="262">
        <v>51</v>
      </c>
      <c r="M3" s="24"/>
      <c r="N3" s="24"/>
      <c r="O3" s="24" t="s">
        <v>99</v>
      </c>
      <c r="P3" s="24" t="s">
        <v>100</v>
      </c>
      <c r="Q3" s="24" t="s">
        <v>59</v>
      </c>
      <c r="R3" s="24" t="s">
        <v>102</v>
      </c>
      <c r="S3" s="24" t="s">
        <v>103</v>
      </c>
      <c r="T3" s="24" t="str">
        <f t="shared" ref="T3:T28" si="1">Q3&amp;R3&amp;S3</f>
        <v>00002017EL</v>
      </c>
      <c r="U3" s="262">
        <v>478.36262956564661</v>
      </c>
      <c r="V3" s="24">
        <v>12</v>
      </c>
      <c r="W3" s="262">
        <v>45</v>
      </c>
      <c r="X3" s="262">
        <v>481.0222801902716</v>
      </c>
      <c r="Y3" s="24">
        <v>17</v>
      </c>
      <c r="Z3" s="262">
        <v>43</v>
      </c>
    </row>
    <row r="4" spans="1:26">
      <c r="A4" s="24" t="s">
        <v>99</v>
      </c>
      <c r="B4" s="24" t="s">
        <v>100</v>
      </c>
      <c r="C4" s="24" t="s">
        <v>59</v>
      </c>
      <c r="D4" s="24" t="s">
        <v>101</v>
      </c>
      <c r="E4" s="24" t="s">
        <v>70</v>
      </c>
      <c r="F4" s="24" t="str">
        <f t="shared" si="0"/>
        <v>00002012SPED</v>
      </c>
      <c r="G4" s="262">
        <v>64.599999999999994</v>
      </c>
      <c r="H4" s="24">
        <v>27</v>
      </c>
      <c r="I4" s="262">
        <v>42</v>
      </c>
      <c r="J4" s="262">
        <v>54.8</v>
      </c>
      <c r="K4" s="24">
        <v>18</v>
      </c>
      <c r="L4" s="262">
        <v>42</v>
      </c>
      <c r="M4" s="24"/>
      <c r="N4" s="24"/>
      <c r="O4" s="24" t="s">
        <v>99</v>
      </c>
      <c r="P4" s="24" t="s">
        <v>100</v>
      </c>
      <c r="Q4" s="24" t="s">
        <v>59</v>
      </c>
      <c r="R4" s="24" t="s">
        <v>102</v>
      </c>
      <c r="S4" s="24" t="s">
        <v>70</v>
      </c>
      <c r="T4" s="24" t="str">
        <f t="shared" si="1"/>
        <v>00002017SPED</v>
      </c>
      <c r="U4" s="262">
        <v>479.95174682122661</v>
      </c>
      <c r="V4" s="24">
        <v>13</v>
      </c>
      <c r="W4" s="262">
        <v>41</v>
      </c>
      <c r="X4" s="262">
        <v>479.82133526267131</v>
      </c>
      <c r="Y4" s="24">
        <v>14</v>
      </c>
      <c r="Z4" s="262">
        <v>42</v>
      </c>
    </row>
    <row r="5" spans="1:26">
      <c r="A5" s="24" t="s">
        <v>99</v>
      </c>
      <c r="B5" s="24" t="s">
        <v>100</v>
      </c>
      <c r="C5" s="24" t="s">
        <v>59</v>
      </c>
      <c r="D5" s="24" t="s">
        <v>101</v>
      </c>
      <c r="E5" s="24" t="s">
        <v>68</v>
      </c>
      <c r="F5" s="24" t="str">
        <f t="shared" si="0"/>
        <v>00002012EcoDis</v>
      </c>
      <c r="G5" s="262">
        <v>74.599999999999994</v>
      </c>
      <c r="H5" s="24">
        <v>46</v>
      </c>
      <c r="I5" s="262">
        <v>45</v>
      </c>
      <c r="J5" s="262">
        <v>65.2</v>
      </c>
      <c r="K5" s="24">
        <v>34</v>
      </c>
      <c r="L5" s="262">
        <v>45</v>
      </c>
      <c r="M5" s="24"/>
      <c r="N5" s="24"/>
      <c r="O5" s="24" t="s">
        <v>99</v>
      </c>
      <c r="P5" s="24" t="s">
        <v>100</v>
      </c>
      <c r="Q5" s="24" t="s">
        <v>59</v>
      </c>
      <c r="R5" s="24" t="s">
        <v>102</v>
      </c>
      <c r="S5" s="24" t="s">
        <v>68</v>
      </c>
      <c r="T5" s="24" t="str">
        <f t="shared" si="1"/>
        <v>00002017EcoDis</v>
      </c>
      <c r="U5" s="262">
        <v>489.13045578883799</v>
      </c>
      <c r="V5" s="24">
        <v>29</v>
      </c>
      <c r="W5" s="262">
        <v>46</v>
      </c>
      <c r="X5" s="262">
        <v>488.0997178935101</v>
      </c>
      <c r="Y5" s="24">
        <v>27</v>
      </c>
      <c r="Z5" s="262">
        <v>44</v>
      </c>
    </row>
    <row r="6" spans="1:26">
      <c r="A6" s="24" t="s">
        <v>99</v>
      </c>
      <c r="B6" s="24" t="s">
        <v>100</v>
      </c>
      <c r="C6" s="24" t="s">
        <v>59</v>
      </c>
      <c r="D6" s="24" t="s">
        <v>101</v>
      </c>
      <c r="E6" s="24" t="s">
        <v>74</v>
      </c>
      <c r="F6" s="24" t="str">
        <f t="shared" si="0"/>
        <v>00002012AfAm</v>
      </c>
      <c r="G6" s="262">
        <v>74</v>
      </c>
      <c r="H6" s="24">
        <v>45</v>
      </c>
      <c r="I6" s="262">
        <v>47</v>
      </c>
      <c r="J6" s="262">
        <v>62.5</v>
      </c>
      <c r="K6" s="24">
        <v>31</v>
      </c>
      <c r="L6" s="262">
        <v>47</v>
      </c>
      <c r="M6" s="24"/>
      <c r="N6" s="24"/>
      <c r="O6" s="24" t="s">
        <v>99</v>
      </c>
      <c r="P6" s="24" t="s">
        <v>100</v>
      </c>
      <c r="Q6" s="24" t="s">
        <v>59</v>
      </c>
      <c r="R6" s="24" t="s">
        <v>102</v>
      </c>
      <c r="S6" s="24" t="s">
        <v>74</v>
      </c>
      <c r="T6" s="24" t="str">
        <f t="shared" si="1"/>
        <v>00002017AfAm</v>
      </c>
      <c r="U6" s="262">
        <v>489.42511995959256</v>
      </c>
      <c r="V6" s="24">
        <v>30</v>
      </c>
      <c r="W6" s="262">
        <v>46</v>
      </c>
      <c r="X6" s="262">
        <v>487.2166101409872</v>
      </c>
      <c r="Y6" s="24">
        <v>26</v>
      </c>
      <c r="Z6" s="262">
        <v>43</v>
      </c>
    </row>
    <row r="7" spans="1:26">
      <c r="A7" s="24" t="s">
        <v>99</v>
      </c>
      <c r="B7" s="24" t="s">
        <v>100</v>
      </c>
      <c r="C7" s="24" t="s">
        <v>59</v>
      </c>
      <c r="D7" s="24" t="s">
        <v>101</v>
      </c>
      <c r="E7" s="24" t="s">
        <v>42</v>
      </c>
      <c r="F7" s="24" t="str">
        <f t="shared" si="0"/>
        <v>00002012Asian</v>
      </c>
      <c r="G7" s="262">
        <v>89.3</v>
      </c>
      <c r="H7" s="24">
        <v>75</v>
      </c>
      <c r="I7" s="262">
        <v>60</v>
      </c>
      <c r="J7" s="262">
        <v>89.1</v>
      </c>
      <c r="K7" s="24">
        <v>75</v>
      </c>
      <c r="L7" s="262">
        <v>61</v>
      </c>
      <c r="M7" s="24"/>
      <c r="N7" s="24"/>
      <c r="O7" s="24" t="s">
        <v>99</v>
      </c>
      <c r="P7" s="24" t="s">
        <v>100</v>
      </c>
      <c r="Q7" s="24" t="s">
        <v>59</v>
      </c>
      <c r="R7" s="24" t="s">
        <v>102</v>
      </c>
      <c r="S7" s="24" t="s">
        <v>42</v>
      </c>
      <c r="T7" s="24" t="str">
        <f t="shared" si="1"/>
        <v>00002017Asian</v>
      </c>
      <c r="U7" s="262">
        <v>508.5265703945247</v>
      </c>
      <c r="V7" s="24">
        <v>67</v>
      </c>
      <c r="W7" s="262">
        <v>58</v>
      </c>
      <c r="X7" s="262">
        <v>514.24717251252684</v>
      </c>
      <c r="Y7" s="24">
        <v>74</v>
      </c>
      <c r="Z7" s="262">
        <v>62</v>
      </c>
    </row>
    <row r="8" spans="1:26">
      <c r="A8" s="24" t="s">
        <v>99</v>
      </c>
      <c r="B8" s="24" t="s">
        <v>100</v>
      </c>
      <c r="C8" s="24" t="s">
        <v>59</v>
      </c>
      <c r="D8" s="24" t="s">
        <v>101</v>
      </c>
      <c r="E8" s="24" t="s">
        <v>77</v>
      </c>
      <c r="F8" s="24" t="str">
        <f t="shared" si="0"/>
        <v>00002012Hisp</v>
      </c>
      <c r="G8" s="262">
        <v>71.400000000000006</v>
      </c>
      <c r="H8" s="24">
        <v>42</v>
      </c>
      <c r="I8" s="262">
        <v>46</v>
      </c>
      <c r="J8" s="262">
        <v>62.4</v>
      </c>
      <c r="K8" s="24">
        <v>31</v>
      </c>
      <c r="L8" s="262">
        <v>46</v>
      </c>
      <c r="M8" s="24"/>
      <c r="N8" s="24"/>
      <c r="O8" s="24" t="s">
        <v>99</v>
      </c>
      <c r="P8" s="24" t="s">
        <v>100</v>
      </c>
      <c r="Q8" s="24" t="s">
        <v>59</v>
      </c>
      <c r="R8" s="24" t="s">
        <v>102</v>
      </c>
      <c r="S8" s="24" t="s">
        <v>77</v>
      </c>
      <c r="T8" s="24" t="str">
        <f t="shared" si="1"/>
        <v>00002017Hisp</v>
      </c>
      <c r="U8" s="262">
        <v>488.74633368489782</v>
      </c>
      <c r="V8" s="24">
        <v>29</v>
      </c>
      <c r="W8" s="262">
        <v>47</v>
      </c>
      <c r="X8" s="262">
        <v>487.9925593184185</v>
      </c>
      <c r="Y8" s="24">
        <v>28</v>
      </c>
      <c r="Z8" s="262">
        <v>44</v>
      </c>
    </row>
    <row r="9" spans="1:26">
      <c r="A9" s="24" t="s">
        <v>99</v>
      </c>
      <c r="B9" s="24" t="s">
        <v>100</v>
      </c>
      <c r="C9" s="24" t="s">
        <v>59</v>
      </c>
      <c r="D9" s="24" t="s">
        <v>101</v>
      </c>
      <c r="E9" s="24" t="s">
        <v>79</v>
      </c>
      <c r="F9" s="24" t="str">
        <f t="shared" si="0"/>
        <v>00002012Multi</v>
      </c>
      <c r="G9" s="262">
        <v>85.1</v>
      </c>
      <c r="H9" s="24">
        <v>66</v>
      </c>
      <c r="I9" s="262">
        <v>50</v>
      </c>
      <c r="J9" s="262">
        <v>77.099999999999994</v>
      </c>
      <c r="K9" s="24">
        <v>54</v>
      </c>
      <c r="L9" s="262">
        <v>49</v>
      </c>
      <c r="M9" s="24"/>
      <c r="N9" s="24"/>
      <c r="O9" s="24" t="s">
        <v>99</v>
      </c>
      <c r="P9" s="24" t="s">
        <v>100</v>
      </c>
      <c r="Q9" s="24" t="s">
        <v>59</v>
      </c>
      <c r="R9" s="24" t="s">
        <v>102</v>
      </c>
      <c r="S9" s="24" t="s">
        <v>79</v>
      </c>
      <c r="T9" s="24" t="str">
        <f t="shared" si="1"/>
        <v>00002017Multi</v>
      </c>
      <c r="U9" s="262">
        <v>500.78869067653989</v>
      </c>
      <c r="V9" s="24">
        <v>51</v>
      </c>
      <c r="W9" s="262">
        <v>50</v>
      </c>
      <c r="X9" s="262">
        <v>499.94229083799638</v>
      </c>
      <c r="Y9" s="24">
        <v>49</v>
      </c>
      <c r="Z9" s="262">
        <v>51</v>
      </c>
    </row>
    <row r="10" spans="1:26">
      <c r="A10" s="24" t="s">
        <v>99</v>
      </c>
      <c r="B10" s="24" t="s">
        <v>100</v>
      </c>
      <c r="C10" s="24" t="s">
        <v>59</v>
      </c>
      <c r="D10" s="24" t="s">
        <v>101</v>
      </c>
      <c r="E10" s="24" t="s">
        <v>81</v>
      </c>
      <c r="F10" s="24" t="str">
        <f t="shared" si="0"/>
        <v>00002012WH</v>
      </c>
      <c r="G10" s="262">
        <v>89.5</v>
      </c>
      <c r="H10" s="24">
        <v>74</v>
      </c>
      <c r="I10" s="262">
        <v>51</v>
      </c>
      <c r="J10" s="262">
        <v>83</v>
      </c>
      <c r="K10" s="24">
        <v>63</v>
      </c>
      <c r="L10" s="262">
        <v>51</v>
      </c>
      <c r="M10" s="24"/>
      <c r="N10" s="24"/>
      <c r="O10" s="24" t="s">
        <v>99</v>
      </c>
      <c r="P10" s="24" t="s">
        <v>100</v>
      </c>
      <c r="Q10" s="24" t="s">
        <v>59</v>
      </c>
      <c r="R10" s="24" t="s">
        <v>102</v>
      </c>
      <c r="S10" s="24" t="s">
        <v>81</v>
      </c>
      <c r="T10" s="24" t="str">
        <f t="shared" si="1"/>
        <v>00002017WH</v>
      </c>
      <c r="U10" s="262">
        <v>502.43487487533918</v>
      </c>
      <c r="V10" s="24">
        <v>56</v>
      </c>
      <c r="W10" s="262">
        <v>51</v>
      </c>
      <c r="X10" s="262">
        <v>502.08092449779934</v>
      </c>
      <c r="Y10" s="24">
        <v>55</v>
      </c>
      <c r="Z10" s="262">
        <v>51</v>
      </c>
    </row>
    <row r="11" spans="1:26">
      <c r="A11" s="24" t="s">
        <v>99</v>
      </c>
      <c r="B11" s="24" t="s">
        <v>100</v>
      </c>
      <c r="C11" s="24" t="s">
        <v>59</v>
      </c>
      <c r="D11" s="24" t="s">
        <v>104</v>
      </c>
      <c r="E11" s="24" t="s">
        <v>55</v>
      </c>
      <c r="F11" s="24" t="str">
        <f t="shared" si="0"/>
        <v>00002013All</v>
      </c>
      <c r="G11" s="24">
        <v>85.1</v>
      </c>
      <c r="H11" s="24">
        <v>65</v>
      </c>
      <c r="I11" s="262">
        <v>50</v>
      </c>
      <c r="J11" s="262">
        <v>79.3</v>
      </c>
      <c r="K11" s="24">
        <v>58</v>
      </c>
      <c r="L11" s="262">
        <v>51</v>
      </c>
      <c r="M11" s="24"/>
      <c r="N11" s="24"/>
      <c r="O11" s="24" t="s">
        <v>99</v>
      </c>
      <c r="P11" s="24" t="s">
        <v>105</v>
      </c>
      <c r="Q11" s="24" t="s">
        <v>61</v>
      </c>
      <c r="R11" s="24" t="s">
        <v>102</v>
      </c>
      <c r="S11" s="24" t="s">
        <v>55</v>
      </c>
      <c r="T11" s="24" t="str">
        <f t="shared" si="1"/>
        <v>02812017All</v>
      </c>
      <c r="U11" s="262">
        <v>487.37355402990687</v>
      </c>
      <c r="V11" s="24">
        <v>26</v>
      </c>
      <c r="W11" s="262">
        <v>45</v>
      </c>
      <c r="X11" s="262">
        <v>485.90088395711865</v>
      </c>
      <c r="Y11" s="24">
        <v>23</v>
      </c>
      <c r="Z11" s="262">
        <v>36</v>
      </c>
    </row>
    <row r="12" spans="1:26">
      <c r="A12" s="24" t="s">
        <v>99</v>
      </c>
      <c r="B12" s="24" t="s">
        <v>100</v>
      </c>
      <c r="C12" s="24" t="s">
        <v>59</v>
      </c>
      <c r="D12" s="24" t="s">
        <v>104</v>
      </c>
      <c r="E12" s="24" t="s">
        <v>72</v>
      </c>
      <c r="F12" s="24" t="str">
        <f t="shared" si="0"/>
        <v>00002013ELL</v>
      </c>
      <c r="G12" s="24">
        <v>57.1</v>
      </c>
      <c r="H12" s="24">
        <v>19</v>
      </c>
      <c r="I12" s="262">
        <v>50</v>
      </c>
      <c r="J12" s="262">
        <v>56.7</v>
      </c>
      <c r="K12" s="24">
        <v>25</v>
      </c>
      <c r="L12" s="262">
        <v>52</v>
      </c>
      <c r="M12" s="24"/>
      <c r="N12" s="24"/>
      <c r="O12" s="24" t="s">
        <v>99</v>
      </c>
      <c r="P12" s="24" t="s">
        <v>105</v>
      </c>
      <c r="Q12" s="24" t="s">
        <v>61</v>
      </c>
      <c r="R12" s="24" t="s">
        <v>102</v>
      </c>
      <c r="S12" s="24" t="s">
        <v>103</v>
      </c>
      <c r="T12" s="24" t="str">
        <f t="shared" si="1"/>
        <v>02812017EL</v>
      </c>
      <c r="U12" s="262">
        <v>474.78169449598022</v>
      </c>
      <c r="V12" s="24">
        <v>9</v>
      </c>
      <c r="W12" s="262">
        <v>44</v>
      </c>
      <c r="X12" s="262">
        <v>476.58054522924414</v>
      </c>
      <c r="Y12" s="24">
        <v>11</v>
      </c>
      <c r="Z12" s="262">
        <v>33</v>
      </c>
    </row>
    <row r="13" spans="1:26">
      <c r="A13" s="24" t="s">
        <v>99</v>
      </c>
      <c r="B13" s="24" t="s">
        <v>100</v>
      </c>
      <c r="C13" s="24" t="s">
        <v>59</v>
      </c>
      <c r="D13" s="24" t="s">
        <v>104</v>
      </c>
      <c r="E13" s="24" t="s">
        <v>70</v>
      </c>
      <c r="F13" s="24" t="str">
        <f t="shared" si="0"/>
        <v>00002013SPED</v>
      </c>
      <c r="G13" s="24">
        <v>63.7</v>
      </c>
      <c r="H13" s="24">
        <v>25</v>
      </c>
      <c r="I13" s="262">
        <v>42</v>
      </c>
      <c r="J13" s="262">
        <v>55.6</v>
      </c>
      <c r="K13" s="24">
        <v>20</v>
      </c>
      <c r="L13" s="262">
        <v>42</v>
      </c>
      <c r="M13" s="24"/>
      <c r="N13" s="24"/>
      <c r="O13" s="24" t="s">
        <v>99</v>
      </c>
      <c r="P13" s="24" t="s">
        <v>105</v>
      </c>
      <c r="Q13" s="24" t="s">
        <v>61</v>
      </c>
      <c r="R13" s="24" t="s">
        <v>102</v>
      </c>
      <c r="S13" s="24" t="s">
        <v>70</v>
      </c>
      <c r="T13" s="24" t="str">
        <f t="shared" si="1"/>
        <v>02812017SPED</v>
      </c>
      <c r="U13" s="262">
        <v>471.42960462873674</v>
      </c>
      <c r="V13" s="24">
        <v>4</v>
      </c>
      <c r="W13" s="262">
        <v>33</v>
      </c>
      <c r="X13" s="262">
        <v>471.86598935655542</v>
      </c>
      <c r="Y13" s="24">
        <v>7</v>
      </c>
      <c r="Z13" s="262">
        <v>30</v>
      </c>
    </row>
    <row r="14" spans="1:26">
      <c r="A14" s="24" t="s">
        <v>99</v>
      </c>
      <c r="B14" s="24" t="s">
        <v>100</v>
      </c>
      <c r="C14" s="24" t="s">
        <v>59</v>
      </c>
      <c r="D14" s="24" t="s">
        <v>104</v>
      </c>
      <c r="E14" s="24" t="s">
        <v>68</v>
      </c>
      <c r="F14" s="24" t="str">
        <f t="shared" si="0"/>
        <v>00002013EcoDis</v>
      </c>
      <c r="G14" s="24">
        <v>74.900000000000006</v>
      </c>
      <c r="H14" s="24">
        <v>45</v>
      </c>
      <c r="I14" s="262">
        <v>46</v>
      </c>
      <c r="J14" s="262">
        <v>67.3</v>
      </c>
      <c r="K14" s="24">
        <v>38</v>
      </c>
      <c r="L14" s="262">
        <v>47</v>
      </c>
      <c r="M14" s="24"/>
      <c r="N14" s="24"/>
      <c r="O14" s="24" t="s">
        <v>99</v>
      </c>
      <c r="P14" s="24" t="s">
        <v>105</v>
      </c>
      <c r="Q14" s="24" t="s">
        <v>61</v>
      </c>
      <c r="R14" s="24" t="s">
        <v>102</v>
      </c>
      <c r="S14" s="24" t="s">
        <v>68</v>
      </c>
      <c r="T14" s="24" t="str">
        <f t="shared" si="1"/>
        <v>02812017EcoDis</v>
      </c>
      <c r="U14" s="262">
        <v>485.6243532252501</v>
      </c>
      <c r="V14" s="24">
        <v>23</v>
      </c>
      <c r="W14" s="262">
        <v>45</v>
      </c>
      <c r="X14" s="262">
        <v>484.22199217851391</v>
      </c>
      <c r="Y14" s="24">
        <v>21</v>
      </c>
      <c r="Z14" s="262">
        <v>35</v>
      </c>
    </row>
    <row r="15" spans="1:26">
      <c r="A15" s="24" t="s">
        <v>99</v>
      </c>
      <c r="B15" s="24" t="s">
        <v>100</v>
      </c>
      <c r="C15" s="24" t="s">
        <v>59</v>
      </c>
      <c r="D15" s="24" t="s">
        <v>104</v>
      </c>
      <c r="E15" s="24" t="s">
        <v>74</v>
      </c>
      <c r="F15" s="24" t="str">
        <f t="shared" si="0"/>
        <v>00002013AfAm</v>
      </c>
      <c r="G15" s="24">
        <v>74.8</v>
      </c>
      <c r="H15" s="24">
        <v>45</v>
      </c>
      <c r="I15" s="262">
        <v>49</v>
      </c>
      <c r="J15" s="262">
        <v>65.099999999999994</v>
      </c>
      <c r="K15" s="24">
        <v>35</v>
      </c>
      <c r="L15" s="262">
        <v>49</v>
      </c>
      <c r="M15" s="24"/>
      <c r="N15" s="24"/>
      <c r="O15" s="24" t="s">
        <v>99</v>
      </c>
      <c r="P15" s="24" t="s">
        <v>105</v>
      </c>
      <c r="Q15" s="24" t="s">
        <v>61</v>
      </c>
      <c r="R15" s="24" t="s">
        <v>102</v>
      </c>
      <c r="S15" s="24" t="s">
        <v>74</v>
      </c>
      <c r="T15" s="24" t="str">
        <f t="shared" si="1"/>
        <v>02812017AfAm</v>
      </c>
      <c r="U15" s="262">
        <v>488.11592111592114</v>
      </c>
      <c r="V15" s="24">
        <v>27</v>
      </c>
      <c r="W15" s="262">
        <v>44</v>
      </c>
      <c r="X15" s="262">
        <v>485.28811121764141</v>
      </c>
      <c r="Y15" s="24">
        <v>21</v>
      </c>
      <c r="Z15" s="262">
        <v>35</v>
      </c>
    </row>
    <row r="16" spans="1:26">
      <c r="A16" s="24" t="s">
        <v>99</v>
      </c>
      <c r="B16" s="24" t="s">
        <v>100</v>
      </c>
      <c r="C16" s="24" t="s">
        <v>59</v>
      </c>
      <c r="D16" s="24" t="s">
        <v>104</v>
      </c>
      <c r="E16" s="24" t="s">
        <v>42</v>
      </c>
      <c r="F16" s="24" t="str">
        <f t="shared" si="0"/>
        <v>00002013Asian</v>
      </c>
      <c r="G16" s="24">
        <v>89.7</v>
      </c>
      <c r="H16" s="24">
        <v>75</v>
      </c>
      <c r="I16" s="262">
        <v>60</v>
      </c>
      <c r="J16" s="262">
        <v>90</v>
      </c>
      <c r="K16" s="24">
        <v>78</v>
      </c>
      <c r="L16" s="262">
        <v>64</v>
      </c>
      <c r="M16" s="24"/>
      <c r="N16" s="24"/>
      <c r="O16" s="24" t="s">
        <v>99</v>
      </c>
      <c r="P16" s="24" t="s">
        <v>105</v>
      </c>
      <c r="Q16" s="24" t="s">
        <v>61</v>
      </c>
      <c r="R16" s="24" t="s">
        <v>102</v>
      </c>
      <c r="S16" s="24" t="s">
        <v>42</v>
      </c>
      <c r="T16" s="24" t="str">
        <f t="shared" si="1"/>
        <v>02812017Asian</v>
      </c>
      <c r="U16" s="262">
        <v>498.91983122362871</v>
      </c>
      <c r="V16" s="24">
        <v>49</v>
      </c>
      <c r="W16" s="262">
        <v>55</v>
      </c>
      <c r="X16" s="262">
        <v>502.8987341772152</v>
      </c>
      <c r="Y16" s="24">
        <v>54</v>
      </c>
      <c r="Z16" s="262">
        <v>45</v>
      </c>
    </row>
    <row r="17" spans="1:26">
      <c r="A17" s="24" t="s">
        <v>99</v>
      </c>
      <c r="B17" s="24" t="s">
        <v>100</v>
      </c>
      <c r="C17" s="24" t="s">
        <v>59</v>
      </c>
      <c r="D17" s="24" t="s">
        <v>104</v>
      </c>
      <c r="E17" s="24" t="s">
        <v>79</v>
      </c>
      <c r="F17" s="24" t="str">
        <f t="shared" si="0"/>
        <v>00002013Multi</v>
      </c>
      <c r="G17" s="24">
        <v>85.1</v>
      </c>
      <c r="H17" s="24">
        <v>65</v>
      </c>
      <c r="I17" s="262">
        <v>50</v>
      </c>
      <c r="J17" s="262">
        <v>78.8</v>
      </c>
      <c r="K17" s="24">
        <v>57</v>
      </c>
      <c r="L17" s="262">
        <v>50</v>
      </c>
      <c r="M17" s="24"/>
      <c r="N17" s="24"/>
      <c r="O17" s="24" t="s">
        <v>99</v>
      </c>
      <c r="P17" s="24" t="s">
        <v>105</v>
      </c>
      <c r="Q17" s="24" t="s">
        <v>61</v>
      </c>
      <c r="R17" s="24" t="s">
        <v>102</v>
      </c>
      <c r="S17" s="24" t="s">
        <v>77</v>
      </c>
      <c r="T17" s="24" t="str">
        <f t="shared" si="1"/>
        <v>02812017Hisp</v>
      </c>
      <c r="U17" s="262">
        <v>485.69662602778567</v>
      </c>
      <c r="V17" s="24">
        <v>23</v>
      </c>
      <c r="W17" s="262">
        <v>45</v>
      </c>
      <c r="X17" s="262">
        <v>484.36483610046827</v>
      </c>
      <c r="Y17" s="24">
        <v>21</v>
      </c>
      <c r="Z17" s="262">
        <v>35</v>
      </c>
    </row>
    <row r="18" spans="1:26">
      <c r="A18" s="24" t="s">
        <v>99</v>
      </c>
      <c r="B18" s="24" t="s">
        <v>100</v>
      </c>
      <c r="C18" s="24" t="s">
        <v>59</v>
      </c>
      <c r="D18" s="24" t="s">
        <v>104</v>
      </c>
      <c r="E18" s="24" t="s">
        <v>81</v>
      </c>
      <c r="F18" s="24" t="str">
        <f t="shared" si="0"/>
        <v>00002013WH</v>
      </c>
      <c r="G18" s="24">
        <v>89.2</v>
      </c>
      <c r="H18" s="24">
        <v>73</v>
      </c>
      <c r="I18" s="262">
        <v>50</v>
      </c>
      <c r="J18" s="262">
        <v>83.6</v>
      </c>
      <c r="K18" s="24">
        <v>64</v>
      </c>
      <c r="L18" s="262">
        <v>50</v>
      </c>
      <c r="M18" s="24"/>
      <c r="N18" s="24"/>
      <c r="O18" s="24" t="s">
        <v>99</v>
      </c>
      <c r="P18" s="24" t="s">
        <v>105</v>
      </c>
      <c r="Q18" s="24" t="s">
        <v>61</v>
      </c>
      <c r="R18" s="24" t="s">
        <v>102</v>
      </c>
      <c r="S18" s="24" t="s">
        <v>79</v>
      </c>
      <c r="T18" s="24" t="str">
        <f t="shared" si="1"/>
        <v>02812017Multi</v>
      </c>
      <c r="U18" s="262">
        <v>492.14634146341461</v>
      </c>
      <c r="V18" s="24">
        <v>36</v>
      </c>
      <c r="W18" s="262">
        <v>46</v>
      </c>
      <c r="X18" s="262">
        <v>491.60975609756099</v>
      </c>
      <c r="Y18" s="24">
        <v>32</v>
      </c>
      <c r="Z18" s="262">
        <v>43.5</v>
      </c>
    </row>
    <row r="19" spans="1:26">
      <c r="A19" s="24" t="s">
        <v>99</v>
      </c>
      <c r="B19" s="24" t="s">
        <v>100</v>
      </c>
      <c r="C19" s="24" t="s">
        <v>59</v>
      </c>
      <c r="D19" s="24" t="s">
        <v>106</v>
      </c>
      <c r="E19" s="24" t="s">
        <v>55</v>
      </c>
      <c r="F19" s="24" t="str">
        <f t="shared" si="0"/>
        <v>00002014All</v>
      </c>
      <c r="G19" s="24">
        <v>85.1</v>
      </c>
      <c r="H19" s="24">
        <v>66</v>
      </c>
      <c r="I19" s="262">
        <v>50</v>
      </c>
      <c r="J19" s="262">
        <v>78.7</v>
      </c>
      <c r="K19" s="24">
        <v>57</v>
      </c>
      <c r="L19" s="262">
        <v>50</v>
      </c>
      <c r="M19" s="24"/>
      <c r="N19" s="24"/>
      <c r="O19" s="24" t="s">
        <v>99</v>
      </c>
      <c r="P19" s="24" t="s">
        <v>105</v>
      </c>
      <c r="Q19" s="24" t="s">
        <v>61</v>
      </c>
      <c r="R19" s="24" t="s">
        <v>102</v>
      </c>
      <c r="S19" s="24" t="s">
        <v>81</v>
      </c>
      <c r="T19" s="24" t="str">
        <f t="shared" si="1"/>
        <v>02812017WH</v>
      </c>
      <c r="U19" s="262">
        <v>493.50222617987532</v>
      </c>
      <c r="V19" s="24">
        <v>37</v>
      </c>
      <c r="W19" s="262">
        <v>47</v>
      </c>
      <c r="X19" s="262">
        <v>492.43989314336596</v>
      </c>
      <c r="Y19" s="24">
        <v>36</v>
      </c>
      <c r="Z19" s="262">
        <v>37.5</v>
      </c>
    </row>
    <row r="20" spans="1:26">
      <c r="A20" s="24" t="s">
        <v>99</v>
      </c>
      <c r="B20" s="24" t="s">
        <v>100</v>
      </c>
      <c r="C20" s="24" t="s">
        <v>59</v>
      </c>
      <c r="D20" s="24" t="s">
        <v>106</v>
      </c>
      <c r="E20" s="24" t="s">
        <v>72</v>
      </c>
      <c r="F20" s="24" t="str">
        <f t="shared" si="0"/>
        <v>00002014ELL</v>
      </c>
      <c r="G20" s="24">
        <v>58.9</v>
      </c>
      <c r="H20" s="24">
        <v>22</v>
      </c>
      <c r="I20" s="262">
        <v>52</v>
      </c>
      <c r="J20" s="262">
        <v>56.9</v>
      </c>
      <c r="K20" s="24">
        <v>27</v>
      </c>
      <c r="L20" s="262">
        <v>50</v>
      </c>
      <c r="M20" s="24"/>
      <c r="N20" s="24"/>
      <c r="O20" s="24" t="s">
        <v>99</v>
      </c>
      <c r="P20" s="24" t="s">
        <v>107</v>
      </c>
      <c r="Q20" s="24" t="s">
        <v>57</v>
      </c>
      <c r="R20" s="24" t="s">
        <v>102</v>
      </c>
      <c r="S20" s="24" t="s">
        <v>55</v>
      </c>
      <c r="T20" s="24" t="str">
        <f t="shared" si="1"/>
        <v>04972017All</v>
      </c>
      <c r="U20" s="262">
        <v>511.97069597069594</v>
      </c>
      <c r="V20" s="24">
        <v>73</v>
      </c>
      <c r="W20" s="262">
        <v>66</v>
      </c>
      <c r="X20" s="262">
        <v>511.18014705882354</v>
      </c>
      <c r="Y20" s="24">
        <v>72</v>
      </c>
      <c r="Z20" s="262">
        <v>72</v>
      </c>
    </row>
    <row r="21" spans="1:26">
      <c r="A21" s="24" t="s">
        <v>99</v>
      </c>
      <c r="B21" s="24" t="s">
        <v>100</v>
      </c>
      <c r="C21" s="24" t="s">
        <v>59</v>
      </c>
      <c r="D21" s="24" t="s">
        <v>106</v>
      </c>
      <c r="E21" s="24" t="s">
        <v>70</v>
      </c>
      <c r="F21" s="24" t="str">
        <f t="shared" si="0"/>
        <v>00002014SPED</v>
      </c>
      <c r="G21" s="24">
        <v>63.7</v>
      </c>
      <c r="H21" s="24">
        <v>26</v>
      </c>
      <c r="I21" s="262">
        <v>42</v>
      </c>
      <c r="J21" s="262">
        <v>55.1</v>
      </c>
      <c r="K21" s="24">
        <v>20</v>
      </c>
      <c r="L21" s="262">
        <v>43</v>
      </c>
      <c r="M21" s="24"/>
      <c r="N21" s="24"/>
      <c r="O21" s="24" t="s">
        <v>99</v>
      </c>
      <c r="P21" s="24" t="s">
        <v>107</v>
      </c>
      <c r="Q21" s="24" t="s">
        <v>57</v>
      </c>
      <c r="R21" s="24" t="s">
        <v>102</v>
      </c>
      <c r="S21" s="24" t="s">
        <v>103</v>
      </c>
      <c r="T21" s="24" t="str">
        <f t="shared" si="1"/>
        <v>04972017EL</v>
      </c>
      <c r="U21" s="291" t="e">
        <v>#NULL!</v>
      </c>
      <c r="V21" s="291" t="e">
        <v>#NULL!</v>
      </c>
      <c r="W21" s="291" t="e">
        <v>#NULL!</v>
      </c>
      <c r="X21" s="291" t="e">
        <v>#NULL!</v>
      </c>
      <c r="Y21" s="291" t="e">
        <v>#NULL!</v>
      </c>
      <c r="Z21" s="291" t="e">
        <v>#NULL!</v>
      </c>
    </row>
    <row r="22" spans="1:26">
      <c r="A22" s="24" t="s">
        <v>99</v>
      </c>
      <c r="B22" s="24" t="s">
        <v>100</v>
      </c>
      <c r="C22" s="24" t="s">
        <v>59</v>
      </c>
      <c r="D22" s="24" t="s">
        <v>106</v>
      </c>
      <c r="E22" s="24" t="s">
        <v>68</v>
      </c>
      <c r="F22" s="24" t="str">
        <f t="shared" si="0"/>
        <v>00002014EcoDis</v>
      </c>
      <c r="G22" s="24">
        <v>75.400000000000006</v>
      </c>
      <c r="H22" s="24">
        <v>47</v>
      </c>
      <c r="I22" s="262">
        <v>48</v>
      </c>
      <c r="J22" s="262">
        <v>67</v>
      </c>
      <c r="K22" s="24">
        <v>38</v>
      </c>
      <c r="L22" s="262">
        <v>47</v>
      </c>
      <c r="M22" s="24"/>
      <c r="N22" s="24"/>
      <c r="O22" s="24" t="s">
        <v>99</v>
      </c>
      <c r="P22" s="24" t="s">
        <v>107</v>
      </c>
      <c r="Q22" s="24" t="s">
        <v>57</v>
      </c>
      <c r="R22" s="24" t="s">
        <v>102</v>
      </c>
      <c r="S22" s="24" t="s">
        <v>70</v>
      </c>
      <c r="T22" s="24" t="str">
        <f t="shared" si="1"/>
        <v>04972017SPED</v>
      </c>
      <c r="U22" s="262">
        <v>484.42857142857144</v>
      </c>
      <c r="V22" s="24">
        <v>14</v>
      </c>
      <c r="W22" s="291" t="e">
        <v>#NULL!</v>
      </c>
      <c r="X22" s="262">
        <v>480.52380952380952</v>
      </c>
      <c r="Y22" s="24">
        <v>10</v>
      </c>
      <c r="Z22" s="291" t="e">
        <v>#NULL!</v>
      </c>
    </row>
    <row r="23" spans="1:26">
      <c r="A23" s="24" t="s">
        <v>99</v>
      </c>
      <c r="B23" s="24" t="s">
        <v>100</v>
      </c>
      <c r="C23" s="24" t="s">
        <v>59</v>
      </c>
      <c r="D23" s="24" t="s">
        <v>106</v>
      </c>
      <c r="E23" s="24" t="s">
        <v>74</v>
      </c>
      <c r="F23" s="24" t="str">
        <f t="shared" si="0"/>
        <v>00002014AfAm</v>
      </c>
      <c r="G23" s="24">
        <v>75.5</v>
      </c>
      <c r="H23" s="24">
        <v>47</v>
      </c>
      <c r="I23" s="262">
        <v>51</v>
      </c>
      <c r="J23" s="262">
        <v>64.400000000000006</v>
      </c>
      <c r="K23" s="24">
        <v>35</v>
      </c>
      <c r="L23" s="262">
        <v>48</v>
      </c>
      <c r="M23" s="24"/>
      <c r="N23" s="24"/>
      <c r="O23" s="24" t="s">
        <v>99</v>
      </c>
      <c r="P23" s="24" t="s">
        <v>107</v>
      </c>
      <c r="Q23" s="24" t="s">
        <v>57</v>
      </c>
      <c r="R23" s="24" t="s">
        <v>102</v>
      </c>
      <c r="S23" s="24" t="s">
        <v>68</v>
      </c>
      <c r="T23" s="24" t="str">
        <f t="shared" si="1"/>
        <v>04972017EcoDis</v>
      </c>
      <c r="U23" s="262">
        <v>499.2</v>
      </c>
      <c r="V23" s="24">
        <v>42</v>
      </c>
      <c r="W23" s="262">
        <v>53.5</v>
      </c>
      <c r="X23" s="262">
        <v>496.37777777777779</v>
      </c>
      <c r="Y23" s="24">
        <v>44</v>
      </c>
      <c r="Z23" s="262">
        <v>45</v>
      </c>
    </row>
    <row r="24" spans="1:26">
      <c r="A24" s="24" t="s">
        <v>99</v>
      </c>
      <c r="B24" s="24" t="s">
        <v>100</v>
      </c>
      <c r="C24" s="24" t="s">
        <v>59</v>
      </c>
      <c r="D24" s="24" t="s">
        <v>106</v>
      </c>
      <c r="E24" s="24" t="s">
        <v>42</v>
      </c>
      <c r="F24" s="24" t="str">
        <f t="shared" si="0"/>
        <v>00002014Asian</v>
      </c>
      <c r="G24" s="24">
        <v>90.2</v>
      </c>
      <c r="H24" s="24">
        <v>76</v>
      </c>
      <c r="I24" s="262">
        <v>60</v>
      </c>
      <c r="J24" s="262">
        <v>89.9</v>
      </c>
      <c r="K24" s="24">
        <v>78</v>
      </c>
      <c r="L24" s="262">
        <v>62</v>
      </c>
      <c r="M24" s="24"/>
      <c r="N24" s="24"/>
      <c r="O24" s="24" t="s">
        <v>99</v>
      </c>
      <c r="P24" s="24" t="s">
        <v>107</v>
      </c>
      <c r="Q24" s="24" t="s">
        <v>57</v>
      </c>
      <c r="R24" s="24" t="s">
        <v>102</v>
      </c>
      <c r="S24" s="24" t="s">
        <v>74</v>
      </c>
      <c r="T24" s="24" t="str">
        <f t="shared" si="1"/>
        <v>04972017AfAm</v>
      </c>
      <c r="U24" s="262">
        <v>487</v>
      </c>
      <c r="V24" s="24">
        <v>15</v>
      </c>
      <c r="W24" s="291" t="e">
        <v>#NULL!</v>
      </c>
      <c r="X24" s="262">
        <v>476</v>
      </c>
      <c r="Y24" s="24">
        <v>8</v>
      </c>
      <c r="Z24" s="291" t="e">
        <v>#NULL!</v>
      </c>
    </row>
    <row r="25" spans="1:26">
      <c r="A25" s="24" t="s">
        <v>99</v>
      </c>
      <c r="B25" s="24" t="s">
        <v>100</v>
      </c>
      <c r="C25" s="24" t="s">
        <v>59</v>
      </c>
      <c r="D25" s="24" t="s">
        <v>106</v>
      </c>
      <c r="E25" s="24" t="s">
        <v>77</v>
      </c>
      <c r="F25" s="24" t="str">
        <f t="shared" si="0"/>
        <v>00002014Hisp</v>
      </c>
      <c r="G25" s="24">
        <v>72.5</v>
      </c>
      <c r="H25" s="24">
        <v>43</v>
      </c>
      <c r="I25" s="262">
        <v>49</v>
      </c>
      <c r="J25" s="262">
        <v>65</v>
      </c>
      <c r="K25" s="24">
        <v>36</v>
      </c>
      <c r="L25" s="262">
        <v>48</v>
      </c>
      <c r="M25" s="24"/>
      <c r="N25" s="24"/>
      <c r="O25" s="24" t="s">
        <v>99</v>
      </c>
      <c r="P25" s="24" t="s">
        <v>107</v>
      </c>
      <c r="Q25" s="24" t="s">
        <v>57</v>
      </c>
      <c r="R25" s="24" t="s">
        <v>102</v>
      </c>
      <c r="S25" s="24" t="s">
        <v>42</v>
      </c>
      <c r="T25" s="24" t="str">
        <f t="shared" si="1"/>
        <v>04972017Asian</v>
      </c>
      <c r="U25" s="262">
        <v>516.44897959183675</v>
      </c>
      <c r="V25" s="24">
        <v>84</v>
      </c>
      <c r="W25" s="262">
        <v>69</v>
      </c>
      <c r="X25" s="262">
        <v>519.67346938775506</v>
      </c>
      <c r="Y25" s="24">
        <v>86</v>
      </c>
      <c r="Z25" s="262">
        <v>74</v>
      </c>
    </row>
    <row r="26" spans="1:26">
      <c r="A26" s="24" t="s">
        <v>99</v>
      </c>
      <c r="B26" s="24" t="s">
        <v>100</v>
      </c>
      <c r="C26" s="24" t="s">
        <v>59</v>
      </c>
      <c r="D26" s="24" t="s">
        <v>106</v>
      </c>
      <c r="E26" s="24" t="s">
        <v>79</v>
      </c>
      <c r="F26" s="24" t="str">
        <f t="shared" si="0"/>
        <v>00002014Multi</v>
      </c>
      <c r="G26" s="24">
        <v>85.7</v>
      </c>
      <c r="H26" s="24">
        <v>66</v>
      </c>
      <c r="I26" s="262">
        <v>51</v>
      </c>
      <c r="J26" s="262">
        <v>78.5</v>
      </c>
      <c r="K26" s="24">
        <v>57</v>
      </c>
      <c r="L26" s="262">
        <v>50</v>
      </c>
      <c r="M26" s="24"/>
      <c r="N26" s="24"/>
      <c r="O26" s="24" t="s">
        <v>99</v>
      </c>
      <c r="P26" s="24" t="s">
        <v>107</v>
      </c>
      <c r="Q26" s="24" t="s">
        <v>57</v>
      </c>
      <c r="R26" s="24" t="s">
        <v>102</v>
      </c>
      <c r="S26" s="24" t="s">
        <v>77</v>
      </c>
      <c r="T26" s="24" t="str">
        <f t="shared" si="1"/>
        <v>04972017Hisp</v>
      </c>
      <c r="U26" s="262">
        <v>504.21428571428572</v>
      </c>
      <c r="V26" s="24">
        <v>50</v>
      </c>
      <c r="W26" s="291" t="e">
        <v>#NULL!</v>
      </c>
      <c r="X26" s="262">
        <v>505.21428571428572</v>
      </c>
      <c r="Y26" s="24">
        <v>50</v>
      </c>
      <c r="Z26" s="291" t="e">
        <v>#NULL!</v>
      </c>
    </row>
    <row r="27" spans="1:26">
      <c r="A27" s="24" t="s">
        <v>99</v>
      </c>
      <c r="B27" s="24" t="s">
        <v>100</v>
      </c>
      <c r="C27" s="24" t="s">
        <v>59</v>
      </c>
      <c r="D27" s="24" t="s">
        <v>106</v>
      </c>
      <c r="E27" s="24" t="s">
        <v>81</v>
      </c>
      <c r="F27" s="24" t="str">
        <f t="shared" si="0"/>
        <v>00002014WH</v>
      </c>
      <c r="G27" s="24">
        <v>89.1</v>
      </c>
      <c r="H27" s="24">
        <v>73</v>
      </c>
      <c r="I27" s="262">
        <v>49</v>
      </c>
      <c r="J27" s="262">
        <v>83</v>
      </c>
      <c r="K27" s="24">
        <v>63</v>
      </c>
      <c r="L27" s="262">
        <v>50</v>
      </c>
      <c r="M27" s="24"/>
      <c r="N27" s="24"/>
      <c r="O27" s="24" t="s">
        <v>99</v>
      </c>
      <c r="P27" s="24" t="s">
        <v>107</v>
      </c>
      <c r="Q27" s="24" t="s">
        <v>57</v>
      </c>
      <c r="R27" s="24" t="s">
        <v>102</v>
      </c>
      <c r="S27" s="24" t="s">
        <v>79</v>
      </c>
      <c r="T27" s="24" t="str">
        <f t="shared" si="1"/>
        <v>04972017Multi</v>
      </c>
      <c r="U27" s="262">
        <v>514</v>
      </c>
      <c r="V27" s="24">
        <v>76</v>
      </c>
      <c r="W27" s="262">
        <v>80</v>
      </c>
      <c r="X27" s="262">
        <v>515.39024390243901</v>
      </c>
      <c r="Y27" s="24">
        <v>80</v>
      </c>
      <c r="Z27" s="262">
        <v>78</v>
      </c>
    </row>
    <row r="28" spans="1:26">
      <c r="A28" s="24" t="s">
        <v>99</v>
      </c>
      <c r="B28" s="24" t="s">
        <v>100</v>
      </c>
      <c r="C28" s="24" t="s">
        <v>59</v>
      </c>
      <c r="D28" s="24" t="s">
        <v>108</v>
      </c>
      <c r="E28" s="24" t="s">
        <v>55</v>
      </c>
      <c r="F28" s="24" t="str">
        <f t="shared" si="0"/>
        <v>00002015All</v>
      </c>
      <c r="G28" s="262">
        <v>85.1</v>
      </c>
      <c r="H28" s="24">
        <v>66</v>
      </c>
      <c r="I28" s="262">
        <v>50</v>
      </c>
      <c r="J28" s="262">
        <v>79.2</v>
      </c>
      <c r="K28" s="24">
        <v>58</v>
      </c>
      <c r="L28" s="262">
        <v>50</v>
      </c>
      <c r="M28" s="24"/>
      <c r="N28" s="24"/>
      <c r="O28" s="24" t="s">
        <v>99</v>
      </c>
      <c r="P28" s="24" t="s">
        <v>107</v>
      </c>
      <c r="Q28" s="24" t="s">
        <v>57</v>
      </c>
      <c r="R28" s="24" t="s">
        <v>102</v>
      </c>
      <c r="S28" s="24" t="s">
        <v>81</v>
      </c>
      <c r="T28" s="24" t="str">
        <f t="shared" si="1"/>
        <v>04972017WH</v>
      </c>
      <c r="U28" s="262">
        <v>512.80769230769226</v>
      </c>
      <c r="V28" s="24">
        <v>76</v>
      </c>
      <c r="W28" s="262">
        <v>65</v>
      </c>
      <c r="X28" s="262">
        <v>510.87096774193549</v>
      </c>
      <c r="Y28" s="24">
        <v>74</v>
      </c>
      <c r="Z28" s="262">
        <v>72</v>
      </c>
    </row>
    <row r="29" spans="1:26">
      <c r="A29" s="24" t="s">
        <v>99</v>
      </c>
      <c r="B29" s="24" t="s">
        <v>100</v>
      </c>
      <c r="C29" s="24" t="s">
        <v>59</v>
      </c>
      <c r="D29" s="24" t="s">
        <v>108</v>
      </c>
      <c r="E29" s="24" t="s">
        <v>72</v>
      </c>
      <c r="F29" s="24" t="str">
        <f t="shared" si="0"/>
        <v>00002015ELL</v>
      </c>
      <c r="G29" s="262">
        <v>60.3</v>
      </c>
      <c r="H29" s="24">
        <v>24</v>
      </c>
      <c r="I29" s="262">
        <v>52</v>
      </c>
      <c r="J29" s="262">
        <v>58.4</v>
      </c>
      <c r="K29" s="24">
        <v>28</v>
      </c>
      <c r="L29" s="262">
        <v>49</v>
      </c>
      <c r="M29" s="24"/>
      <c r="N29" s="24"/>
      <c r="O29" s="24" t="s">
        <v>99</v>
      </c>
      <c r="P29" s="24" t="s">
        <v>100</v>
      </c>
      <c r="Q29" s="24" t="s">
        <v>59</v>
      </c>
      <c r="R29" s="24" t="s">
        <v>109</v>
      </c>
      <c r="S29" s="24" t="s">
        <v>55</v>
      </c>
      <c r="T29" s="24" t="str">
        <f>Q29&amp;R29&amp;S29</f>
        <v>00002018All</v>
      </c>
      <c r="U29" s="262">
        <v>500.47740099540397</v>
      </c>
      <c r="V29" s="24">
        <v>51</v>
      </c>
      <c r="W29" s="262">
        <v>50.012650494695436</v>
      </c>
      <c r="X29" s="262">
        <v>498.36503462542879</v>
      </c>
      <c r="Y29" s="287">
        <v>48</v>
      </c>
      <c r="Z29" s="262">
        <v>50.027304771183992</v>
      </c>
    </row>
    <row r="30" spans="1:26">
      <c r="A30" s="24" t="s">
        <v>99</v>
      </c>
      <c r="B30" s="24" t="s">
        <v>100</v>
      </c>
      <c r="C30" s="24" t="s">
        <v>59</v>
      </c>
      <c r="D30" s="24" t="s">
        <v>108</v>
      </c>
      <c r="E30" s="24" t="s">
        <v>70</v>
      </c>
      <c r="F30" s="24" t="str">
        <f t="shared" si="0"/>
        <v>00002015SPED</v>
      </c>
      <c r="G30" s="262">
        <v>64.3</v>
      </c>
      <c r="H30" s="24">
        <v>26</v>
      </c>
      <c r="I30" s="262">
        <v>43</v>
      </c>
      <c r="J30" s="262">
        <v>55.5</v>
      </c>
      <c r="K30" s="24">
        <v>20</v>
      </c>
      <c r="L30" s="262">
        <v>42</v>
      </c>
      <c r="M30" s="24"/>
      <c r="N30" s="24"/>
      <c r="O30" s="24" t="s">
        <v>99</v>
      </c>
      <c r="P30" s="24" t="s">
        <v>100</v>
      </c>
      <c r="Q30" s="24" t="s">
        <v>59</v>
      </c>
      <c r="R30" s="24" t="s">
        <v>109</v>
      </c>
      <c r="S30" s="24" t="s">
        <v>103</v>
      </c>
      <c r="T30" s="24" t="str">
        <f t="shared" ref="T30:T37" si="2">Q30&amp;R30&amp;S30</f>
        <v>00002018EL</v>
      </c>
      <c r="U30" s="262">
        <v>478.72894359200797</v>
      </c>
      <c r="V30" s="24">
        <v>14</v>
      </c>
      <c r="W30" s="262">
        <v>46.546525431467444</v>
      </c>
      <c r="X30" s="262">
        <v>480.12289520670237</v>
      </c>
      <c r="Y30" s="287">
        <v>17</v>
      </c>
      <c r="Z30" s="262">
        <v>45.470532233203372</v>
      </c>
    </row>
    <row r="31" spans="1:26">
      <c r="A31" s="24" t="s">
        <v>99</v>
      </c>
      <c r="B31" s="24" t="s">
        <v>100</v>
      </c>
      <c r="C31" s="24" t="s">
        <v>59</v>
      </c>
      <c r="D31" s="24" t="s">
        <v>108</v>
      </c>
      <c r="E31" s="24" t="s">
        <v>68</v>
      </c>
      <c r="F31" s="24" t="str">
        <f t="shared" si="0"/>
        <v>00002015EcoDis</v>
      </c>
      <c r="G31" s="262">
        <v>75.400000000000006</v>
      </c>
      <c r="H31" s="24">
        <v>47</v>
      </c>
      <c r="I31" s="262">
        <v>46</v>
      </c>
      <c r="J31" s="262">
        <v>67.5</v>
      </c>
      <c r="K31" s="24">
        <v>39</v>
      </c>
      <c r="L31" s="262">
        <v>46</v>
      </c>
      <c r="M31" s="24"/>
      <c r="N31" s="24"/>
      <c r="O31" s="24" t="s">
        <v>99</v>
      </c>
      <c r="P31" s="24" t="s">
        <v>100</v>
      </c>
      <c r="Q31" s="24" t="s">
        <v>59</v>
      </c>
      <c r="R31" s="24" t="s">
        <v>109</v>
      </c>
      <c r="S31" s="24" t="s">
        <v>70</v>
      </c>
      <c r="T31" s="24" t="str">
        <f t="shared" si="2"/>
        <v>00002018SPED</v>
      </c>
      <c r="U31" s="262">
        <v>480.76951610401693</v>
      </c>
      <c r="V31" s="24">
        <v>14</v>
      </c>
      <c r="W31" s="262">
        <v>44.448307232438758</v>
      </c>
      <c r="X31" s="262">
        <v>479.21257032007759</v>
      </c>
      <c r="Y31" s="287">
        <v>14</v>
      </c>
      <c r="Z31" s="262">
        <v>44.811527265039274</v>
      </c>
    </row>
    <row r="32" spans="1:26">
      <c r="A32" s="24" t="s">
        <v>99</v>
      </c>
      <c r="B32" s="24" t="s">
        <v>100</v>
      </c>
      <c r="C32" s="24" t="s">
        <v>59</v>
      </c>
      <c r="D32" s="24" t="s">
        <v>108</v>
      </c>
      <c r="E32" s="24" t="s">
        <v>74</v>
      </c>
      <c r="F32" s="24" t="str">
        <f t="shared" si="0"/>
        <v>00002015AfAm</v>
      </c>
      <c r="G32" s="262">
        <v>75.7</v>
      </c>
      <c r="H32" s="24">
        <v>48</v>
      </c>
      <c r="I32" s="262">
        <v>47</v>
      </c>
      <c r="J32" s="262">
        <v>65.8</v>
      </c>
      <c r="K32" s="24">
        <v>36</v>
      </c>
      <c r="L32" s="262">
        <v>48</v>
      </c>
      <c r="M32" s="24"/>
      <c r="N32" s="24"/>
      <c r="O32" s="24" t="s">
        <v>99</v>
      </c>
      <c r="P32" s="24" t="s">
        <v>100</v>
      </c>
      <c r="Q32" s="24" t="s">
        <v>59</v>
      </c>
      <c r="R32" s="24" t="s">
        <v>109</v>
      </c>
      <c r="S32" s="24" t="s">
        <v>68</v>
      </c>
      <c r="T32" s="24" t="str">
        <f t="shared" si="2"/>
        <v>00002018EcoDis</v>
      </c>
      <c r="U32" s="262">
        <v>490.23435635530524</v>
      </c>
      <c r="V32" s="24">
        <v>32</v>
      </c>
      <c r="W32" s="262">
        <v>46.807378387202093</v>
      </c>
      <c r="X32" s="262">
        <v>487.65429381380073</v>
      </c>
      <c r="Y32" s="287">
        <v>27</v>
      </c>
      <c r="Z32" s="262">
        <v>46.367003545161118</v>
      </c>
    </row>
    <row r="33" spans="1:26">
      <c r="A33" s="24" t="s">
        <v>99</v>
      </c>
      <c r="B33" s="24" t="s">
        <v>100</v>
      </c>
      <c r="C33" s="24" t="s">
        <v>59</v>
      </c>
      <c r="D33" s="24" t="s">
        <v>108</v>
      </c>
      <c r="E33" s="24" t="s">
        <v>42</v>
      </c>
      <c r="F33" s="24" t="str">
        <f t="shared" si="0"/>
        <v>00002015Asian</v>
      </c>
      <c r="G33" s="262">
        <v>91.1</v>
      </c>
      <c r="H33" s="24">
        <v>78</v>
      </c>
      <c r="I33" s="262">
        <v>61</v>
      </c>
      <c r="J33" s="262">
        <v>90.7</v>
      </c>
      <c r="K33" s="24">
        <v>79</v>
      </c>
      <c r="L33" s="262">
        <v>63</v>
      </c>
      <c r="M33" s="24"/>
      <c r="N33" s="24"/>
      <c r="O33" s="24" t="s">
        <v>99</v>
      </c>
      <c r="P33" s="24" t="s">
        <v>100</v>
      </c>
      <c r="Q33" s="24" t="s">
        <v>59</v>
      </c>
      <c r="R33" s="24" t="s">
        <v>109</v>
      </c>
      <c r="S33" s="24" t="s">
        <v>74</v>
      </c>
      <c r="T33" s="24" t="str">
        <f t="shared" si="2"/>
        <v>00002018AfAm</v>
      </c>
      <c r="U33" s="262">
        <v>490.25419748420882</v>
      </c>
      <c r="V33" s="24">
        <v>31</v>
      </c>
      <c r="W33" s="262">
        <v>46.811974826846679</v>
      </c>
      <c r="X33" s="262">
        <v>486.89966275462024</v>
      </c>
      <c r="Y33" s="287">
        <v>26</v>
      </c>
      <c r="Z33" s="262">
        <v>46.961887031052413</v>
      </c>
    </row>
    <row r="34" spans="1:26">
      <c r="A34" s="24" t="s">
        <v>99</v>
      </c>
      <c r="B34" s="24" t="s">
        <v>100</v>
      </c>
      <c r="C34" s="24" t="s">
        <v>59</v>
      </c>
      <c r="D34" s="24" t="s">
        <v>108</v>
      </c>
      <c r="E34" s="24" t="s">
        <v>77</v>
      </c>
      <c r="F34" s="24" t="str">
        <f t="shared" si="0"/>
        <v>00002015Hisp</v>
      </c>
      <c r="G34" s="262">
        <v>73</v>
      </c>
      <c r="H34" s="24">
        <v>44</v>
      </c>
      <c r="I34" s="262">
        <v>47</v>
      </c>
      <c r="J34" s="262">
        <v>66.2</v>
      </c>
      <c r="K34" s="24">
        <v>38</v>
      </c>
      <c r="L34" s="262">
        <v>47</v>
      </c>
      <c r="M34" s="24"/>
      <c r="N34" s="24"/>
      <c r="O34" s="24" t="s">
        <v>99</v>
      </c>
      <c r="P34" s="24" t="s">
        <v>100</v>
      </c>
      <c r="Q34" s="24" t="s">
        <v>59</v>
      </c>
      <c r="R34" s="24" t="s">
        <v>109</v>
      </c>
      <c r="S34" s="24" t="s">
        <v>42</v>
      </c>
      <c r="T34" s="24" t="str">
        <f t="shared" si="2"/>
        <v>00002018Asian</v>
      </c>
      <c r="U34" s="262">
        <v>511.61040728719507</v>
      </c>
      <c r="V34" s="24">
        <v>71</v>
      </c>
      <c r="W34" s="262">
        <v>57.8090087684159</v>
      </c>
      <c r="X34" s="262">
        <v>514.26677817269501</v>
      </c>
      <c r="Y34" s="287">
        <v>74</v>
      </c>
      <c r="Z34" s="262">
        <v>57.990098570286833</v>
      </c>
    </row>
    <row r="35" spans="1:26">
      <c r="A35" s="24" t="s">
        <v>99</v>
      </c>
      <c r="B35" s="24" t="s">
        <v>100</v>
      </c>
      <c r="C35" s="24" t="s">
        <v>59</v>
      </c>
      <c r="D35" s="24" t="s">
        <v>108</v>
      </c>
      <c r="E35" s="24" t="s">
        <v>79</v>
      </c>
      <c r="F35" s="24" t="str">
        <f t="shared" si="0"/>
        <v>00002015Multi</v>
      </c>
      <c r="G35" s="262">
        <v>85.7</v>
      </c>
      <c r="H35" s="24">
        <v>67</v>
      </c>
      <c r="I35" s="262">
        <v>50</v>
      </c>
      <c r="J35" s="262">
        <v>79.3</v>
      </c>
      <c r="K35" s="24">
        <v>59</v>
      </c>
      <c r="L35" s="262">
        <v>51</v>
      </c>
      <c r="M35" s="24"/>
      <c r="N35" s="24"/>
      <c r="O35" s="24" t="s">
        <v>99</v>
      </c>
      <c r="P35" s="24" t="s">
        <v>100</v>
      </c>
      <c r="Q35" s="24" t="s">
        <v>59</v>
      </c>
      <c r="R35" s="24" t="s">
        <v>109</v>
      </c>
      <c r="S35" s="24" t="s">
        <v>77</v>
      </c>
      <c r="T35" s="24" t="str">
        <f t="shared" si="2"/>
        <v>00002018Hisp</v>
      </c>
      <c r="U35" s="262">
        <v>489.72698128947684</v>
      </c>
      <c r="V35" s="24">
        <v>31</v>
      </c>
      <c r="W35" s="262">
        <v>47.288604882290826</v>
      </c>
      <c r="X35" s="262">
        <v>487.36538141140068</v>
      </c>
      <c r="Y35" s="287">
        <v>27</v>
      </c>
      <c r="Z35" s="262">
        <v>46.408971058100938</v>
      </c>
    </row>
    <row r="36" spans="1:26">
      <c r="A36" s="24" t="s">
        <v>99</v>
      </c>
      <c r="B36" s="24" t="s">
        <v>100</v>
      </c>
      <c r="C36" s="24" t="s">
        <v>59</v>
      </c>
      <c r="D36" s="24" t="s">
        <v>108</v>
      </c>
      <c r="E36" s="24" t="s">
        <v>81</v>
      </c>
      <c r="F36" s="24" t="str">
        <f t="shared" si="0"/>
        <v>00002015WH</v>
      </c>
      <c r="G36" s="262">
        <v>89</v>
      </c>
      <c r="H36" s="24">
        <v>73</v>
      </c>
      <c r="I36" s="262">
        <v>50</v>
      </c>
      <c r="J36" s="262">
        <v>83.3</v>
      </c>
      <c r="K36" s="24">
        <v>64</v>
      </c>
      <c r="L36" s="262">
        <v>50</v>
      </c>
      <c r="M36" s="24"/>
      <c r="N36" s="24"/>
      <c r="O36" s="24" t="s">
        <v>99</v>
      </c>
      <c r="P36" s="24" t="s">
        <v>100</v>
      </c>
      <c r="Q36" s="24" t="s">
        <v>59</v>
      </c>
      <c r="R36" s="24" t="s">
        <v>109</v>
      </c>
      <c r="S36" s="24" t="s">
        <v>79</v>
      </c>
      <c r="T36" s="24" t="str">
        <f t="shared" si="2"/>
        <v>00002018Multi</v>
      </c>
      <c r="U36" s="262">
        <v>502.75196152872689</v>
      </c>
      <c r="V36" s="24">
        <v>54</v>
      </c>
      <c r="W36" s="262">
        <v>50.582317568665694</v>
      </c>
      <c r="X36" s="262">
        <v>499.68486305269153</v>
      </c>
      <c r="Y36" s="287">
        <v>49</v>
      </c>
      <c r="Z36" s="262">
        <v>50.418419556566228</v>
      </c>
    </row>
    <row r="37" spans="1:26">
      <c r="A37" s="24" t="s">
        <v>99</v>
      </c>
      <c r="B37" s="24" t="s">
        <v>100</v>
      </c>
      <c r="C37" s="24" t="s">
        <v>59</v>
      </c>
      <c r="D37" s="24" t="s">
        <v>110</v>
      </c>
      <c r="E37" s="24" t="s">
        <v>55</v>
      </c>
      <c r="F37" s="24" t="str">
        <f>C37&amp;D37&amp;E37</f>
        <v>00002016All</v>
      </c>
      <c r="G37" s="262">
        <v>85.7</v>
      </c>
      <c r="H37" s="24">
        <v>68</v>
      </c>
      <c r="I37" s="262">
        <v>50</v>
      </c>
      <c r="J37" s="262">
        <v>80.099999999999994</v>
      </c>
      <c r="K37" s="24">
        <v>61</v>
      </c>
      <c r="L37" s="262">
        <v>50</v>
      </c>
      <c r="M37" s="24"/>
      <c r="N37" s="24"/>
      <c r="O37" s="24" t="s">
        <v>99</v>
      </c>
      <c r="P37" s="24" t="s">
        <v>100</v>
      </c>
      <c r="Q37" s="24" t="s">
        <v>59</v>
      </c>
      <c r="R37" s="24" t="s">
        <v>109</v>
      </c>
      <c r="S37" s="24" t="s">
        <v>81</v>
      </c>
      <c r="T37" s="24" t="str">
        <f t="shared" si="2"/>
        <v>00002018WH</v>
      </c>
      <c r="U37" s="262">
        <v>504.16290709985304</v>
      </c>
      <c r="V37" s="24">
        <v>58</v>
      </c>
      <c r="W37" s="262">
        <v>50.423693265290339</v>
      </c>
      <c r="X37" s="262">
        <v>501.8420988161659</v>
      </c>
      <c r="Y37" s="287">
        <v>55</v>
      </c>
      <c r="Z37" s="262">
        <v>50.691369723927863</v>
      </c>
    </row>
    <row r="38" spans="1:26">
      <c r="A38" s="24" t="s">
        <v>99</v>
      </c>
      <c r="B38" s="24" t="s">
        <v>100</v>
      </c>
      <c r="C38" s="24" t="s">
        <v>59</v>
      </c>
      <c r="D38" s="24" t="s">
        <v>110</v>
      </c>
      <c r="E38" s="24" t="s">
        <v>72</v>
      </c>
      <c r="F38" s="24" t="str">
        <f t="shared" ref="F38:F45" si="3">C38&amp;D38&amp;E38</f>
        <v>00002016ELL</v>
      </c>
      <c r="G38" s="262">
        <v>62.5</v>
      </c>
      <c r="H38" s="24">
        <v>28</v>
      </c>
      <c r="I38" s="262">
        <v>52</v>
      </c>
      <c r="J38" s="262">
        <v>60.2</v>
      </c>
      <c r="K38" s="24">
        <v>32</v>
      </c>
      <c r="L38" s="262">
        <v>49</v>
      </c>
      <c r="M38" s="24"/>
      <c r="N38" s="24"/>
      <c r="O38" s="24" t="s">
        <v>99</v>
      </c>
      <c r="P38" s="24" t="s">
        <v>100</v>
      </c>
      <c r="Q38" s="24" t="s">
        <v>59</v>
      </c>
      <c r="R38" s="24" t="s">
        <v>109</v>
      </c>
      <c r="S38" s="24" t="s">
        <v>55</v>
      </c>
      <c r="T38" s="24" t="str">
        <f>Q38&amp;R38&amp;S38</f>
        <v>00002018All</v>
      </c>
      <c r="U38" s="262">
        <v>500.47740099540397</v>
      </c>
      <c r="V38" s="287">
        <v>51</v>
      </c>
      <c r="W38" s="262">
        <v>50.012650494695436</v>
      </c>
      <c r="X38" s="262">
        <v>498.36503462542879</v>
      </c>
      <c r="Y38" s="287">
        <v>48</v>
      </c>
      <c r="Z38" s="262">
        <v>50.027304771183992</v>
      </c>
    </row>
    <row r="39" spans="1:26">
      <c r="A39" s="24" t="s">
        <v>99</v>
      </c>
      <c r="B39" s="24" t="s">
        <v>100</v>
      </c>
      <c r="C39" s="24" t="s">
        <v>59</v>
      </c>
      <c r="D39" s="24" t="s">
        <v>110</v>
      </c>
      <c r="E39" s="24" t="s">
        <v>70</v>
      </c>
      <c r="F39" s="24" t="str">
        <f t="shared" si="3"/>
        <v>00002016SPED</v>
      </c>
      <c r="G39" s="262">
        <v>65.2</v>
      </c>
      <c r="H39" s="24">
        <v>29</v>
      </c>
      <c r="I39" s="262">
        <v>43</v>
      </c>
      <c r="J39" s="262">
        <v>56.3</v>
      </c>
      <c r="K39" s="24">
        <v>23</v>
      </c>
      <c r="L39" s="262">
        <v>43</v>
      </c>
      <c r="M39" s="24"/>
      <c r="N39" s="24"/>
      <c r="O39" s="24" t="s">
        <v>99</v>
      </c>
      <c r="P39" s="24" t="s">
        <v>100</v>
      </c>
      <c r="Q39" s="24" t="s">
        <v>59</v>
      </c>
      <c r="R39" s="24" t="s">
        <v>109</v>
      </c>
      <c r="S39" s="24" t="s">
        <v>103</v>
      </c>
      <c r="T39" s="24" t="str">
        <f t="shared" ref="T39:T68" si="4">Q39&amp;R39&amp;S39</f>
        <v>00002018EL</v>
      </c>
      <c r="U39" s="262">
        <v>478.72894359200797</v>
      </c>
      <c r="V39" s="287">
        <v>14</v>
      </c>
      <c r="W39" s="262">
        <v>46.546525431467444</v>
      </c>
      <c r="X39" s="262">
        <v>480.12289520670237</v>
      </c>
      <c r="Y39" s="287">
        <v>17</v>
      </c>
      <c r="Z39" s="262">
        <v>45.470532233203372</v>
      </c>
    </row>
    <row r="40" spans="1:26">
      <c r="A40" s="24" t="s">
        <v>99</v>
      </c>
      <c r="B40" s="24" t="s">
        <v>100</v>
      </c>
      <c r="C40" s="24" t="s">
        <v>59</v>
      </c>
      <c r="D40" s="24" t="s">
        <v>110</v>
      </c>
      <c r="E40" s="24" t="s">
        <v>68</v>
      </c>
      <c r="F40" s="24" t="str">
        <f t="shared" si="3"/>
        <v>00002016EcoDis</v>
      </c>
      <c r="G40" s="262">
        <v>76.099999999999994</v>
      </c>
      <c r="H40" s="24">
        <v>49</v>
      </c>
      <c r="I40" s="262">
        <v>46</v>
      </c>
      <c r="J40" s="262">
        <v>68.400000000000006</v>
      </c>
      <c r="K40" s="24">
        <v>42</v>
      </c>
      <c r="L40" s="262">
        <v>45</v>
      </c>
      <c r="M40" s="24"/>
      <c r="N40" s="24"/>
      <c r="O40" s="24" t="s">
        <v>99</v>
      </c>
      <c r="P40" s="24" t="s">
        <v>100</v>
      </c>
      <c r="Q40" s="24" t="s">
        <v>59</v>
      </c>
      <c r="R40" s="24" t="s">
        <v>109</v>
      </c>
      <c r="S40" s="24" t="s">
        <v>70</v>
      </c>
      <c r="T40" s="24" t="str">
        <f t="shared" si="4"/>
        <v>00002018SPED</v>
      </c>
      <c r="U40" s="262">
        <v>480.76951610401693</v>
      </c>
      <c r="V40" s="287">
        <v>14</v>
      </c>
      <c r="W40" s="262">
        <v>44.448307232438758</v>
      </c>
      <c r="X40" s="262">
        <v>479.21257032007759</v>
      </c>
      <c r="Y40" s="287">
        <v>14</v>
      </c>
      <c r="Z40" s="262">
        <v>44.811527265039274</v>
      </c>
    </row>
    <row r="41" spans="1:26">
      <c r="A41" s="24" t="s">
        <v>99</v>
      </c>
      <c r="B41" s="24" t="s">
        <v>100</v>
      </c>
      <c r="C41" s="24" t="s">
        <v>59</v>
      </c>
      <c r="D41" s="24" t="s">
        <v>110</v>
      </c>
      <c r="E41" s="24" t="s">
        <v>74</v>
      </c>
      <c r="F41" s="24" t="str">
        <f t="shared" si="3"/>
        <v>00002016AfAm</v>
      </c>
      <c r="G41" s="262">
        <v>76.5</v>
      </c>
      <c r="H41" s="24">
        <v>50</v>
      </c>
      <c r="I41" s="262">
        <v>47</v>
      </c>
      <c r="J41" s="262">
        <v>66.900000000000006</v>
      </c>
      <c r="K41" s="24">
        <v>39</v>
      </c>
      <c r="L41" s="262">
        <v>44</v>
      </c>
      <c r="M41" s="24"/>
      <c r="N41" s="24"/>
      <c r="O41" s="24" t="s">
        <v>99</v>
      </c>
      <c r="P41" s="24" t="s">
        <v>100</v>
      </c>
      <c r="Q41" s="24" t="s">
        <v>59</v>
      </c>
      <c r="R41" s="24" t="s">
        <v>109</v>
      </c>
      <c r="S41" s="24" t="s">
        <v>68</v>
      </c>
      <c r="T41" s="24" t="str">
        <f t="shared" si="4"/>
        <v>00002018EcoDis</v>
      </c>
      <c r="U41" s="262">
        <v>490.23435635530524</v>
      </c>
      <c r="V41" s="287">
        <v>32</v>
      </c>
      <c r="W41" s="262">
        <v>46.807378387202093</v>
      </c>
      <c r="X41" s="262">
        <v>487.65429381380073</v>
      </c>
      <c r="Y41" s="287">
        <v>27</v>
      </c>
      <c r="Z41" s="262">
        <v>46.367003545161118</v>
      </c>
    </row>
    <row r="42" spans="1:26">
      <c r="A42" s="24" t="s">
        <v>99</v>
      </c>
      <c r="B42" s="24" t="s">
        <v>100</v>
      </c>
      <c r="C42" s="24" t="s">
        <v>59</v>
      </c>
      <c r="D42" s="24" t="s">
        <v>110</v>
      </c>
      <c r="E42" s="24" t="s">
        <v>42</v>
      </c>
      <c r="F42" s="24" t="str">
        <f t="shared" si="3"/>
        <v>00002016Asian</v>
      </c>
      <c r="G42" s="262">
        <v>92.1</v>
      </c>
      <c r="H42" s="24">
        <v>81</v>
      </c>
      <c r="I42" s="262">
        <v>61</v>
      </c>
      <c r="J42" s="262">
        <v>91.7</v>
      </c>
      <c r="K42" s="24">
        <v>81</v>
      </c>
      <c r="L42" s="262">
        <v>61</v>
      </c>
      <c r="M42" s="24"/>
      <c r="N42" s="24"/>
      <c r="O42" s="24" t="s">
        <v>99</v>
      </c>
      <c r="P42" s="24" t="s">
        <v>100</v>
      </c>
      <c r="Q42" s="24" t="s">
        <v>59</v>
      </c>
      <c r="R42" s="24" t="s">
        <v>109</v>
      </c>
      <c r="S42" s="24" t="s">
        <v>74</v>
      </c>
      <c r="T42" s="24" t="str">
        <f t="shared" si="4"/>
        <v>00002018AfAm</v>
      </c>
      <c r="U42" s="262">
        <v>490.25419748420882</v>
      </c>
      <c r="V42" s="287">
        <v>31</v>
      </c>
      <c r="W42" s="262">
        <v>46.811974826846679</v>
      </c>
      <c r="X42" s="262">
        <v>486.89966275462024</v>
      </c>
      <c r="Y42" s="287">
        <v>26</v>
      </c>
      <c r="Z42" s="262">
        <v>46.961887031052413</v>
      </c>
    </row>
    <row r="43" spans="1:26">
      <c r="A43" s="24" t="s">
        <v>99</v>
      </c>
      <c r="B43" s="24" t="s">
        <v>100</v>
      </c>
      <c r="C43" s="24" t="s">
        <v>59</v>
      </c>
      <c r="D43" s="24" t="s">
        <v>110</v>
      </c>
      <c r="E43" s="24" t="s">
        <v>77</v>
      </c>
      <c r="F43" s="24" t="str">
        <f t="shared" si="3"/>
        <v>00002016Hisp</v>
      </c>
      <c r="G43" s="262">
        <v>74.7</v>
      </c>
      <c r="H43" s="24">
        <v>48</v>
      </c>
      <c r="I43" s="262">
        <v>48</v>
      </c>
      <c r="J43" s="262">
        <v>67.7</v>
      </c>
      <c r="K43" s="24">
        <v>41</v>
      </c>
      <c r="L43" s="262">
        <v>45</v>
      </c>
      <c r="M43" s="24"/>
      <c r="N43" s="24"/>
      <c r="O43" s="24" t="s">
        <v>99</v>
      </c>
      <c r="P43" s="24" t="s">
        <v>100</v>
      </c>
      <c r="Q43" s="24" t="s">
        <v>59</v>
      </c>
      <c r="R43" s="24" t="s">
        <v>109</v>
      </c>
      <c r="S43" s="24" t="s">
        <v>42</v>
      </c>
      <c r="T43" s="24" t="str">
        <f t="shared" si="4"/>
        <v>00002018Asian</v>
      </c>
      <c r="U43" s="262">
        <v>511.61040728719507</v>
      </c>
      <c r="V43" s="287">
        <v>71</v>
      </c>
      <c r="W43" s="262">
        <v>57.8090087684159</v>
      </c>
      <c r="X43" s="262">
        <v>514.26677817269501</v>
      </c>
      <c r="Y43" s="287">
        <v>74</v>
      </c>
      <c r="Z43" s="262">
        <v>57.990098570286833</v>
      </c>
    </row>
    <row r="44" spans="1:26">
      <c r="A44" s="24" t="s">
        <v>99</v>
      </c>
      <c r="B44" s="24" t="s">
        <v>100</v>
      </c>
      <c r="C44" s="24" t="s">
        <v>59</v>
      </c>
      <c r="D44" s="24" t="s">
        <v>110</v>
      </c>
      <c r="E44" s="24" t="s">
        <v>79</v>
      </c>
      <c r="F44" s="24" t="str">
        <f t="shared" si="3"/>
        <v>00002016Multi</v>
      </c>
      <c r="G44" s="262">
        <v>86.4</v>
      </c>
      <c r="H44" s="24">
        <v>69</v>
      </c>
      <c r="I44" s="262">
        <v>50</v>
      </c>
      <c r="J44" s="262">
        <v>80.3</v>
      </c>
      <c r="K44" s="24">
        <v>62</v>
      </c>
      <c r="L44" s="262">
        <v>51</v>
      </c>
      <c r="M44" s="24"/>
      <c r="N44" s="24"/>
      <c r="O44" s="24" t="s">
        <v>99</v>
      </c>
      <c r="P44" s="24" t="s">
        <v>100</v>
      </c>
      <c r="Q44" s="24" t="s">
        <v>59</v>
      </c>
      <c r="R44" s="24" t="s">
        <v>109</v>
      </c>
      <c r="S44" s="24" t="s">
        <v>77</v>
      </c>
      <c r="T44" s="24" t="str">
        <f t="shared" si="4"/>
        <v>00002018Hisp</v>
      </c>
      <c r="U44" s="262">
        <v>489.72698128947684</v>
      </c>
      <c r="V44" s="287">
        <v>31</v>
      </c>
      <c r="W44" s="262">
        <v>47.288604882290826</v>
      </c>
      <c r="X44" s="262">
        <v>487.36538141140068</v>
      </c>
      <c r="Y44" s="287">
        <v>27</v>
      </c>
      <c r="Z44" s="262">
        <v>46.408971058100938</v>
      </c>
    </row>
    <row r="45" spans="1:26">
      <c r="A45" s="24" t="s">
        <v>99</v>
      </c>
      <c r="B45" s="24" t="s">
        <v>100</v>
      </c>
      <c r="C45" s="24" t="s">
        <v>59</v>
      </c>
      <c r="D45" s="24" t="s">
        <v>110</v>
      </c>
      <c r="E45" s="24" t="s">
        <v>81</v>
      </c>
      <c r="F45" s="24" t="str">
        <f t="shared" si="3"/>
        <v>00002016WH</v>
      </c>
      <c r="G45" s="262">
        <v>89.4</v>
      </c>
      <c r="H45" s="24">
        <v>74</v>
      </c>
      <c r="I45" s="262">
        <v>50</v>
      </c>
      <c r="J45" s="262">
        <v>84.4</v>
      </c>
      <c r="K45" s="24">
        <v>67</v>
      </c>
      <c r="L45" s="262">
        <v>51</v>
      </c>
      <c r="M45" s="24"/>
      <c r="N45" s="24"/>
      <c r="O45" s="24" t="s">
        <v>99</v>
      </c>
      <c r="P45" s="24" t="s">
        <v>100</v>
      </c>
      <c r="Q45" s="24" t="s">
        <v>59</v>
      </c>
      <c r="R45" s="24" t="s">
        <v>109</v>
      </c>
      <c r="S45" s="24" t="s">
        <v>79</v>
      </c>
      <c r="T45" s="24" t="str">
        <f t="shared" si="4"/>
        <v>00002018Multi</v>
      </c>
      <c r="U45" s="262">
        <v>502.75196152872689</v>
      </c>
      <c r="V45" s="287">
        <v>54</v>
      </c>
      <c r="W45" s="262">
        <v>50.582317568665694</v>
      </c>
      <c r="X45" s="262">
        <v>499.68486305269153</v>
      </c>
      <c r="Y45" s="287">
        <v>49</v>
      </c>
      <c r="Z45" s="262">
        <v>50.418419556566228</v>
      </c>
    </row>
    <row r="46" spans="1:26">
      <c r="A46" s="24" t="s">
        <v>99</v>
      </c>
      <c r="B46" s="24" t="s">
        <v>105</v>
      </c>
      <c r="C46" s="24" t="s">
        <v>61</v>
      </c>
      <c r="D46" s="24" t="s">
        <v>101</v>
      </c>
      <c r="E46" s="24" t="s">
        <v>55</v>
      </c>
      <c r="F46" s="24" t="str">
        <f t="shared" ref="F46:F63" si="5">C46&amp;D46&amp;E46</f>
        <v>02812012All</v>
      </c>
      <c r="G46" s="262">
        <v>68.3</v>
      </c>
      <c r="H46" s="24">
        <v>36</v>
      </c>
      <c r="I46" s="262">
        <v>38</v>
      </c>
      <c r="J46" s="24">
        <v>56.9</v>
      </c>
      <c r="K46" s="24">
        <v>26</v>
      </c>
      <c r="L46" s="262">
        <v>36</v>
      </c>
      <c r="M46" s="24"/>
      <c r="N46" s="24"/>
      <c r="O46" s="24" t="s">
        <v>99</v>
      </c>
      <c r="P46" s="24" t="s">
        <v>100</v>
      </c>
      <c r="Q46" s="24" t="s">
        <v>59</v>
      </c>
      <c r="R46" s="24" t="s">
        <v>109</v>
      </c>
      <c r="S46" s="24" t="s">
        <v>81</v>
      </c>
      <c r="T46" s="24" t="str">
        <f t="shared" si="4"/>
        <v>00002018WH</v>
      </c>
      <c r="U46" s="262">
        <v>504.16290709985304</v>
      </c>
      <c r="V46" s="287">
        <v>58</v>
      </c>
      <c r="W46" s="262">
        <v>50.423693265290339</v>
      </c>
      <c r="X46" s="262">
        <v>501.8420988161659</v>
      </c>
      <c r="Y46" s="287">
        <v>55</v>
      </c>
      <c r="Z46" s="262">
        <v>50.691369723927863</v>
      </c>
    </row>
    <row r="47" spans="1:26">
      <c r="A47" s="24" t="s">
        <v>99</v>
      </c>
      <c r="B47" s="24" t="s">
        <v>107</v>
      </c>
      <c r="C47" s="24" t="s">
        <v>57</v>
      </c>
      <c r="D47" s="24" t="s">
        <v>101</v>
      </c>
      <c r="E47" s="24" t="s">
        <v>55</v>
      </c>
      <c r="F47" s="24" t="str">
        <f t="shared" si="5"/>
        <v>04972012All</v>
      </c>
      <c r="G47" s="262">
        <v>95.3</v>
      </c>
      <c r="H47" s="24">
        <v>88</v>
      </c>
      <c r="I47" s="262">
        <v>60</v>
      </c>
      <c r="J47" s="24">
        <v>90.3</v>
      </c>
      <c r="K47" s="24">
        <v>80</v>
      </c>
      <c r="L47" s="262">
        <v>44</v>
      </c>
      <c r="M47" s="24"/>
      <c r="N47" s="24"/>
      <c r="O47" s="24" t="s">
        <v>99</v>
      </c>
      <c r="P47" s="24" t="s">
        <v>105</v>
      </c>
      <c r="Q47" s="24" t="s">
        <v>61</v>
      </c>
      <c r="R47" s="24" t="s">
        <v>109</v>
      </c>
      <c r="S47" s="24" t="s">
        <v>55</v>
      </c>
      <c r="T47" s="24" t="str">
        <f t="shared" si="4"/>
        <v>02812018All</v>
      </c>
      <c r="U47" s="262">
        <v>488.98827906976743</v>
      </c>
      <c r="V47" s="287">
        <v>30</v>
      </c>
      <c r="W47" s="262">
        <v>46.322892195249281</v>
      </c>
      <c r="X47" s="262">
        <v>485.73971327499532</v>
      </c>
      <c r="Y47" s="287">
        <v>24</v>
      </c>
      <c r="Z47" s="262">
        <v>44.10018262457605</v>
      </c>
    </row>
    <row r="48" spans="1:26">
      <c r="A48" s="24" t="s">
        <v>99</v>
      </c>
      <c r="B48" s="24" t="s">
        <v>105</v>
      </c>
      <c r="C48" s="24" t="s">
        <v>61</v>
      </c>
      <c r="D48" s="24" t="s">
        <v>101</v>
      </c>
      <c r="E48" s="24" t="s">
        <v>72</v>
      </c>
      <c r="F48" s="24" t="str">
        <f t="shared" si="5"/>
        <v>02812012ELL</v>
      </c>
      <c r="G48" s="262">
        <v>50</v>
      </c>
      <c r="H48" s="24">
        <v>15</v>
      </c>
      <c r="I48" s="262">
        <v>36</v>
      </c>
      <c r="J48" s="24">
        <v>43.9</v>
      </c>
      <c r="K48" s="24">
        <v>14</v>
      </c>
      <c r="L48" s="262">
        <v>33</v>
      </c>
      <c r="M48" s="24"/>
      <c r="N48" s="24"/>
      <c r="O48" s="24" t="s">
        <v>99</v>
      </c>
      <c r="P48" s="24" t="s">
        <v>105</v>
      </c>
      <c r="Q48" s="24" t="s">
        <v>61</v>
      </c>
      <c r="R48" s="24" t="s">
        <v>109</v>
      </c>
      <c r="S48" s="24" t="s">
        <v>103</v>
      </c>
      <c r="T48" s="24" t="str">
        <f t="shared" si="4"/>
        <v>02812018EL</v>
      </c>
      <c r="U48" s="262">
        <v>474.09101725163595</v>
      </c>
      <c r="V48" s="287">
        <v>7</v>
      </c>
      <c r="W48" s="262">
        <v>43.682154171066529</v>
      </c>
      <c r="X48" s="262">
        <v>474.68571428571431</v>
      </c>
      <c r="Y48" s="287">
        <v>9</v>
      </c>
      <c r="Z48" s="262">
        <v>41.127100840336134</v>
      </c>
    </row>
    <row r="49" spans="1:26">
      <c r="A49" s="24" t="s">
        <v>99</v>
      </c>
      <c r="B49" s="24" t="s">
        <v>105</v>
      </c>
      <c r="C49" s="24" t="s">
        <v>61</v>
      </c>
      <c r="D49" s="24" t="s">
        <v>101</v>
      </c>
      <c r="E49" s="24" t="s">
        <v>70</v>
      </c>
      <c r="F49" s="24" t="str">
        <f t="shared" si="5"/>
        <v>02812012SPED</v>
      </c>
      <c r="G49" s="262">
        <v>48.1</v>
      </c>
      <c r="H49" s="24">
        <v>7</v>
      </c>
      <c r="I49" s="262">
        <v>30</v>
      </c>
      <c r="J49" s="24">
        <v>41.5</v>
      </c>
      <c r="K49" s="24">
        <v>7</v>
      </c>
      <c r="L49" s="262">
        <v>32</v>
      </c>
      <c r="M49" s="24"/>
      <c r="N49" s="24"/>
      <c r="O49" s="24" t="s">
        <v>99</v>
      </c>
      <c r="P49" s="24" t="s">
        <v>105</v>
      </c>
      <c r="Q49" s="24" t="s">
        <v>61</v>
      </c>
      <c r="R49" s="24" t="s">
        <v>109</v>
      </c>
      <c r="S49" s="24" t="s">
        <v>70</v>
      </c>
      <c r="T49" s="24" t="str">
        <f t="shared" si="4"/>
        <v>02812018SPED</v>
      </c>
      <c r="U49" s="262">
        <v>472.88064371926686</v>
      </c>
      <c r="V49" s="287">
        <v>6</v>
      </c>
      <c r="W49" s="262">
        <v>38.427906976744183</v>
      </c>
      <c r="X49" s="262">
        <v>471.31928251121076</v>
      </c>
      <c r="Y49" s="287">
        <v>6</v>
      </c>
      <c r="Z49" s="262">
        <v>37.449468085106382</v>
      </c>
    </row>
    <row r="50" spans="1:26">
      <c r="A50" s="24" t="s">
        <v>99</v>
      </c>
      <c r="B50" s="24" t="s">
        <v>107</v>
      </c>
      <c r="C50" s="24" t="s">
        <v>57</v>
      </c>
      <c r="D50" s="24" t="s">
        <v>101</v>
      </c>
      <c r="E50" s="24" t="s">
        <v>70</v>
      </c>
      <c r="F50" s="24" t="str">
        <f t="shared" si="5"/>
        <v>04972012SPED</v>
      </c>
      <c r="G50" s="262">
        <v>76.8</v>
      </c>
      <c r="H50" s="24">
        <v>50</v>
      </c>
      <c r="I50" s="262" t="s">
        <v>111</v>
      </c>
      <c r="J50" s="24">
        <v>60.7</v>
      </c>
      <c r="K50" s="24">
        <v>36</v>
      </c>
      <c r="L50" s="262" t="s">
        <v>111</v>
      </c>
      <c r="M50" s="24"/>
      <c r="N50" s="24"/>
      <c r="O50" s="24" t="s">
        <v>99</v>
      </c>
      <c r="P50" s="24" t="s">
        <v>105</v>
      </c>
      <c r="Q50" s="24" t="s">
        <v>61</v>
      </c>
      <c r="R50" s="24" t="s">
        <v>109</v>
      </c>
      <c r="S50" s="24" t="s">
        <v>68</v>
      </c>
      <c r="T50" s="24" t="str">
        <f t="shared" si="4"/>
        <v>02812018EcoDis</v>
      </c>
      <c r="U50" s="262">
        <v>487.10429864253393</v>
      </c>
      <c r="V50" s="287">
        <v>26</v>
      </c>
      <c r="W50" s="262">
        <v>45.67691312085423</v>
      </c>
      <c r="X50" s="262">
        <v>483.98413777475639</v>
      </c>
      <c r="Y50" s="287">
        <v>21</v>
      </c>
      <c r="Z50" s="262">
        <v>43.491023774866569</v>
      </c>
    </row>
    <row r="51" spans="1:26">
      <c r="A51" s="24" t="s">
        <v>99</v>
      </c>
      <c r="B51" s="24" t="s">
        <v>105</v>
      </c>
      <c r="C51" s="24" t="s">
        <v>61</v>
      </c>
      <c r="D51" s="24" t="s">
        <v>101</v>
      </c>
      <c r="E51" s="24" t="s">
        <v>68</v>
      </c>
      <c r="F51" s="24" t="str">
        <f t="shared" si="5"/>
        <v>02812012EcoDis</v>
      </c>
      <c r="G51" s="262">
        <v>66.7</v>
      </c>
      <c r="H51" s="24">
        <v>34</v>
      </c>
      <c r="I51" s="262">
        <v>37</v>
      </c>
      <c r="J51" s="24">
        <v>55.2</v>
      </c>
      <c r="K51" s="24">
        <v>24</v>
      </c>
      <c r="L51" s="262">
        <v>35</v>
      </c>
      <c r="M51" s="24"/>
      <c r="N51" s="24"/>
      <c r="O51" s="24" t="s">
        <v>99</v>
      </c>
      <c r="P51" s="24" t="s">
        <v>105</v>
      </c>
      <c r="Q51" s="24" t="s">
        <v>61</v>
      </c>
      <c r="R51" s="24" t="s">
        <v>109</v>
      </c>
      <c r="S51" s="24" t="s">
        <v>74</v>
      </c>
      <c r="T51" s="24" t="str">
        <f t="shared" si="4"/>
        <v>02812018AfAm</v>
      </c>
      <c r="U51" s="262">
        <v>489.35139022051771</v>
      </c>
      <c r="V51" s="287">
        <v>30</v>
      </c>
      <c r="W51" s="262">
        <v>45.208388814913448</v>
      </c>
      <c r="X51" s="262">
        <v>484.7318596828448</v>
      </c>
      <c r="Y51" s="287">
        <v>23</v>
      </c>
      <c r="Z51" s="262">
        <v>42.657351962741181</v>
      </c>
    </row>
    <row r="52" spans="1:26">
      <c r="A52" s="24" t="s">
        <v>99</v>
      </c>
      <c r="B52" s="24" t="s">
        <v>107</v>
      </c>
      <c r="C52" s="24" t="s">
        <v>57</v>
      </c>
      <c r="D52" s="24" t="s">
        <v>101</v>
      </c>
      <c r="E52" s="24" t="s">
        <v>68</v>
      </c>
      <c r="F52" s="24" t="str">
        <f t="shared" si="5"/>
        <v>04972012EcoDis</v>
      </c>
      <c r="G52" s="262">
        <v>84.6</v>
      </c>
      <c r="H52" s="24">
        <v>69</v>
      </c>
      <c r="I52" s="262" t="s">
        <v>111</v>
      </c>
      <c r="J52" s="24">
        <v>84.6</v>
      </c>
      <c r="K52" s="24">
        <v>69</v>
      </c>
      <c r="L52" s="262" t="s">
        <v>111</v>
      </c>
      <c r="M52" s="24"/>
      <c r="N52" s="24"/>
      <c r="O52" s="24" t="s">
        <v>99</v>
      </c>
      <c r="P52" s="24" t="s">
        <v>105</v>
      </c>
      <c r="Q52" s="24" t="s">
        <v>61</v>
      </c>
      <c r="R52" s="24" t="s">
        <v>109</v>
      </c>
      <c r="S52" s="24" t="s">
        <v>42</v>
      </c>
      <c r="T52" s="24" t="str">
        <f t="shared" si="4"/>
        <v>02812018Asian</v>
      </c>
      <c r="U52" s="262">
        <v>502.7400881057269</v>
      </c>
      <c r="V52" s="287">
        <v>50</v>
      </c>
      <c r="W52" s="262">
        <v>57.396551724137929</v>
      </c>
      <c r="X52" s="262">
        <v>504.06986899563321</v>
      </c>
      <c r="Y52" s="287">
        <v>58</v>
      </c>
      <c r="Z52" s="262">
        <v>54.2</v>
      </c>
    </row>
    <row r="53" spans="1:26">
      <c r="A53" s="24" t="s">
        <v>99</v>
      </c>
      <c r="B53" s="24" t="s">
        <v>105</v>
      </c>
      <c r="C53" s="24" t="s">
        <v>61</v>
      </c>
      <c r="D53" s="24" t="s">
        <v>101</v>
      </c>
      <c r="E53" s="24" t="s">
        <v>74</v>
      </c>
      <c r="F53" s="24" t="str">
        <f t="shared" si="5"/>
        <v>02812012AfAm</v>
      </c>
      <c r="G53" s="262">
        <v>71.900000000000006</v>
      </c>
      <c r="H53" s="24">
        <v>40</v>
      </c>
      <c r="I53" s="262">
        <v>40</v>
      </c>
      <c r="J53" s="24">
        <v>57.5</v>
      </c>
      <c r="K53" s="24">
        <v>26</v>
      </c>
      <c r="L53" s="262">
        <v>36</v>
      </c>
      <c r="M53" s="24"/>
      <c r="N53" s="24"/>
      <c r="O53" s="24" t="s">
        <v>99</v>
      </c>
      <c r="P53" s="24" t="s">
        <v>105</v>
      </c>
      <c r="Q53" s="24" t="s">
        <v>61</v>
      </c>
      <c r="R53" s="24" t="s">
        <v>109</v>
      </c>
      <c r="S53" s="24" t="s">
        <v>77</v>
      </c>
      <c r="T53" s="24" t="str">
        <f t="shared" si="4"/>
        <v>02812018Hisp</v>
      </c>
      <c r="U53" s="262">
        <v>487.45829846582984</v>
      </c>
      <c r="V53" s="287">
        <v>27</v>
      </c>
      <c r="W53" s="262">
        <v>45.981889763779527</v>
      </c>
      <c r="X53" s="262">
        <v>484.29061976549411</v>
      </c>
      <c r="Y53" s="287">
        <v>22</v>
      </c>
      <c r="Z53" s="262">
        <v>43.666535433070869</v>
      </c>
    </row>
    <row r="54" spans="1:26">
      <c r="A54" s="24" t="s">
        <v>99</v>
      </c>
      <c r="B54" s="24" t="s">
        <v>105</v>
      </c>
      <c r="C54" s="24" t="s">
        <v>61</v>
      </c>
      <c r="D54" s="24" t="s">
        <v>101</v>
      </c>
      <c r="E54" s="24" t="s">
        <v>42</v>
      </c>
      <c r="F54" s="24" t="str">
        <f t="shared" si="5"/>
        <v>02812012Asian</v>
      </c>
      <c r="G54" s="262">
        <v>79.8</v>
      </c>
      <c r="H54" s="24">
        <v>53</v>
      </c>
      <c r="I54" s="262">
        <v>54</v>
      </c>
      <c r="J54" s="24">
        <v>82.7</v>
      </c>
      <c r="K54" s="24">
        <v>62</v>
      </c>
      <c r="L54" s="262">
        <v>55</v>
      </c>
      <c r="M54" s="24"/>
      <c r="N54" s="24"/>
      <c r="O54" s="24" t="s">
        <v>99</v>
      </c>
      <c r="P54" s="24" t="s">
        <v>105</v>
      </c>
      <c r="Q54" s="24" t="s">
        <v>61</v>
      </c>
      <c r="R54" s="24" t="s">
        <v>109</v>
      </c>
      <c r="S54" s="24" t="s">
        <v>79</v>
      </c>
      <c r="T54" s="24" t="str">
        <f t="shared" si="4"/>
        <v>02812018Multi</v>
      </c>
      <c r="U54" s="262">
        <v>493</v>
      </c>
      <c r="V54" s="287">
        <v>36</v>
      </c>
      <c r="W54" s="262">
        <v>41.223300970873787</v>
      </c>
      <c r="X54" s="262">
        <v>489.96855345911951</v>
      </c>
      <c r="Y54" s="287">
        <v>28</v>
      </c>
      <c r="Z54" s="262">
        <v>40</v>
      </c>
    </row>
    <row r="55" spans="1:26">
      <c r="A55" s="24" t="s">
        <v>99</v>
      </c>
      <c r="B55" s="24" t="s">
        <v>105</v>
      </c>
      <c r="C55" s="24" t="s">
        <v>61</v>
      </c>
      <c r="D55" s="24" t="s">
        <v>101</v>
      </c>
      <c r="E55" s="24" t="s">
        <v>77</v>
      </c>
      <c r="F55" s="24" t="str">
        <f t="shared" si="5"/>
        <v>02812012Hisp</v>
      </c>
      <c r="G55" s="262">
        <v>64.3</v>
      </c>
      <c r="H55" s="24">
        <v>30</v>
      </c>
      <c r="I55" s="262">
        <v>37</v>
      </c>
      <c r="J55" s="24">
        <v>52.1</v>
      </c>
      <c r="K55" s="24">
        <v>20</v>
      </c>
      <c r="L55" s="262">
        <v>34</v>
      </c>
      <c r="M55" s="24"/>
      <c r="N55" s="24"/>
      <c r="O55" s="24" t="s">
        <v>99</v>
      </c>
      <c r="P55" s="24" t="s">
        <v>105</v>
      </c>
      <c r="Q55" s="24" t="s">
        <v>61</v>
      </c>
      <c r="R55" s="24" t="s">
        <v>109</v>
      </c>
      <c r="S55" s="24" t="s">
        <v>81</v>
      </c>
      <c r="T55" s="24" t="str">
        <f t="shared" si="4"/>
        <v>02812018WH</v>
      </c>
      <c r="U55" s="262">
        <v>494.98900091659027</v>
      </c>
      <c r="V55" s="287">
        <v>41</v>
      </c>
      <c r="W55" s="262">
        <v>48.931904161412355</v>
      </c>
      <c r="X55" s="262">
        <v>492.71559633027522</v>
      </c>
      <c r="Y55" s="287">
        <v>37</v>
      </c>
      <c r="Z55" s="262">
        <v>47.989911727616644</v>
      </c>
    </row>
    <row r="56" spans="1:26">
      <c r="A56" s="24" t="s">
        <v>99</v>
      </c>
      <c r="B56" s="24" t="s">
        <v>105</v>
      </c>
      <c r="C56" s="24" t="s">
        <v>61</v>
      </c>
      <c r="D56" s="24" t="s">
        <v>101</v>
      </c>
      <c r="E56" s="24" t="s">
        <v>79</v>
      </c>
      <c r="F56" s="24" t="str">
        <f t="shared" si="5"/>
        <v>02812012Multi</v>
      </c>
      <c r="G56" s="262">
        <v>76</v>
      </c>
      <c r="H56" s="24">
        <v>47</v>
      </c>
      <c r="I56" s="262">
        <v>32.5</v>
      </c>
      <c r="J56" s="24">
        <v>67.2</v>
      </c>
      <c r="K56" s="24">
        <v>38</v>
      </c>
      <c r="L56" s="262">
        <v>34</v>
      </c>
      <c r="M56" s="24"/>
      <c r="N56" s="24"/>
      <c r="O56" s="24" t="s">
        <v>99</v>
      </c>
      <c r="P56" s="24" t="s">
        <v>105</v>
      </c>
      <c r="Q56" s="24" t="s">
        <v>61</v>
      </c>
      <c r="R56" s="24" t="s">
        <v>109</v>
      </c>
      <c r="S56" s="24" t="s">
        <v>55</v>
      </c>
      <c r="T56" s="24" t="str">
        <f t="shared" si="4"/>
        <v>02812018All</v>
      </c>
      <c r="U56" s="262">
        <v>488.98827906976743</v>
      </c>
      <c r="V56" s="287">
        <v>30</v>
      </c>
      <c r="W56" s="262">
        <v>46.322892195249281</v>
      </c>
      <c r="X56" s="262">
        <v>485.73971327499532</v>
      </c>
      <c r="Y56" s="287">
        <v>24</v>
      </c>
      <c r="Z56" s="262">
        <v>44.10018262457605</v>
      </c>
    </row>
    <row r="57" spans="1:26">
      <c r="A57" s="24" t="s">
        <v>99</v>
      </c>
      <c r="B57" s="24" t="s">
        <v>105</v>
      </c>
      <c r="C57" s="24" t="s">
        <v>61</v>
      </c>
      <c r="D57" s="24" t="s">
        <v>101</v>
      </c>
      <c r="E57" s="24" t="s">
        <v>81</v>
      </c>
      <c r="F57" s="24" t="str">
        <f t="shared" si="5"/>
        <v>02812012WH</v>
      </c>
      <c r="G57" s="262">
        <v>76.099999999999994</v>
      </c>
      <c r="H57" s="24">
        <v>49</v>
      </c>
      <c r="I57" s="262">
        <v>40</v>
      </c>
      <c r="J57" s="24">
        <v>69.5</v>
      </c>
      <c r="K57" s="24">
        <v>42</v>
      </c>
      <c r="L57" s="262">
        <v>40</v>
      </c>
      <c r="M57" s="24"/>
      <c r="N57" s="24"/>
      <c r="O57" s="24" t="s">
        <v>99</v>
      </c>
      <c r="P57" s="24" t="s">
        <v>105</v>
      </c>
      <c r="Q57" s="24" t="s">
        <v>61</v>
      </c>
      <c r="R57" s="24" t="s">
        <v>109</v>
      </c>
      <c r="S57" s="24" t="s">
        <v>103</v>
      </c>
      <c r="T57" s="24" t="str">
        <f t="shared" si="4"/>
        <v>02812018EL</v>
      </c>
      <c r="U57" s="262">
        <v>474.09101725163595</v>
      </c>
      <c r="V57" s="287">
        <v>7</v>
      </c>
      <c r="W57" s="262">
        <v>43.682154171066529</v>
      </c>
      <c r="X57" s="262">
        <v>474.68571428571431</v>
      </c>
      <c r="Y57" s="287">
        <v>9</v>
      </c>
      <c r="Z57" s="262">
        <v>41.127100840336134</v>
      </c>
    </row>
    <row r="58" spans="1:26">
      <c r="A58" s="24" t="s">
        <v>99</v>
      </c>
      <c r="B58" s="24" t="s">
        <v>107</v>
      </c>
      <c r="C58" s="24" t="s">
        <v>57</v>
      </c>
      <c r="D58" s="24" t="s">
        <v>101</v>
      </c>
      <c r="E58" s="24" t="s">
        <v>74</v>
      </c>
      <c r="F58" s="24" t="str">
        <f t="shared" si="5"/>
        <v>04972012AfAm</v>
      </c>
      <c r="G58" s="262" t="s">
        <v>111</v>
      </c>
      <c r="H58" s="24" t="s">
        <v>111</v>
      </c>
      <c r="I58" s="262" t="s">
        <v>111</v>
      </c>
      <c r="J58" s="24" t="s">
        <v>111</v>
      </c>
      <c r="K58" s="24" t="s">
        <v>111</v>
      </c>
      <c r="L58" s="262" t="s">
        <v>111</v>
      </c>
      <c r="M58" s="24"/>
      <c r="N58" s="24"/>
      <c r="O58" s="24" t="s">
        <v>99</v>
      </c>
      <c r="P58" s="24" t="s">
        <v>107</v>
      </c>
      <c r="Q58" s="24" t="s">
        <v>57</v>
      </c>
      <c r="R58" s="24" t="s">
        <v>109</v>
      </c>
      <c r="S58" s="24" t="s">
        <v>55</v>
      </c>
      <c r="T58" s="24" t="str">
        <f t="shared" si="4"/>
        <v>04972018All</v>
      </c>
      <c r="U58" s="262">
        <v>512.74035087719301</v>
      </c>
      <c r="V58" s="287">
        <v>72</v>
      </c>
      <c r="W58" s="262">
        <v>61.387931034482762</v>
      </c>
      <c r="X58" s="262">
        <v>507.59507042253523</v>
      </c>
      <c r="Y58" s="287">
        <v>67</v>
      </c>
      <c r="Z58" s="262">
        <v>51.8471615720524</v>
      </c>
    </row>
    <row r="59" spans="1:26">
      <c r="A59" s="24" t="s">
        <v>99</v>
      </c>
      <c r="B59" s="24" t="s">
        <v>107</v>
      </c>
      <c r="C59" s="24" t="s">
        <v>57</v>
      </c>
      <c r="D59" s="24" t="s">
        <v>101</v>
      </c>
      <c r="E59" s="24" t="s">
        <v>42</v>
      </c>
      <c r="F59" s="24" t="str">
        <f t="shared" si="5"/>
        <v>04972012Asian</v>
      </c>
      <c r="G59" s="262">
        <v>92.6</v>
      </c>
      <c r="H59" s="24">
        <v>81</v>
      </c>
      <c r="I59" s="262" t="s">
        <v>111</v>
      </c>
      <c r="J59" s="24">
        <v>89.8</v>
      </c>
      <c r="K59" s="24">
        <v>81</v>
      </c>
      <c r="L59" s="262" t="s">
        <v>111</v>
      </c>
      <c r="M59" s="24"/>
      <c r="N59" s="24"/>
      <c r="O59" s="24" t="s">
        <v>99</v>
      </c>
      <c r="P59" s="24" t="s">
        <v>107</v>
      </c>
      <c r="Q59" s="24" t="s">
        <v>57</v>
      </c>
      <c r="R59" s="24" t="s">
        <v>109</v>
      </c>
      <c r="S59" s="24" t="s">
        <v>103</v>
      </c>
      <c r="T59" s="24" t="str">
        <f t="shared" si="4"/>
        <v>04972018EL</v>
      </c>
      <c r="U59" s="291" t="e">
        <v>#NULL!</v>
      </c>
      <c r="V59" s="291" t="e">
        <v>#NULL!</v>
      </c>
      <c r="W59" s="291" t="e">
        <v>#NULL!</v>
      </c>
      <c r="X59" s="291" t="e">
        <v>#NULL!</v>
      </c>
      <c r="Y59" s="291" t="e">
        <v>#NULL!</v>
      </c>
      <c r="Z59" s="291" t="e">
        <v>#NULL!</v>
      </c>
    </row>
    <row r="60" spans="1:26">
      <c r="A60" s="24" t="s">
        <v>99</v>
      </c>
      <c r="B60" s="24" t="s">
        <v>107</v>
      </c>
      <c r="C60" s="24" t="s">
        <v>57</v>
      </c>
      <c r="D60" s="24" t="s">
        <v>101</v>
      </c>
      <c r="E60" s="24" t="s">
        <v>77</v>
      </c>
      <c r="F60" s="24" t="str">
        <f t="shared" si="5"/>
        <v>04972012Hisp</v>
      </c>
      <c r="G60" s="262" t="s">
        <v>111</v>
      </c>
      <c r="H60" s="24" t="s">
        <v>111</v>
      </c>
      <c r="I60" s="262" t="s">
        <v>111</v>
      </c>
      <c r="J60" s="24" t="s">
        <v>111</v>
      </c>
      <c r="K60" s="24" t="s">
        <v>111</v>
      </c>
      <c r="L60" s="262" t="s">
        <v>111</v>
      </c>
      <c r="M60" s="24"/>
      <c r="N60" s="24"/>
      <c r="O60" s="24" t="s">
        <v>99</v>
      </c>
      <c r="P60" s="24" t="s">
        <v>107</v>
      </c>
      <c r="Q60" s="24" t="s">
        <v>57</v>
      </c>
      <c r="R60" s="24" t="s">
        <v>109</v>
      </c>
      <c r="S60" s="24" t="s">
        <v>70</v>
      </c>
      <c r="T60" s="24" t="str">
        <f t="shared" si="4"/>
        <v>04972018SPED</v>
      </c>
      <c r="U60" s="262">
        <v>484.57894736842104</v>
      </c>
      <c r="V60" s="287">
        <v>16</v>
      </c>
      <c r="W60" s="291" t="e">
        <v>#NULL!</v>
      </c>
      <c r="X60" s="262">
        <v>482</v>
      </c>
      <c r="Y60" s="287">
        <v>11</v>
      </c>
      <c r="Z60" s="291" t="e">
        <v>#NULL!</v>
      </c>
    </row>
    <row r="61" spans="1:26">
      <c r="A61" s="24" t="s">
        <v>99</v>
      </c>
      <c r="B61" s="24" t="s">
        <v>107</v>
      </c>
      <c r="C61" s="24" t="s">
        <v>57</v>
      </c>
      <c r="D61" s="24" t="s">
        <v>101</v>
      </c>
      <c r="E61" s="24" t="s">
        <v>79</v>
      </c>
      <c r="F61" s="24" t="str">
        <f t="shared" si="5"/>
        <v>04972012Multi</v>
      </c>
      <c r="G61" s="262">
        <v>98.2</v>
      </c>
      <c r="H61" s="24">
        <v>93</v>
      </c>
      <c r="I61" s="262" t="s">
        <v>111</v>
      </c>
      <c r="J61" s="24">
        <v>92.9</v>
      </c>
      <c r="K61" s="24">
        <v>86</v>
      </c>
      <c r="L61" s="262" t="s">
        <v>111</v>
      </c>
      <c r="M61" s="24"/>
      <c r="N61" s="24"/>
      <c r="O61" s="24" t="s">
        <v>99</v>
      </c>
      <c r="P61" s="24" t="s">
        <v>107</v>
      </c>
      <c r="Q61" s="24" t="s">
        <v>57</v>
      </c>
      <c r="R61" s="24" t="s">
        <v>109</v>
      </c>
      <c r="S61" s="24" t="s">
        <v>68</v>
      </c>
      <c r="T61" s="24" t="str">
        <f t="shared" si="4"/>
        <v>04972018EcoDis</v>
      </c>
      <c r="U61" s="262">
        <v>502.57692307692309</v>
      </c>
      <c r="V61" s="287">
        <v>48</v>
      </c>
      <c r="W61" s="262">
        <v>59.07692307692308</v>
      </c>
      <c r="X61" s="262">
        <v>499.51923076923077</v>
      </c>
      <c r="Y61" s="287">
        <v>46</v>
      </c>
      <c r="Z61" s="262">
        <v>48.94736842105263</v>
      </c>
    </row>
    <row r="62" spans="1:26">
      <c r="A62" s="24" t="s">
        <v>99</v>
      </c>
      <c r="B62" s="24" t="s">
        <v>107</v>
      </c>
      <c r="C62" s="24" t="s">
        <v>57</v>
      </c>
      <c r="D62" s="24" t="s">
        <v>101</v>
      </c>
      <c r="E62" s="24" t="s">
        <v>81</v>
      </c>
      <c r="F62" s="24" t="str">
        <f t="shared" si="5"/>
        <v>04972012WH</v>
      </c>
      <c r="G62" s="262">
        <v>97</v>
      </c>
      <c r="H62" s="24">
        <v>91</v>
      </c>
      <c r="I62" s="262">
        <v>63</v>
      </c>
      <c r="J62" s="24">
        <v>90.5</v>
      </c>
      <c r="K62" s="24">
        <v>78</v>
      </c>
      <c r="L62" s="262">
        <v>49</v>
      </c>
      <c r="M62" s="24"/>
      <c r="N62" s="24"/>
      <c r="O62" s="24" t="s">
        <v>99</v>
      </c>
      <c r="P62" s="24" t="s">
        <v>107</v>
      </c>
      <c r="Q62" s="24" t="s">
        <v>57</v>
      </c>
      <c r="R62" s="24" t="s">
        <v>109</v>
      </c>
      <c r="S62" s="24" t="s">
        <v>74</v>
      </c>
      <c r="T62" s="24" t="str">
        <f t="shared" si="4"/>
        <v>04972018AfAm</v>
      </c>
      <c r="U62" s="262">
        <v>483.57142857142856</v>
      </c>
      <c r="V62" s="287">
        <v>0</v>
      </c>
      <c r="W62" s="291" t="e">
        <v>#NULL!</v>
      </c>
      <c r="X62" s="262">
        <v>473.64285714285717</v>
      </c>
      <c r="Y62" s="287">
        <v>0</v>
      </c>
      <c r="Z62" s="291" t="e">
        <v>#NULL!</v>
      </c>
    </row>
    <row r="63" spans="1:26">
      <c r="A63" s="24" t="s">
        <v>99</v>
      </c>
      <c r="B63" s="24" t="s">
        <v>105</v>
      </c>
      <c r="C63" s="24" t="s">
        <v>61</v>
      </c>
      <c r="D63" s="24" t="s">
        <v>104</v>
      </c>
      <c r="E63" s="24" t="s">
        <v>55</v>
      </c>
      <c r="F63" s="24" t="str">
        <f t="shared" si="5"/>
        <v>02812013All</v>
      </c>
      <c r="G63" s="24">
        <v>68.3</v>
      </c>
      <c r="H63" s="24">
        <v>35</v>
      </c>
      <c r="I63" s="24">
        <v>39</v>
      </c>
      <c r="J63" s="24">
        <v>58.9</v>
      </c>
      <c r="K63" s="24">
        <v>29</v>
      </c>
      <c r="L63" s="24">
        <v>36</v>
      </c>
      <c r="M63" s="24"/>
      <c r="N63" s="24"/>
      <c r="O63" s="24" t="s">
        <v>99</v>
      </c>
      <c r="P63" s="24" t="s">
        <v>107</v>
      </c>
      <c r="Q63" s="24" t="s">
        <v>57</v>
      </c>
      <c r="R63" s="24" t="s">
        <v>109</v>
      </c>
      <c r="S63" s="24" t="s">
        <v>42</v>
      </c>
      <c r="T63" s="24" t="str">
        <f t="shared" si="4"/>
        <v>04972018Asian</v>
      </c>
      <c r="U63" s="262">
        <v>516.98214285714289</v>
      </c>
      <c r="V63" s="287">
        <v>75</v>
      </c>
      <c r="W63" s="262">
        <v>66.853658536585371</v>
      </c>
      <c r="X63" s="262">
        <v>516.66071428571433</v>
      </c>
      <c r="Y63" s="287">
        <v>82</v>
      </c>
      <c r="Z63" s="262">
        <v>58.243902439024389</v>
      </c>
    </row>
    <row r="64" spans="1:26">
      <c r="A64" s="24" t="s">
        <v>99</v>
      </c>
      <c r="B64" s="24" t="s">
        <v>107</v>
      </c>
      <c r="C64" s="24" t="s">
        <v>57</v>
      </c>
      <c r="D64" s="24" t="s">
        <v>104</v>
      </c>
      <c r="E64" s="24" t="s">
        <v>55</v>
      </c>
      <c r="F64" s="24" t="str">
        <f t="shared" ref="F64:F77" si="6">C64&amp;D64&amp;E64</f>
        <v>04972013All</v>
      </c>
      <c r="G64" s="24">
        <v>94.5</v>
      </c>
      <c r="H64" s="24">
        <v>82</v>
      </c>
      <c r="I64" s="24">
        <v>55</v>
      </c>
      <c r="J64" s="24">
        <v>94</v>
      </c>
      <c r="K64" s="24">
        <v>84</v>
      </c>
      <c r="L64" s="24">
        <v>65</v>
      </c>
      <c r="M64" s="24"/>
      <c r="N64" s="24"/>
      <c r="O64" s="24" t="s">
        <v>99</v>
      </c>
      <c r="P64" s="24" t="s">
        <v>107</v>
      </c>
      <c r="Q64" s="24" t="s">
        <v>57</v>
      </c>
      <c r="R64" s="24" t="s">
        <v>109</v>
      </c>
      <c r="S64" s="24" t="s">
        <v>77</v>
      </c>
      <c r="T64" s="24" t="str">
        <f t="shared" si="4"/>
        <v>04972018Hisp</v>
      </c>
      <c r="U64" s="262">
        <v>503.68421052631578</v>
      </c>
      <c r="V64" s="287">
        <v>58</v>
      </c>
      <c r="W64" s="291" t="e">
        <v>#NULL!</v>
      </c>
      <c r="X64" s="262">
        <v>496.57894736842104</v>
      </c>
      <c r="Y64" s="287">
        <v>42</v>
      </c>
      <c r="Z64" s="291" t="e">
        <v>#NULL!</v>
      </c>
    </row>
    <row r="65" spans="1:26">
      <c r="A65" s="24" t="s">
        <v>99</v>
      </c>
      <c r="B65" s="24" t="s">
        <v>105</v>
      </c>
      <c r="C65" s="24" t="s">
        <v>61</v>
      </c>
      <c r="D65" s="24" t="s">
        <v>104</v>
      </c>
      <c r="E65" s="24" t="s">
        <v>72</v>
      </c>
      <c r="F65" s="24" t="str">
        <f t="shared" si="6"/>
        <v>02812013ELL</v>
      </c>
      <c r="G65" s="24">
        <v>52.3</v>
      </c>
      <c r="H65" s="24">
        <v>17</v>
      </c>
      <c r="I65" s="24">
        <v>40</v>
      </c>
      <c r="J65" s="24">
        <v>47.5</v>
      </c>
      <c r="K65" s="24">
        <v>18</v>
      </c>
      <c r="L65" s="24">
        <v>37</v>
      </c>
      <c r="M65" s="24"/>
      <c r="N65" s="24"/>
      <c r="O65" s="24" t="s">
        <v>99</v>
      </c>
      <c r="P65" s="24" t="s">
        <v>107</v>
      </c>
      <c r="Q65" s="24" t="s">
        <v>57</v>
      </c>
      <c r="R65" s="24" t="s">
        <v>109</v>
      </c>
      <c r="S65" s="24" t="s">
        <v>79</v>
      </c>
      <c r="T65" s="24" t="str">
        <f t="shared" si="4"/>
        <v>04972018Multi</v>
      </c>
      <c r="U65" s="262">
        <v>515.14285714285711</v>
      </c>
      <c r="V65" s="287">
        <v>76</v>
      </c>
      <c r="W65" s="262">
        <v>65.742857142857147</v>
      </c>
      <c r="X65" s="262">
        <v>512.16279069767438</v>
      </c>
      <c r="Y65" s="287">
        <v>74</v>
      </c>
      <c r="Z65" s="262">
        <v>55.4</v>
      </c>
    </row>
    <row r="66" spans="1:26">
      <c r="A66" s="24" t="s">
        <v>99</v>
      </c>
      <c r="B66" s="24" t="s">
        <v>105</v>
      </c>
      <c r="C66" s="24" t="s">
        <v>61</v>
      </c>
      <c r="D66" s="24" t="s">
        <v>104</v>
      </c>
      <c r="E66" s="24" t="s">
        <v>70</v>
      </c>
      <c r="F66" s="24" t="str">
        <f t="shared" si="6"/>
        <v>02812013SPED</v>
      </c>
      <c r="G66" s="24">
        <v>47.5</v>
      </c>
      <c r="H66" s="24">
        <v>7</v>
      </c>
      <c r="I66" s="24">
        <v>31</v>
      </c>
      <c r="J66" s="24">
        <v>42.7</v>
      </c>
      <c r="K66" s="24">
        <v>8</v>
      </c>
      <c r="L66" s="24">
        <v>32</v>
      </c>
      <c r="M66" s="24"/>
      <c r="N66" s="24"/>
      <c r="O66" s="24" t="s">
        <v>99</v>
      </c>
      <c r="P66" s="24" t="s">
        <v>107</v>
      </c>
      <c r="Q66" s="24" t="s">
        <v>57</v>
      </c>
      <c r="R66" s="24" t="s">
        <v>109</v>
      </c>
      <c r="S66" s="24" t="s">
        <v>81</v>
      </c>
      <c r="T66" s="24" t="str">
        <f t="shared" si="4"/>
        <v>04972018WH</v>
      </c>
      <c r="U66" s="262">
        <v>514.31168831168827</v>
      </c>
      <c r="V66" s="287">
        <v>78</v>
      </c>
      <c r="W66" s="262">
        <v>60.384615384615387</v>
      </c>
      <c r="X66" s="262">
        <v>507.46710526315792</v>
      </c>
      <c r="Y66" s="287">
        <v>69</v>
      </c>
      <c r="Z66" s="262">
        <v>52.291338582677163</v>
      </c>
    </row>
    <row r="67" spans="1:26">
      <c r="A67" s="24" t="s">
        <v>99</v>
      </c>
      <c r="B67" s="24" t="s">
        <v>107</v>
      </c>
      <c r="C67" s="24" t="s">
        <v>57</v>
      </c>
      <c r="D67" s="24" t="s">
        <v>104</v>
      </c>
      <c r="E67" s="24" t="s">
        <v>70</v>
      </c>
      <c r="F67" s="24" t="str">
        <f t="shared" si="6"/>
        <v>04972013SPED</v>
      </c>
      <c r="G67" s="24">
        <v>83.3</v>
      </c>
      <c r="H67" s="24">
        <v>53</v>
      </c>
      <c r="I67" s="24" t="s">
        <v>111</v>
      </c>
      <c r="J67" s="24">
        <v>78.3</v>
      </c>
      <c r="K67" s="24">
        <v>53</v>
      </c>
      <c r="L67" s="24" t="s">
        <v>111</v>
      </c>
      <c r="M67" s="24"/>
      <c r="N67" s="24"/>
      <c r="O67" s="24" t="s">
        <v>99</v>
      </c>
      <c r="P67" s="24" t="s">
        <v>107</v>
      </c>
      <c r="Q67" s="24" t="s">
        <v>57</v>
      </c>
      <c r="R67" s="24" t="s">
        <v>109</v>
      </c>
      <c r="S67" s="24" t="s">
        <v>55</v>
      </c>
      <c r="T67" s="24" t="str">
        <f t="shared" si="4"/>
        <v>04972018All</v>
      </c>
      <c r="U67" s="262">
        <v>512.74035087719301</v>
      </c>
      <c r="V67" s="287">
        <v>72</v>
      </c>
      <c r="W67" s="262">
        <v>61.387931034482762</v>
      </c>
      <c r="X67" s="262">
        <v>507.59507042253523</v>
      </c>
      <c r="Y67" s="287">
        <v>67</v>
      </c>
      <c r="Z67" s="262">
        <v>51.8471615720524</v>
      </c>
    </row>
    <row r="68" spans="1:26">
      <c r="A68" s="24" t="s">
        <v>99</v>
      </c>
      <c r="B68" s="24" t="s">
        <v>105</v>
      </c>
      <c r="C68" s="24" t="s">
        <v>61</v>
      </c>
      <c r="D68" s="24" t="s">
        <v>104</v>
      </c>
      <c r="E68" s="24" t="s">
        <v>68</v>
      </c>
      <c r="F68" s="24" t="str">
        <f t="shared" si="6"/>
        <v>02812013EcoDis</v>
      </c>
      <c r="G68" s="24">
        <v>66.900000000000006</v>
      </c>
      <c r="H68" s="24">
        <v>33</v>
      </c>
      <c r="I68" s="24">
        <v>38</v>
      </c>
      <c r="J68" s="24">
        <v>57.5</v>
      </c>
      <c r="K68" s="24">
        <v>27</v>
      </c>
      <c r="L68" s="24">
        <v>36</v>
      </c>
      <c r="M68" s="24"/>
      <c r="N68" s="24"/>
      <c r="O68" s="24" t="s">
        <v>99</v>
      </c>
      <c r="P68" s="24" t="s">
        <v>107</v>
      </c>
      <c r="Q68" s="24" t="s">
        <v>57</v>
      </c>
      <c r="R68" s="24" t="s">
        <v>109</v>
      </c>
      <c r="S68" s="24" t="s">
        <v>103</v>
      </c>
      <c r="T68" s="24" t="str">
        <f t="shared" si="4"/>
        <v>04972018EL</v>
      </c>
      <c r="U68" s="291" t="e">
        <v>#NULL!</v>
      </c>
      <c r="V68" s="291" t="e">
        <v>#NULL!</v>
      </c>
      <c r="W68" s="291" t="e">
        <v>#NULL!</v>
      </c>
      <c r="X68" s="291" t="e">
        <v>#NULL!</v>
      </c>
      <c r="Y68" s="291" t="e">
        <v>#NULL!</v>
      </c>
      <c r="Z68" s="291" t="e">
        <v>#NULL!</v>
      </c>
    </row>
    <row r="69" spans="1:26">
      <c r="A69" s="24" t="s">
        <v>99</v>
      </c>
      <c r="B69" s="24" t="s">
        <v>107</v>
      </c>
      <c r="C69" s="24" t="s">
        <v>57</v>
      </c>
      <c r="D69" s="24" t="s">
        <v>104</v>
      </c>
      <c r="E69" s="24" t="s">
        <v>68</v>
      </c>
      <c r="F69" s="24" t="str">
        <f t="shared" si="6"/>
        <v>04972013EcoDis</v>
      </c>
      <c r="G69" s="24">
        <v>91.3</v>
      </c>
      <c r="H69" s="24">
        <v>70</v>
      </c>
      <c r="I69" s="24" t="s">
        <v>111</v>
      </c>
      <c r="J69" s="24">
        <v>87.5</v>
      </c>
      <c r="K69" s="24">
        <v>70</v>
      </c>
      <c r="L69" s="24" t="s">
        <v>111</v>
      </c>
      <c r="M69" s="24"/>
      <c r="N69" s="24"/>
      <c r="O69" s="24"/>
      <c r="P69" s="24"/>
      <c r="Q69" s="24"/>
      <c r="R69" s="24"/>
      <c r="S69" s="24"/>
      <c r="T69" s="24"/>
      <c r="U69" s="234"/>
      <c r="V69" s="240"/>
      <c r="W69" s="234"/>
      <c r="X69" s="234"/>
      <c r="Y69" s="240"/>
      <c r="Z69" s="234"/>
    </row>
    <row r="70" spans="1:26">
      <c r="A70" s="24" t="s">
        <v>99</v>
      </c>
      <c r="B70" s="24" t="s">
        <v>105</v>
      </c>
      <c r="C70" s="24" t="s">
        <v>61</v>
      </c>
      <c r="D70" s="24" t="s">
        <v>104</v>
      </c>
      <c r="E70" s="24" t="s">
        <v>74</v>
      </c>
      <c r="F70" s="24" t="str">
        <f t="shared" si="6"/>
        <v>02812013AfAm</v>
      </c>
      <c r="G70" s="24">
        <v>71.099999999999994</v>
      </c>
      <c r="H70" s="24">
        <v>39</v>
      </c>
      <c r="I70" s="24">
        <v>39.5</v>
      </c>
      <c r="J70" s="24">
        <v>58.6</v>
      </c>
      <c r="K70" s="24">
        <v>28</v>
      </c>
      <c r="L70" s="24">
        <v>33</v>
      </c>
      <c r="M70" s="24"/>
      <c r="N70" s="24"/>
      <c r="O70" s="24"/>
      <c r="P70" s="24"/>
      <c r="Q70" s="24"/>
      <c r="R70" s="24"/>
      <c r="S70" s="24"/>
      <c r="T70" s="24"/>
      <c r="U70" s="234"/>
      <c r="V70" s="240"/>
      <c r="W70" s="234"/>
      <c r="X70" s="234"/>
      <c r="Y70" s="240"/>
      <c r="Z70" s="234"/>
    </row>
    <row r="71" spans="1:26">
      <c r="A71" s="24" t="s">
        <v>99</v>
      </c>
      <c r="B71" s="24" t="s">
        <v>105</v>
      </c>
      <c r="C71" s="24" t="s">
        <v>61</v>
      </c>
      <c r="D71" s="24" t="s">
        <v>104</v>
      </c>
      <c r="E71" s="24" t="s">
        <v>42</v>
      </c>
      <c r="F71" s="24" t="str">
        <f t="shared" si="6"/>
        <v>02812013Asian</v>
      </c>
      <c r="G71" s="24">
        <v>79.099999999999994</v>
      </c>
      <c r="H71" s="24">
        <v>55</v>
      </c>
      <c r="I71" s="24">
        <v>49.5</v>
      </c>
      <c r="J71" s="24">
        <v>82.3</v>
      </c>
      <c r="K71" s="24">
        <v>62</v>
      </c>
      <c r="L71" s="24">
        <v>54</v>
      </c>
      <c r="M71" s="24"/>
      <c r="N71" s="24"/>
      <c r="O71" s="24"/>
      <c r="P71" s="24"/>
      <c r="Q71" s="24"/>
      <c r="R71" s="24"/>
      <c r="S71" s="24"/>
      <c r="T71" s="24"/>
      <c r="U71" s="24"/>
      <c r="V71" s="24"/>
      <c r="W71" s="24"/>
      <c r="X71" s="24"/>
      <c r="Y71" s="24"/>
      <c r="Z71" s="24"/>
    </row>
    <row r="72" spans="1:26">
      <c r="A72" s="24" t="s">
        <v>99</v>
      </c>
      <c r="B72" s="24" t="s">
        <v>105</v>
      </c>
      <c r="C72" s="24" t="s">
        <v>61</v>
      </c>
      <c r="D72" s="24" t="s">
        <v>104</v>
      </c>
      <c r="E72" s="24" t="s">
        <v>79</v>
      </c>
      <c r="F72" s="24" t="str">
        <f t="shared" si="6"/>
        <v>02812013Multi</v>
      </c>
      <c r="G72" s="24">
        <v>76.8</v>
      </c>
      <c r="H72" s="24">
        <v>47</v>
      </c>
      <c r="I72" s="24">
        <v>39</v>
      </c>
      <c r="J72" s="24">
        <v>64.5</v>
      </c>
      <c r="K72" s="24">
        <v>35</v>
      </c>
      <c r="L72" s="24">
        <v>30</v>
      </c>
      <c r="M72" s="24"/>
      <c r="N72" s="24"/>
      <c r="O72" s="24"/>
      <c r="P72" s="24"/>
      <c r="Q72" s="24"/>
      <c r="R72" s="24"/>
      <c r="S72" s="24"/>
      <c r="T72" s="24"/>
      <c r="U72" s="24"/>
      <c r="V72" s="24"/>
      <c r="W72" s="24"/>
      <c r="X72" s="24"/>
      <c r="Y72" s="24"/>
      <c r="Z72" s="24"/>
    </row>
    <row r="73" spans="1:26">
      <c r="A73" s="24" t="s">
        <v>99</v>
      </c>
      <c r="B73" s="24" t="s">
        <v>105</v>
      </c>
      <c r="C73" s="24" t="s">
        <v>61</v>
      </c>
      <c r="D73" s="24" t="s">
        <v>104</v>
      </c>
      <c r="E73" s="24" t="s">
        <v>81</v>
      </c>
      <c r="F73" s="24" t="str">
        <f t="shared" si="6"/>
        <v>02812013WH</v>
      </c>
      <c r="G73" s="24">
        <v>77.2</v>
      </c>
      <c r="H73" s="24">
        <v>49</v>
      </c>
      <c r="I73" s="24">
        <v>40.5</v>
      </c>
      <c r="J73" s="24">
        <v>70.5</v>
      </c>
      <c r="K73" s="24">
        <v>45</v>
      </c>
      <c r="L73" s="24">
        <v>36</v>
      </c>
      <c r="M73" s="24"/>
      <c r="N73" s="24"/>
      <c r="O73" s="24"/>
      <c r="P73" s="24"/>
      <c r="Q73" s="24"/>
      <c r="R73" s="24"/>
      <c r="S73" s="24"/>
      <c r="T73" s="24"/>
      <c r="U73" s="234"/>
      <c r="V73" s="240"/>
      <c r="W73" s="234"/>
      <c r="X73" s="234"/>
      <c r="Y73" s="240"/>
      <c r="Z73" s="234"/>
    </row>
    <row r="74" spans="1:26">
      <c r="A74" s="24" t="s">
        <v>99</v>
      </c>
      <c r="B74" s="24" t="s">
        <v>107</v>
      </c>
      <c r="C74" s="24" t="s">
        <v>57</v>
      </c>
      <c r="D74" s="24" t="s">
        <v>104</v>
      </c>
      <c r="E74" s="24" t="s">
        <v>74</v>
      </c>
      <c r="F74" s="24" t="str">
        <f t="shared" si="6"/>
        <v>04972013AfAm</v>
      </c>
      <c r="G74" s="24" t="s">
        <v>111</v>
      </c>
      <c r="H74" s="24" t="s">
        <v>111</v>
      </c>
      <c r="I74" s="24" t="s">
        <v>111</v>
      </c>
      <c r="J74" s="24" t="s">
        <v>111</v>
      </c>
      <c r="K74" s="24" t="s">
        <v>111</v>
      </c>
      <c r="L74" s="24" t="s">
        <v>111</v>
      </c>
      <c r="M74" s="24"/>
      <c r="N74" s="24"/>
      <c r="O74" s="24"/>
      <c r="P74" s="24"/>
      <c r="Q74" s="24"/>
      <c r="R74" s="24"/>
      <c r="S74" s="24"/>
      <c r="T74" s="24"/>
      <c r="U74" s="234"/>
      <c r="V74" s="254"/>
      <c r="W74" s="234"/>
      <c r="X74" s="234"/>
      <c r="Y74" s="254"/>
      <c r="Z74" s="234"/>
    </row>
    <row r="75" spans="1:26">
      <c r="A75" s="24" t="s">
        <v>99</v>
      </c>
      <c r="B75" s="24" t="s">
        <v>107</v>
      </c>
      <c r="C75" s="24" t="s">
        <v>57</v>
      </c>
      <c r="D75" s="24" t="s">
        <v>104</v>
      </c>
      <c r="E75" s="24" t="s">
        <v>42</v>
      </c>
      <c r="F75" s="24" t="str">
        <f t="shared" si="6"/>
        <v>04972013Asian</v>
      </c>
      <c r="G75" s="24">
        <v>94.4</v>
      </c>
      <c r="H75" s="24">
        <v>84</v>
      </c>
      <c r="I75" s="24">
        <v>55</v>
      </c>
      <c r="J75" s="24">
        <v>96</v>
      </c>
      <c r="K75" s="24">
        <v>90</v>
      </c>
      <c r="L75" s="24">
        <v>69</v>
      </c>
      <c r="M75" s="24"/>
      <c r="N75" s="24"/>
      <c r="O75" s="24"/>
      <c r="P75" s="24"/>
      <c r="Q75" s="24"/>
      <c r="R75" s="24"/>
      <c r="S75" s="24"/>
      <c r="T75" s="24"/>
      <c r="U75" s="234"/>
      <c r="V75" s="240"/>
      <c r="W75" s="234"/>
      <c r="X75" s="234"/>
      <c r="Y75" s="240"/>
      <c r="Z75" s="234"/>
    </row>
    <row r="76" spans="1:26">
      <c r="A76" s="24" t="s">
        <v>99</v>
      </c>
      <c r="B76" s="24" t="s">
        <v>107</v>
      </c>
      <c r="C76" s="24" t="s">
        <v>57</v>
      </c>
      <c r="D76" s="24" t="s">
        <v>104</v>
      </c>
      <c r="E76" s="24" t="s">
        <v>79</v>
      </c>
      <c r="F76" s="24" t="str">
        <f t="shared" si="6"/>
        <v>04972013Multi</v>
      </c>
      <c r="G76" s="24">
        <v>95.5</v>
      </c>
      <c r="H76" s="24">
        <v>86</v>
      </c>
      <c r="I76" s="24" t="s">
        <v>111</v>
      </c>
      <c r="J76" s="24">
        <v>93.2</v>
      </c>
      <c r="K76" s="24">
        <v>86</v>
      </c>
      <c r="L76" s="24" t="s">
        <v>111</v>
      </c>
      <c r="M76" s="24"/>
      <c r="N76" s="24"/>
      <c r="O76" s="24"/>
      <c r="P76" s="24"/>
      <c r="Q76" s="24"/>
      <c r="R76" s="24"/>
      <c r="S76" s="24"/>
      <c r="T76" s="24"/>
      <c r="U76" s="234"/>
      <c r="V76" s="240"/>
      <c r="W76" s="234"/>
      <c r="X76" s="234"/>
      <c r="Y76" s="240"/>
      <c r="Z76" s="234"/>
    </row>
    <row r="77" spans="1:26">
      <c r="A77" s="24" t="s">
        <v>99</v>
      </c>
      <c r="B77" s="24" t="s">
        <v>107</v>
      </c>
      <c r="C77" s="24" t="s">
        <v>57</v>
      </c>
      <c r="D77" s="24" t="s">
        <v>104</v>
      </c>
      <c r="E77" s="24" t="s">
        <v>81</v>
      </c>
      <c r="F77" s="24" t="str">
        <f t="shared" si="6"/>
        <v>04972013WH</v>
      </c>
      <c r="G77" s="24">
        <v>94.1</v>
      </c>
      <c r="H77" s="24">
        <v>81</v>
      </c>
      <c r="I77" s="24">
        <v>56</v>
      </c>
      <c r="J77" s="24">
        <v>93.8</v>
      </c>
      <c r="K77" s="24">
        <v>83</v>
      </c>
      <c r="L77" s="24">
        <v>56</v>
      </c>
      <c r="M77" s="24"/>
      <c r="N77" s="24"/>
      <c r="O77" s="24"/>
      <c r="P77" s="24"/>
      <c r="Q77" s="24"/>
      <c r="R77" s="24"/>
      <c r="S77" s="24"/>
      <c r="T77" s="24"/>
      <c r="U77" s="234"/>
      <c r="V77" s="240"/>
      <c r="W77" s="234"/>
      <c r="X77" s="234"/>
      <c r="Y77" s="240"/>
      <c r="Z77" s="234"/>
    </row>
    <row r="78" spans="1:26">
      <c r="A78" s="24" t="s">
        <v>99</v>
      </c>
      <c r="B78" s="24" t="s">
        <v>105</v>
      </c>
      <c r="C78" s="24" t="s">
        <v>61</v>
      </c>
      <c r="D78" s="24" t="s">
        <v>106</v>
      </c>
      <c r="E78" s="24" t="s">
        <v>55</v>
      </c>
      <c r="F78" s="24" t="str">
        <f>C78&amp;D78&amp;E78</f>
        <v>02812014All</v>
      </c>
      <c r="G78" s="24">
        <v>69.3</v>
      </c>
      <c r="H78" s="24">
        <v>37</v>
      </c>
      <c r="I78" s="262">
        <v>41</v>
      </c>
      <c r="J78" s="24">
        <v>60.8</v>
      </c>
      <c r="K78" s="24">
        <v>32</v>
      </c>
      <c r="L78" s="262">
        <v>40</v>
      </c>
      <c r="M78" s="24"/>
      <c r="N78" s="24"/>
      <c r="O78" s="24"/>
      <c r="P78" s="24"/>
      <c r="Q78" s="24"/>
      <c r="R78" s="24"/>
      <c r="S78" s="24"/>
      <c r="T78" s="24"/>
      <c r="U78" s="234"/>
      <c r="V78" s="240"/>
      <c r="W78" s="234"/>
      <c r="X78" s="234"/>
      <c r="Y78" s="240"/>
      <c r="Z78" s="234"/>
    </row>
    <row r="79" spans="1:26">
      <c r="A79" s="24" t="s">
        <v>99</v>
      </c>
      <c r="B79" s="24" t="s">
        <v>107</v>
      </c>
      <c r="C79" s="24" t="s">
        <v>57</v>
      </c>
      <c r="D79" s="24" t="s">
        <v>106</v>
      </c>
      <c r="E79" s="24" t="s">
        <v>55</v>
      </c>
      <c r="F79" s="24" t="str">
        <f t="shared" ref="F79:F95" si="7">C79&amp;D79&amp;E79</f>
        <v>04972014All</v>
      </c>
      <c r="G79" s="24">
        <v>94.3</v>
      </c>
      <c r="H79" s="24">
        <v>83</v>
      </c>
      <c r="I79" s="262">
        <v>60</v>
      </c>
      <c r="J79" s="24">
        <v>90.5</v>
      </c>
      <c r="K79" s="24">
        <v>76</v>
      </c>
      <c r="L79" s="262">
        <v>61</v>
      </c>
      <c r="M79" s="24"/>
      <c r="N79" s="24"/>
      <c r="O79" s="24"/>
      <c r="P79" s="24"/>
      <c r="Q79" s="24"/>
      <c r="R79" s="24"/>
      <c r="S79" s="24"/>
      <c r="T79" s="24"/>
      <c r="U79" s="234"/>
      <c r="V79" s="240"/>
      <c r="W79" s="234"/>
      <c r="X79" s="234"/>
      <c r="Y79" s="240"/>
      <c r="Z79" s="234"/>
    </row>
    <row r="80" spans="1:26">
      <c r="A80" s="24" t="s">
        <v>99</v>
      </c>
      <c r="B80" s="24" t="s">
        <v>105</v>
      </c>
      <c r="C80" s="24" t="s">
        <v>61</v>
      </c>
      <c r="D80" s="24" t="s">
        <v>106</v>
      </c>
      <c r="E80" s="24" t="s">
        <v>72</v>
      </c>
      <c r="F80" s="24" t="str">
        <f t="shared" si="7"/>
        <v>02812014ELL</v>
      </c>
      <c r="G80" s="24">
        <v>54.2</v>
      </c>
      <c r="H80" s="24">
        <v>18</v>
      </c>
      <c r="I80" s="262">
        <v>39</v>
      </c>
      <c r="J80" s="24">
        <v>50.9</v>
      </c>
      <c r="K80" s="24">
        <v>21</v>
      </c>
      <c r="L80" s="262">
        <v>43</v>
      </c>
      <c r="M80" s="24"/>
      <c r="N80" s="24"/>
      <c r="O80" s="24"/>
      <c r="P80" s="24"/>
      <c r="Q80" s="24"/>
      <c r="R80" s="24"/>
      <c r="S80" s="24"/>
      <c r="T80" s="24"/>
      <c r="U80" s="234"/>
      <c r="V80" s="240"/>
      <c r="W80" s="234"/>
      <c r="X80" s="234"/>
      <c r="Y80" s="240"/>
      <c r="Z80" s="234"/>
    </row>
    <row r="81" spans="1:12">
      <c r="A81" s="24" t="s">
        <v>99</v>
      </c>
      <c r="B81" s="24" t="s">
        <v>107</v>
      </c>
      <c r="C81" s="24" t="s">
        <v>57</v>
      </c>
      <c r="D81" s="24" t="s">
        <v>106</v>
      </c>
      <c r="E81" s="24" t="s">
        <v>72</v>
      </c>
      <c r="F81" s="24" t="str">
        <f t="shared" si="7"/>
        <v>04972014ELL</v>
      </c>
      <c r="G81" s="24" t="s">
        <v>111</v>
      </c>
      <c r="H81" s="24" t="s">
        <v>111</v>
      </c>
      <c r="I81" s="262" t="s">
        <v>111</v>
      </c>
      <c r="J81" s="24" t="s">
        <v>111</v>
      </c>
      <c r="K81" s="24" t="s">
        <v>111</v>
      </c>
      <c r="L81" s="262" t="s">
        <v>111</v>
      </c>
    </row>
    <row r="82" spans="1:12">
      <c r="A82" s="24" t="s">
        <v>99</v>
      </c>
      <c r="B82" s="24" t="s">
        <v>105</v>
      </c>
      <c r="C82" s="24" t="s">
        <v>61</v>
      </c>
      <c r="D82" s="24" t="s">
        <v>106</v>
      </c>
      <c r="E82" s="24" t="s">
        <v>70</v>
      </c>
      <c r="F82" s="24" t="str">
        <f t="shared" si="7"/>
        <v>02812014SPED</v>
      </c>
      <c r="G82" s="24">
        <v>47.2</v>
      </c>
      <c r="H82" s="24">
        <v>7</v>
      </c>
      <c r="I82" s="262">
        <v>33</v>
      </c>
      <c r="J82" s="24">
        <v>44.5</v>
      </c>
      <c r="K82" s="24">
        <v>10</v>
      </c>
      <c r="L82" s="262">
        <v>36</v>
      </c>
    </row>
    <row r="83" spans="1:12">
      <c r="A83" s="24" t="s">
        <v>99</v>
      </c>
      <c r="B83" s="24" t="s">
        <v>107</v>
      </c>
      <c r="C83" s="24" t="s">
        <v>57</v>
      </c>
      <c r="D83" s="24" t="s">
        <v>106</v>
      </c>
      <c r="E83" s="24" t="s">
        <v>70</v>
      </c>
      <c r="F83" s="24" t="str">
        <f t="shared" si="7"/>
        <v>04972014SPED</v>
      </c>
      <c r="G83" s="24">
        <v>80.8</v>
      </c>
      <c r="H83" s="24">
        <v>54</v>
      </c>
      <c r="I83" s="262" t="s">
        <v>111</v>
      </c>
      <c r="J83" s="24">
        <v>69.2</v>
      </c>
      <c r="K83" s="24">
        <v>46</v>
      </c>
      <c r="L83" s="262" t="s">
        <v>111</v>
      </c>
    </row>
    <row r="84" spans="1:12">
      <c r="A84" s="24" t="s">
        <v>99</v>
      </c>
      <c r="B84" s="24" t="s">
        <v>105</v>
      </c>
      <c r="C84" s="24" t="s">
        <v>61</v>
      </c>
      <c r="D84" s="24" t="s">
        <v>106</v>
      </c>
      <c r="E84" s="24" t="s">
        <v>68</v>
      </c>
      <c r="F84" s="24" t="str">
        <f t="shared" si="7"/>
        <v>02812014EcoDis</v>
      </c>
      <c r="G84" s="24">
        <v>68</v>
      </c>
      <c r="H84" s="24">
        <v>35</v>
      </c>
      <c r="I84" s="262">
        <v>40</v>
      </c>
      <c r="J84" s="24">
        <v>59.7</v>
      </c>
      <c r="K84" s="24">
        <v>30</v>
      </c>
      <c r="L84" s="262">
        <v>40</v>
      </c>
    </row>
    <row r="85" spans="1:12">
      <c r="A85" s="24" t="s">
        <v>99</v>
      </c>
      <c r="B85" s="24" t="s">
        <v>107</v>
      </c>
      <c r="C85" s="24" t="s">
        <v>57</v>
      </c>
      <c r="D85" s="24" t="s">
        <v>106</v>
      </c>
      <c r="E85" s="24" t="s">
        <v>68</v>
      </c>
      <c r="F85" s="24" t="str">
        <f t="shared" si="7"/>
        <v>04972014EcoDis</v>
      </c>
      <c r="G85" s="24">
        <v>89.1</v>
      </c>
      <c r="H85" s="24">
        <v>75</v>
      </c>
      <c r="I85" s="262">
        <v>52</v>
      </c>
      <c r="J85" s="24">
        <v>89.1</v>
      </c>
      <c r="K85" s="24">
        <v>75</v>
      </c>
      <c r="L85" s="262">
        <v>63</v>
      </c>
    </row>
    <row r="86" spans="1:12">
      <c r="A86" s="24" t="s">
        <v>99</v>
      </c>
      <c r="B86" s="24" t="s">
        <v>105</v>
      </c>
      <c r="C86" s="24" t="s">
        <v>61</v>
      </c>
      <c r="D86" s="24" t="s">
        <v>106</v>
      </c>
      <c r="E86" s="24" t="s">
        <v>74</v>
      </c>
      <c r="F86" s="24" t="str">
        <f t="shared" si="7"/>
        <v>02812014AfAm</v>
      </c>
      <c r="G86" s="24">
        <v>72.7</v>
      </c>
      <c r="H86" s="24">
        <v>42</v>
      </c>
      <c r="I86" s="262">
        <v>41</v>
      </c>
      <c r="J86" s="24">
        <v>59.8</v>
      </c>
      <c r="K86" s="24">
        <v>30</v>
      </c>
      <c r="L86" s="262">
        <v>39</v>
      </c>
    </row>
    <row r="87" spans="1:12">
      <c r="A87" s="24" t="s">
        <v>99</v>
      </c>
      <c r="B87" s="24" t="s">
        <v>105</v>
      </c>
      <c r="C87" s="24" t="s">
        <v>61</v>
      </c>
      <c r="D87" s="24" t="s">
        <v>106</v>
      </c>
      <c r="E87" s="24" t="s">
        <v>42</v>
      </c>
      <c r="F87" s="24" t="str">
        <f t="shared" si="7"/>
        <v>02812014Asian</v>
      </c>
      <c r="G87" s="24">
        <v>77.3</v>
      </c>
      <c r="H87" s="24">
        <v>50</v>
      </c>
      <c r="I87" s="262">
        <v>57</v>
      </c>
      <c r="J87" s="24">
        <v>82.3</v>
      </c>
      <c r="K87" s="24">
        <v>62</v>
      </c>
      <c r="L87" s="262">
        <v>54</v>
      </c>
    </row>
    <row r="88" spans="1:12">
      <c r="A88" s="24" t="s">
        <v>99</v>
      </c>
      <c r="B88" s="24" t="s">
        <v>105</v>
      </c>
      <c r="C88" s="24" t="s">
        <v>61</v>
      </c>
      <c r="D88" s="24" t="s">
        <v>106</v>
      </c>
      <c r="E88" s="24" t="s">
        <v>77</v>
      </c>
      <c r="F88" s="24" t="str">
        <f t="shared" si="7"/>
        <v>02812014Hisp</v>
      </c>
      <c r="G88" s="24">
        <v>65.8</v>
      </c>
      <c r="H88" s="24">
        <v>32</v>
      </c>
      <c r="I88" s="262">
        <v>41</v>
      </c>
      <c r="J88" s="24">
        <v>58.3</v>
      </c>
      <c r="K88" s="24">
        <v>28</v>
      </c>
      <c r="L88" s="262">
        <v>41</v>
      </c>
    </row>
    <row r="89" spans="1:12">
      <c r="A89" s="24" t="s">
        <v>99</v>
      </c>
      <c r="B89" s="24" t="s">
        <v>105</v>
      </c>
      <c r="C89" s="24" t="s">
        <v>61</v>
      </c>
      <c r="D89" s="24" t="s">
        <v>106</v>
      </c>
      <c r="E89" s="24" t="s">
        <v>79</v>
      </c>
      <c r="F89" s="24" t="str">
        <f t="shared" si="7"/>
        <v>02812014Multi</v>
      </c>
      <c r="G89" s="24">
        <v>77.7</v>
      </c>
      <c r="H89" s="24">
        <v>48</v>
      </c>
      <c r="I89" s="262">
        <v>44</v>
      </c>
      <c r="J89" s="24">
        <v>63.6</v>
      </c>
      <c r="K89" s="24">
        <v>34</v>
      </c>
      <c r="L89" s="262">
        <v>38</v>
      </c>
    </row>
    <row r="90" spans="1:12">
      <c r="A90" s="24" t="s">
        <v>99</v>
      </c>
      <c r="B90" s="24" t="s">
        <v>105</v>
      </c>
      <c r="C90" s="24" t="s">
        <v>61</v>
      </c>
      <c r="D90" s="24" t="s">
        <v>106</v>
      </c>
      <c r="E90" s="24" t="s">
        <v>81</v>
      </c>
      <c r="F90" s="24" t="str">
        <f t="shared" si="7"/>
        <v>02812014WH</v>
      </c>
      <c r="G90" s="24">
        <v>77.099999999999994</v>
      </c>
      <c r="H90" s="24">
        <v>51</v>
      </c>
      <c r="I90" s="262">
        <v>38</v>
      </c>
      <c r="J90" s="24">
        <v>69.2</v>
      </c>
      <c r="K90" s="24">
        <v>45</v>
      </c>
      <c r="L90" s="262">
        <v>40</v>
      </c>
    </row>
    <row r="91" spans="1:12">
      <c r="A91" s="24" t="s">
        <v>99</v>
      </c>
      <c r="B91" s="24" t="s">
        <v>107</v>
      </c>
      <c r="C91" s="24" t="s">
        <v>57</v>
      </c>
      <c r="D91" s="24" t="s">
        <v>106</v>
      </c>
      <c r="E91" s="24" t="s">
        <v>74</v>
      </c>
      <c r="F91" s="24" t="str">
        <f t="shared" si="7"/>
        <v>04972014AfAm</v>
      </c>
      <c r="G91" s="24" t="s">
        <v>111</v>
      </c>
      <c r="H91" s="24" t="s">
        <v>111</v>
      </c>
      <c r="I91" s="262" t="s">
        <v>111</v>
      </c>
      <c r="J91" s="24" t="s">
        <v>111</v>
      </c>
      <c r="K91" s="24" t="s">
        <v>111</v>
      </c>
      <c r="L91" s="262" t="s">
        <v>111</v>
      </c>
    </row>
    <row r="92" spans="1:12">
      <c r="A92" s="24" t="s">
        <v>99</v>
      </c>
      <c r="B92" s="24" t="s">
        <v>107</v>
      </c>
      <c r="C92" s="24" t="s">
        <v>57</v>
      </c>
      <c r="D92" s="24" t="s">
        <v>106</v>
      </c>
      <c r="E92" s="24" t="s">
        <v>42</v>
      </c>
      <c r="F92" s="24" t="str">
        <f t="shared" si="7"/>
        <v>04972014Asian</v>
      </c>
      <c r="G92" s="24">
        <v>95.6</v>
      </c>
      <c r="H92" s="24">
        <v>88</v>
      </c>
      <c r="I92" s="262">
        <v>70</v>
      </c>
      <c r="J92" s="24">
        <v>96.3</v>
      </c>
      <c r="K92" s="24">
        <v>88</v>
      </c>
      <c r="L92" s="262">
        <v>68</v>
      </c>
    </row>
    <row r="93" spans="1:12">
      <c r="A93" s="24" t="s">
        <v>99</v>
      </c>
      <c r="B93" s="24" t="s">
        <v>107</v>
      </c>
      <c r="C93" s="24" t="s">
        <v>57</v>
      </c>
      <c r="D93" s="24" t="s">
        <v>106</v>
      </c>
      <c r="E93" s="24" t="s">
        <v>77</v>
      </c>
      <c r="F93" s="24" t="str">
        <f t="shared" si="7"/>
        <v>04972014Hisp</v>
      </c>
      <c r="G93" s="24" t="s">
        <v>111</v>
      </c>
      <c r="H93" s="24" t="s">
        <v>111</v>
      </c>
      <c r="I93" s="262" t="s">
        <v>111</v>
      </c>
      <c r="J93" s="24" t="s">
        <v>111</v>
      </c>
      <c r="K93" s="24" t="s">
        <v>111</v>
      </c>
      <c r="L93" s="262" t="s">
        <v>111</v>
      </c>
    </row>
    <row r="94" spans="1:12">
      <c r="A94" s="24" t="s">
        <v>99</v>
      </c>
      <c r="B94" s="24" t="s">
        <v>107</v>
      </c>
      <c r="C94" s="24" t="s">
        <v>57</v>
      </c>
      <c r="D94" s="24" t="s">
        <v>106</v>
      </c>
      <c r="E94" s="24" t="s">
        <v>79</v>
      </c>
      <c r="F94" s="24" t="str">
        <f t="shared" si="7"/>
        <v>04972014Multi</v>
      </c>
      <c r="G94" s="24">
        <v>96.1</v>
      </c>
      <c r="H94" s="24">
        <v>88</v>
      </c>
      <c r="I94" s="262">
        <v>62.5</v>
      </c>
      <c r="J94" s="24">
        <v>94.5</v>
      </c>
      <c r="K94" s="24">
        <v>84</v>
      </c>
      <c r="L94" s="262">
        <v>76</v>
      </c>
    </row>
    <row r="95" spans="1:12">
      <c r="A95" s="24" t="s">
        <v>99</v>
      </c>
      <c r="B95" s="24" t="s">
        <v>107</v>
      </c>
      <c r="C95" s="24" t="s">
        <v>57</v>
      </c>
      <c r="D95" s="24" t="s">
        <v>106</v>
      </c>
      <c r="E95" s="24" t="s">
        <v>81</v>
      </c>
      <c r="F95" s="24" t="str">
        <f t="shared" si="7"/>
        <v>04972014WH</v>
      </c>
      <c r="G95" s="24">
        <v>94.2</v>
      </c>
      <c r="H95" s="24">
        <v>81</v>
      </c>
      <c r="I95" s="262">
        <v>58</v>
      </c>
      <c r="J95" s="24">
        <v>88.2</v>
      </c>
      <c r="K95" s="24">
        <v>72</v>
      </c>
      <c r="L95" s="262">
        <v>51</v>
      </c>
    </row>
    <row r="96" spans="1:12">
      <c r="A96" s="24" t="s">
        <v>99</v>
      </c>
      <c r="B96" s="24" t="s">
        <v>105</v>
      </c>
      <c r="C96" s="24" t="s">
        <v>61</v>
      </c>
      <c r="D96" s="24" t="s">
        <v>108</v>
      </c>
      <c r="E96" s="24" t="s">
        <v>55</v>
      </c>
      <c r="F96" s="24" t="str">
        <f>C96&amp;D96&amp;E96</f>
        <v>02812015All</v>
      </c>
      <c r="G96" s="262">
        <v>69.3</v>
      </c>
      <c r="H96" s="287">
        <v>37</v>
      </c>
      <c r="I96" s="262">
        <v>38</v>
      </c>
      <c r="J96" s="262">
        <v>62.4</v>
      </c>
      <c r="K96" s="287">
        <v>33</v>
      </c>
      <c r="L96" s="262">
        <v>38</v>
      </c>
    </row>
    <row r="97" spans="1:12">
      <c r="A97" s="24" t="s">
        <v>99</v>
      </c>
      <c r="B97" s="24" t="s">
        <v>105</v>
      </c>
      <c r="C97" s="24" t="s">
        <v>61</v>
      </c>
      <c r="D97" s="24" t="s">
        <v>108</v>
      </c>
      <c r="E97" s="24" t="s">
        <v>72</v>
      </c>
      <c r="F97" s="24" t="str">
        <f t="shared" ref="F97:F113" si="8">C97&amp;D97&amp;E97</f>
        <v>02812015ELL</v>
      </c>
      <c r="G97" s="262">
        <v>53.5</v>
      </c>
      <c r="H97" s="287">
        <v>16</v>
      </c>
      <c r="I97" s="262">
        <v>42</v>
      </c>
      <c r="J97" s="262">
        <v>51</v>
      </c>
      <c r="K97" s="287">
        <v>21</v>
      </c>
      <c r="L97" s="262">
        <v>43</v>
      </c>
    </row>
    <row r="98" spans="1:12">
      <c r="A98" s="24" t="s">
        <v>99</v>
      </c>
      <c r="B98" s="24" t="s">
        <v>105</v>
      </c>
      <c r="C98" s="24" t="s">
        <v>61</v>
      </c>
      <c r="D98" s="24" t="s">
        <v>108</v>
      </c>
      <c r="E98" s="24" t="s">
        <v>70</v>
      </c>
      <c r="F98" s="24" t="str">
        <f t="shared" si="8"/>
        <v>02812015SPED</v>
      </c>
      <c r="G98" s="262">
        <v>50.3</v>
      </c>
      <c r="H98" s="287">
        <v>8</v>
      </c>
      <c r="I98" s="262">
        <v>34</v>
      </c>
      <c r="J98" s="262">
        <v>45.3</v>
      </c>
      <c r="K98" s="287">
        <v>9</v>
      </c>
      <c r="L98" s="262">
        <v>34</v>
      </c>
    </row>
    <row r="99" spans="1:12">
      <c r="A99" s="24" t="s">
        <v>99</v>
      </c>
      <c r="B99" s="24" t="s">
        <v>105</v>
      </c>
      <c r="C99" s="24" t="s">
        <v>61</v>
      </c>
      <c r="D99" s="24" t="s">
        <v>108</v>
      </c>
      <c r="E99" s="24" t="s">
        <v>68</v>
      </c>
      <c r="F99" s="24" t="str">
        <f t="shared" si="8"/>
        <v>02812015EcoDis</v>
      </c>
      <c r="G99" s="262">
        <v>67.7</v>
      </c>
      <c r="H99" s="287">
        <v>34</v>
      </c>
      <c r="I99" s="262">
        <v>37</v>
      </c>
      <c r="J99" s="262">
        <v>61</v>
      </c>
      <c r="K99" s="287">
        <v>31</v>
      </c>
      <c r="L99" s="262">
        <v>38</v>
      </c>
    </row>
    <row r="100" spans="1:12">
      <c r="A100" s="24" t="s">
        <v>99</v>
      </c>
      <c r="B100" s="24" t="s">
        <v>105</v>
      </c>
      <c r="C100" s="24" t="s">
        <v>61</v>
      </c>
      <c r="D100" s="24" t="s">
        <v>108</v>
      </c>
      <c r="E100" s="24" t="s">
        <v>74</v>
      </c>
      <c r="F100" s="24" t="str">
        <f t="shared" si="8"/>
        <v>02812015AfAm</v>
      </c>
      <c r="G100" s="262">
        <v>71</v>
      </c>
      <c r="H100" s="287">
        <v>38</v>
      </c>
      <c r="I100" s="262">
        <v>38</v>
      </c>
      <c r="J100" s="262">
        <v>64</v>
      </c>
      <c r="K100" s="287">
        <v>34</v>
      </c>
      <c r="L100" s="262">
        <v>38</v>
      </c>
    </row>
    <row r="101" spans="1:12">
      <c r="A101" s="24" t="s">
        <v>99</v>
      </c>
      <c r="B101" s="24" t="s">
        <v>105</v>
      </c>
      <c r="C101" s="24" t="s">
        <v>61</v>
      </c>
      <c r="D101" s="24" t="s">
        <v>108</v>
      </c>
      <c r="E101" s="24" t="s">
        <v>42</v>
      </c>
      <c r="F101" s="24" t="str">
        <f t="shared" si="8"/>
        <v>02812015Asian</v>
      </c>
      <c r="G101" s="262">
        <v>77.8</v>
      </c>
      <c r="H101" s="287">
        <v>54</v>
      </c>
      <c r="I101" s="262">
        <v>54.5</v>
      </c>
      <c r="J101" s="262">
        <v>83</v>
      </c>
      <c r="K101" s="287">
        <v>65</v>
      </c>
      <c r="L101" s="262">
        <v>63</v>
      </c>
    </row>
    <row r="102" spans="1:12">
      <c r="A102" s="24" t="s">
        <v>99</v>
      </c>
      <c r="B102" s="24" t="s">
        <v>105</v>
      </c>
      <c r="C102" s="24" t="s">
        <v>61</v>
      </c>
      <c r="D102" s="24" t="s">
        <v>108</v>
      </c>
      <c r="E102" s="24" t="s">
        <v>77</v>
      </c>
      <c r="F102" s="24" t="str">
        <f t="shared" si="8"/>
        <v>02812015Hisp</v>
      </c>
      <c r="G102" s="262">
        <v>67</v>
      </c>
      <c r="H102" s="287">
        <v>33</v>
      </c>
      <c r="I102" s="262">
        <v>38</v>
      </c>
      <c r="J102" s="262">
        <v>59.8</v>
      </c>
      <c r="K102" s="287">
        <v>29</v>
      </c>
      <c r="L102" s="262">
        <v>38</v>
      </c>
    </row>
    <row r="103" spans="1:12">
      <c r="A103" s="24" t="s">
        <v>99</v>
      </c>
      <c r="B103" s="24" t="s">
        <v>105</v>
      </c>
      <c r="C103" s="24" t="s">
        <v>61</v>
      </c>
      <c r="D103" s="24" t="s">
        <v>108</v>
      </c>
      <c r="E103" s="24" t="s">
        <v>79</v>
      </c>
      <c r="F103" s="24" t="str">
        <f t="shared" si="8"/>
        <v>02812015Multi</v>
      </c>
      <c r="G103" s="262">
        <v>75.900000000000006</v>
      </c>
      <c r="H103" s="287">
        <v>51</v>
      </c>
      <c r="I103" s="262">
        <v>32</v>
      </c>
      <c r="J103" s="262">
        <v>73.7</v>
      </c>
      <c r="K103" s="287">
        <v>49</v>
      </c>
      <c r="L103" s="262">
        <v>38</v>
      </c>
    </row>
    <row r="104" spans="1:12">
      <c r="A104" s="24" t="s">
        <v>99</v>
      </c>
      <c r="B104" s="24" t="s">
        <v>105</v>
      </c>
      <c r="C104" s="24" t="s">
        <v>61</v>
      </c>
      <c r="D104" s="24" t="s">
        <v>108</v>
      </c>
      <c r="E104" s="24" t="s">
        <v>81</v>
      </c>
      <c r="F104" s="24" t="str">
        <f t="shared" si="8"/>
        <v>02812015WH</v>
      </c>
      <c r="G104" s="262">
        <v>78.8</v>
      </c>
      <c r="H104" s="287">
        <v>52</v>
      </c>
      <c r="I104" s="262">
        <v>39</v>
      </c>
      <c r="J104" s="262">
        <v>71.599999999999994</v>
      </c>
      <c r="K104" s="287">
        <v>46</v>
      </c>
      <c r="L104" s="262">
        <v>39</v>
      </c>
    </row>
    <row r="105" spans="1:12">
      <c r="A105" s="24" t="s">
        <v>99</v>
      </c>
      <c r="B105" s="24" t="s">
        <v>107</v>
      </c>
      <c r="C105" s="24" t="s">
        <v>57</v>
      </c>
      <c r="D105" s="24" t="s">
        <v>108</v>
      </c>
      <c r="E105" s="24" t="s">
        <v>55</v>
      </c>
      <c r="F105" s="24" t="str">
        <f t="shared" si="8"/>
        <v>04972015All</v>
      </c>
      <c r="G105" s="262">
        <v>93.7</v>
      </c>
      <c r="H105" s="287">
        <v>86</v>
      </c>
      <c r="I105" s="262">
        <v>55</v>
      </c>
      <c r="J105" s="262">
        <v>90</v>
      </c>
      <c r="K105" s="287">
        <v>76</v>
      </c>
      <c r="L105" s="262">
        <v>62</v>
      </c>
    </row>
    <row r="106" spans="1:12">
      <c r="A106" s="24" t="s">
        <v>99</v>
      </c>
      <c r="B106" s="24" t="s">
        <v>107</v>
      </c>
      <c r="C106" s="24" t="s">
        <v>57</v>
      </c>
      <c r="D106" s="24" t="s">
        <v>108</v>
      </c>
      <c r="E106" s="24" t="s">
        <v>72</v>
      </c>
      <c r="F106" s="24" t="str">
        <f t="shared" si="8"/>
        <v>04972015ELL</v>
      </c>
      <c r="G106" s="262" t="e">
        <v>#NULL!</v>
      </c>
      <c r="H106" s="287" t="e">
        <v>#NULL!</v>
      </c>
      <c r="I106" s="262" t="e">
        <v>#NULL!</v>
      </c>
      <c r="J106" s="262" t="e">
        <v>#NULL!</v>
      </c>
      <c r="K106" s="287" t="e">
        <v>#NULL!</v>
      </c>
      <c r="L106" s="262" t="e">
        <v>#NULL!</v>
      </c>
    </row>
    <row r="107" spans="1:12">
      <c r="A107" s="24" t="s">
        <v>99</v>
      </c>
      <c r="B107" s="24" t="s">
        <v>107</v>
      </c>
      <c r="C107" s="24" t="s">
        <v>57</v>
      </c>
      <c r="D107" s="24" t="s">
        <v>108</v>
      </c>
      <c r="E107" s="24" t="s">
        <v>70</v>
      </c>
      <c r="F107" s="24" t="str">
        <f t="shared" si="8"/>
        <v>04972015SPED</v>
      </c>
      <c r="G107" s="262">
        <v>66.2</v>
      </c>
      <c r="H107" s="287">
        <v>35</v>
      </c>
      <c r="I107" s="262" t="e">
        <v>#NULL!</v>
      </c>
      <c r="J107" s="262">
        <v>66.7</v>
      </c>
      <c r="K107" s="287">
        <v>33</v>
      </c>
      <c r="L107" s="262" t="e">
        <v>#NULL!</v>
      </c>
    </row>
    <row r="108" spans="1:12">
      <c r="A108" s="24" t="s">
        <v>99</v>
      </c>
      <c r="B108" s="24" t="s">
        <v>107</v>
      </c>
      <c r="C108" s="24" t="s">
        <v>57</v>
      </c>
      <c r="D108" s="24" t="s">
        <v>108</v>
      </c>
      <c r="E108" s="24" t="s">
        <v>68</v>
      </c>
      <c r="F108" s="24" t="str">
        <f t="shared" si="8"/>
        <v>04972015EcoDis</v>
      </c>
      <c r="G108" s="262">
        <v>93.4</v>
      </c>
      <c r="H108" s="287">
        <v>87</v>
      </c>
      <c r="I108" s="262">
        <v>54</v>
      </c>
      <c r="J108" s="262">
        <v>86.5</v>
      </c>
      <c r="K108" s="287">
        <v>64</v>
      </c>
      <c r="L108" s="262">
        <v>60</v>
      </c>
    </row>
    <row r="109" spans="1:12">
      <c r="A109" s="24" t="s">
        <v>99</v>
      </c>
      <c r="B109" s="24" t="s">
        <v>107</v>
      </c>
      <c r="C109" s="24" t="s">
        <v>57</v>
      </c>
      <c r="D109" s="24" t="s">
        <v>108</v>
      </c>
      <c r="E109" s="24" t="s">
        <v>74</v>
      </c>
      <c r="F109" s="24" t="str">
        <f t="shared" si="8"/>
        <v>04972015AfAm</v>
      </c>
      <c r="G109" s="262">
        <v>75</v>
      </c>
      <c r="H109" s="287">
        <v>60</v>
      </c>
      <c r="I109" s="262" t="e">
        <v>#NULL!</v>
      </c>
      <c r="J109" s="262">
        <v>70</v>
      </c>
      <c r="K109" s="287">
        <v>40</v>
      </c>
      <c r="L109" s="262" t="e">
        <v>#NULL!</v>
      </c>
    </row>
    <row r="110" spans="1:12">
      <c r="A110" s="24" t="s">
        <v>99</v>
      </c>
      <c r="B110" s="24" t="s">
        <v>107</v>
      </c>
      <c r="C110" s="24" t="s">
        <v>57</v>
      </c>
      <c r="D110" s="24" t="s">
        <v>108</v>
      </c>
      <c r="E110" s="24" t="s">
        <v>42</v>
      </c>
      <c r="F110" s="24" t="str">
        <f t="shared" si="8"/>
        <v>04972015Asian</v>
      </c>
      <c r="G110" s="262">
        <v>95.6</v>
      </c>
      <c r="H110" s="287">
        <v>90</v>
      </c>
      <c r="I110" s="262">
        <v>59</v>
      </c>
      <c r="J110" s="262">
        <v>94.5</v>
      </c>
      <c r="K110" s="287">
        <v>83</v>
      </c>
      <c r="L110" s="262">
        <v>69</v>
      </c>
    </row>
    <row r="111" spans="1:12">
      <c r="A111" s="24" t="s">
        <v>99</v>
      </c>
      <c r="B111" s="24" t="s">
        <v>107</v>
      </c>
      <c r="C111" s="24" t="s">
        <v>57</v>
      </c>
      <c r="D111" s="24" t="s">
        <v>108</v>
      </c>
      <c r="E111" s="24" t="s">
        <v>77</v>
      </c>
      <c r="F111" s="24" t="str">
        <f t="shared" si="8"/>
        <v>04972015Hisp</v>
      </c>
      <c r="G111" s="262" t="e">
        <v>#NULL!</v>
      </c>
      <c r="H111" s="287" t="e">
        <v>#NULL!</v>
      </c>
      <c r="I111" s="262" t="e">
        <v>#NULL!</v>
      </c>
      <c r="J111" s="262" t="e">
        <v>#NULL!</v>
      </c>
      <c r="K111" s="287" t="e">
        <v>#NULL!</v>
      </c>
      <c r="L111" s="262" t="e">
        <v>#NULL!</v>
      </c>
    </row>
    <row r="112" spans="1:12">
      <c r="A112" s="24" t="s">
        <v>99</v>
      </c>
      <c r="B112" s="24" t="s">
        <v>107</v>
      </c>
      <c r="C112" s="24" t="s">
        <v>57</v>
      </c>
      <c r="D112" s="24" t="s">
        <v>108</v>
      </c>
      <c r="E112" s="24" t="s">
        <v>79</v>
      </c>
      <c r="F112" s="24" t="str">
        <f t="shared" si="8"/>
        <v>04972015Multi</v>
      </c>
      <c r="G112" s="262">
        <v>95.1</v>
      </c>
      <c r="H112" s="287">
        <v>89</v>
      </c>
      <c r="I112" s="262">
        <v>52.5</v>
      </c>
      <c r="J112" s="262">
        <v>94.6</v>
      </c>
      <c r="K112" s="287">
        <v>86</v>
      </c>
      <c r="L112" s="262">
        <v>58</v>
      </c>
    </row>
    <row r="113" spans="1:12">
      <c r="A113" s="24" t="s">
        <v>99</v>
      </c>
      <c r="B113" s="24" t="s">
        <v>107</v>
      </c>
      <c r="C113" s="24" t="s">
        <v>57</v>
      </c>
      <c r="D113" s="24" t="s">
        <v>108</v>
      </c>
      <c r="E113" s="24" t="s">
        <v>81</v>
      </c>
      <c r="F113" s="24" t="str">
        <f t="shared" si="8"/>
        <v>04972015WH</v>
      </c>
      <c r="G113" s="262">
        <v>94</v>
      </c>
      <c r="H113" s="287">
        <v>86</v>
      </c>
      <c r="I113" s="262">
        <v>55</v>
      </c>
      <c r="J113" s="262">
        <v>89.1</v>
      </c>
      <c r="K113" s="287">
        <v>75</v>
      </c>
      <c r="L113" s="262">
        <v>62</v>
      </c>
    </row>
    <row r="114" spans="1:12">
      <c r="A114" s="24" t="s">
        <v>99</v>
      </c>
      <c r="B114" s="24" t="s">
        <v>105</v>
      </c>
      <c r="C114" s="24" t="s">
        <v>61</v>
      </c>
      <c r="D114" s="24" t="s">
        <v>110</v>
      </c>
      <c r="E114" s="24" t="s">
        <v>55</v>
      </c>
      <c r="F114" s="24" t="str">
        <f>C114&amp;D114&amp;E114</f>
        <v>02812016All</v>
      </c>
      <c r="G114" s="262">
        <v>72.5</v>
      </c>
      <c r="H114" s="24">
        <v>43</v>
      </c>
      <c r="I114" s="262">
        <v>45</v>
      </c>
      <c r="J114" s="262">
        <v>65.2</v>
      </c>
      <c r="K114" s="287">
        <v>39</v>
      </c>
      <c r="L114" s="262">
        <v>37</v>
      </c>
    </row>
    <row r="115" spans="1:12">
      <c r="A115" s="24" t="s">
        <v>99</v>
      </c>
      <c r="B115" s="24" t="s">
        <v>105</v>
      </c>
      <c r="C115" s="24" t="s">
        <v>61</v>
      </c>
      <c r="D115" s="24" t="s">
        <v>110</v>
      </c>
      <c r="E115" s="24" t="s">
        <v>72</v>
      </c>
      <c r="F115" s="24" t="str">
        <f t="shared" ref="F115:F134" si="9">C115&amp;D115&amp;E115</f>
        <v>02812016ELL</v>
      </c>
      <c r="G115" s="262">
        <v>57.2</v>
      </c>
      <c r="H115" s="24">
        <v>21</v>
      </c>
      <c r="I115" s="262">
        <v>45</v>
      </c>
      <c r="J115" s="262">
        <v>55.4</v>
      </c>
      <c r="K115" s="287">
        <v>28</v>
      </c>
      <c r="L115" s="262">
        <v>42</v>
      </c>
    </row>
    <row r="116" spans="1:12">
      <c r="A116" s="24" t="s">
        <v>99</v>
      </c>
      <c r="B116" s="24" t="s">
        <v>105</v>
      </c>
      <c r="C116" s="24" t="s">
        <v>61</v>
      </c>
      <c r="D116" s="24" t="s">
        <v>110</v>
      </c>
      <c r="E116" s="24" t="s">
        <v>70</v>
      </c>
      <c r="F116" s="24" t="str">
        <f t="shared" si="9"/>
        <v>02812016SPED</v>
      </c>
      <c r="G116" s="262">
        <v>54.4</v>
      </c>
      <c r="H116" s="24">
        <v>12</v>
      </c>
      <c r="I116" s="262">
        <v>39</v>
      </c>
      <c r="J116" s="262">
        <v>47.2</v>
      </c>
      <c r="K116" s="287">
        <v>12</v>
      </c>
      <c r="L116" s="262">
        <v>33</v>
      </c>
    </row>
    <row r="117" spans="1:12">
      <c r="A117" s="24" t="s">
        <v>99</v>
      </c>
      <c r="B117" s="24" t="s">
        <v>105</v>
      </c>
      <c r="C117" s="24" t="s">
        <v>61</v>
      </c>
      <c r="D117" s="24" t="s">
        <v>110</v>
      </c>
      <c r="E117" s="24" t="s">
        <v>68</v>
      </c>
      <c r="F117" s="24" t="str">
        <f t="shared" si="9"/>
        <v>02812016EcoDis</v>
      </c>
      <c r="G117" s="262">
        <v>70.599999999999994</v>
      </c>
      <c r="H117" s="24">
        <v>39</v>
      </c>
      <c r="I117" s="262">
        <v>43</v>
      </c>
      <c r="J117" s="262">
        <v>63.4</v>
      </c>
      <c r="K117" s="287">
        <v>36</v>
      </c>
      <c r="L117" s="262">
        <v>36</v>
      </c>
    </row>
    <row r="118" spans="1:12">
      <c r="A118" s="24" t="s">
        <v>99</v>
      </c>
      <c r="B118" s="24" t="s">
        <v>105</v>
      </c>
      <c r="C118" s="24" t="s">
        <v>61</v>
      </c>
      <c r="D118" s="24" t="s">
        <v>110</v>
      </c>
      <c r="E118" s="24" t="s">
        <v>74</v>
      </c>
      <c r="F118" s="24" t="str">
        <f t="shared" si="9"/>
        <v>02812016AfAm</v>
      </c>
      <c r="G118" s="262">
        <v>74.099999999999994</v>
      </c>
      <c r="H118" s="24">
        <v>45</v>
      </c>
      <c r="I118" s="262">
        <v>43</v>
      </c>
      <c r="J118" s="262">
        <v>64.8</v>
      </c>
      <c r="K118" s="287">
        <v>38</v>
      </c>
      <c r="L118" s="262">
        <v>37</v>
      </c>
    </row>
    <row r="119" spans="1:12">
      <c r="A119" s="24" t="s">
        <v>99</v>
      </c>
      <c r="B119" s="24" t="s">
        <v>105</v>
      </c>
      <c r="C119" s="24" t="s">
        <v>61</v>
      </c>
      <c r="D119" s="24" t="s">
        <v>110</v>
      </c>
      <c r="E119" s="24" t="s">
        <v>42</v>
      </c>
      <c r="F119" s="24" t="str">
        <f t="shared" si="9"/>
        <v>02812016Asian</v>
      </c>
      <c r="G119" s="262">
        <v>82.2</v>
      </c>
      <c r="H119" s="24">
        <v>62</v>
      </c>
      <c r="I119" s="262">
        <v>61</v>
      </c>
      <c r="J119" s="262">
        <v>83.3</v>
      </c>
      <c r="K119" s="287">
        <v>66</v>
      </c>
      <c r="L119" s="262">
        <v>53</v>
      </c>
    </row>
    <row r="120" spans="1:12">
      <c r="A120" s="24" t="s">
        <v>99</v>
      </c>
      <c r="B120" s="24" t="s">
        <v>105</v>
      </c>
      <c r="C120" s="24" t="s">
        <v>61</v>
      </c>
      <c r="D120" s="24" t="s">
        <v>110</v>
      </c>
      <c r="E120" s="24" t="s">
        <v>77</v>
      </c>
      <c r="F120" s="24" t="str">
        <f t="shared" si="9"/>
        <v>02812016Hisp</v>
      </c>
      <c r="G120" s="262">
        <v>70.2</v>
      </c>
      <c r="H120" s="24">
        <v>39</v>
      </c>
      <c r="I120" s="262">
        <v>43.5</v>
      </c>
      <c r="J120" s="262">
        <v>63</v>
      </c>
      <c r="K120" s="287">
        <v>35</v>
      </c>
      <c r="L120" s="262">
        <v>36</v>
      </c>
    </row>
    <row r="121" spans="1:12">
      <c r="A121" s="24" t="s">
        <v>99</v>
      </c>
      <c r="B121" s="24" t="s">
        <v>105</v>
      </c>
      <c r="C121" s="24" t="s">
        <v>61</v>
      </c>
      <c r="D121" s="24" t="s">
        <v>110</v>
      </c>
      <c r="E121" s="24" t="s">
        <v>79</v>
      </c>
      <c r="F121" s="24" t="str">
        <f t="shared" si="9"/>
        <v>02812016Multi</v>
      </c>
      <c r="G121" s="262">
        <v>76.2</v>
      </c>
      <c r="H121" s="24">
        <v>53</v>
      </c>
      <c r="I121" s="262">
        <v>39</v>
      </c>
      <c r="J121" s="262">
        <v>72.099999999999994</v>
      </c>
      <c r="K121" s="287">
        <v>52</v>
      </c>
      <c r="L121" s="262">
        <v>32.5</v>
      </c>
    </row>
    <row r="122" spans="1:12">
      <c r="A122" s="24" t="s">
        <v>99</v>
      </c>
      <c r="B122" s="24" t="s">
        <v>105</v>
      </c>
      <c r="C122" s="24" t="s">
        <v>61</v>
      </c>
      <c r="D122" s="24" t="s">
        <v>110</v>
      </c>
      <c r="E122" s="24" t="s">
        <v>81</v>
      </c>
      <c r="F122" s="24" t="str">
        <f t="shared" si="9"/>
        <v>02812016WH</v>
      </c>
      <c r="G122" s="262">
        <v>80.599999999999994</v>
      </c>
      <c r="H122" s="24">
        <v>58</v>
      </c>
      <c r="I122" s="262">
        <v>50</v>
      </c>
      <c r="J122" s="262">
        <v>74</v>
      </c>
      <c r="K122" s="287">
        <v>52</v>
      </c>
      <c r="L122" s="262">
        <v>39</v>
      </c>
    </row>
    <row r="123" spans="1:12">
      <c r="A123" s="24" t="s">
        <v>99</v>
      </c>
      <c r="B123" s="24" t="s">
        <v>107</v>
      </c>
      <c r="C123" s="24" t="s">
        <v>57</v>
      </c>
      <c r="D123" s="24" t="s">
        <v>110</v>
      </c>
      <c r="E123" s="24" t="s">
        <v>55</v>
      </c>
      <c r="F123" s="24" t="str">
        <f t="shared" si="9"/>
        <v>04972016All</v>
      </c>
      <c r="G123" s="262">
        <v>92.8</v>
      </c>
      <c r="H123" s="24">
        <v>82</v>
      </c>
      <c r="I123" s="262">
        <v>59</v>
      </c>
      <c r="J123" s="262">
        <v>90.1</v>
      </c>
      <c r="K123" s="287">
        <v>75</v>
      </c>
      <c r="L123" s="262">
        <v>62</v>
      </c>
    </row>
    <row r="124" spans="1:12">
      <c r="A124" s="24" t="s">
        <v>99</v>
      </c>
      <c r="B124" s="24" t="s">
        <v>107</v>
      </c>
      <c r="C124" s="24" t="s">
        <v>57</v>
      </c>
      <c r="D124" s="24" t="s">
        <v>110</v>
      </c>
      <c r="E124" s="24" t="s">
        <v>72</v>
      </c>
      <c r="F124" s="24" t="str">
        <f t="shared" si="9"/>
        <v>04972016ELL</v>
      </c>
      <c r="G124" s="262" t="e">
        <v>#NULL!</v>
      </c>
      <c r="H124" s="24" t="e">
        <v>#NULL!</v>
      </c>
      <c r="I124" s="262" t="e">
        <v>#NULL!</v>
      </c>
      <c r="J124" s="262" t="e">
        <v>#NULL!</v>
      </c>
      <c r="K124" s="287" t="e">
        <v>#NULL!</v>
      </c>
      <c r="L124" s="262" t="e">
        <v>#NULL!</v>
      </c>
    </row>
    <row r="125" spans="1:12">
      <c r="A125" s="24" t="s">
        <v>99</v>
      </c>
      <c r="B125" s="24" t="s">
        <v>107</v>
      </c>
      <c r="C125" s="24" t="s">
        <v>57</v>
      </c>
      <c r="D125" s="24" t="s">
        <v>110</v>
      </c>
      <c r="E125" s="24" t="s">
        <v>70</v>
      </c>
      <c r="F125" s="24" t="str">
        <f t="shared" si="9"/>
        <v>04972016SPED</v>
      </c>
      <c r="G125" s="262">
        <v>72.2</v>
      </c>
      <c r="H125" s="24">
        <v>44</v>
      </c>
      <c r="I125" s="262" t="e">
        <v>#NULL!</v>
      </c>
      <c r="J125" s="262">
        <v>59.7</v>
      </c>
      <c r="K125" s="287">
        <v>22</v>
      </c>
      <c r="L125" s="262" t="e">
        <v>#NULL!</v>
      </c>
    </row>
    <row r="126" spans="1:12">
      <c r="A126" s="24" t="s">
        <v>99</v>
      </c>
      <c r="B126" s="24" t="s">
        <v>107</v>
      </c>
      <c r="C126" s="24" t="s">
        <v>57</v>
      </c>
      <c r="D126" s="24" t="s">
        <v>110</v>
      </c>
      <c r="E126" s="24" t="s">
        <v>68</v>
      </c>
      <c r="F126" s="24" t="str">
        <f t="shared" si="9"/>
        <v>04972016EcoDis</v>
      </c>
      <c r="G126" s="262">
        <v>88</v>
      </c>
      <c r="H126" s="24">
        <v>67</v>
      </c>
      <c r="I126" s="262">
        <v>50</v>
      </c>
      <c r="J126" s="262">
        <v>78.900000000000006</v>
      </c>
      <c r="K126" s="287">
        <v>51</v>
      </c>
      <c r="L126" s="262">
        <v>57</v>
      </c>
    </row>
    <row r="127" spans="1:12">
      <c r="A127" s="24" t="s">
        <v>99</v>
      </c>
      <c r="B127" s="24" t="s">
        <v>107</v>
      </c>
      <c r="C127" s="24" t="s">
        <v>57</v>
      </c>
      <c r="D127" s="24" t="s">
        <v>110</v>
      </c>
      <c r="E127" s="24" t="s">
        <v>74</v>
      </c>
      <c r="F127" s="24" t="str">
        <f t="shared" si="9"/>
        <v>04972016AfAm</v>
      </c>
      <c r="G127" s="262" t="e">
        <v>#NULL!</v>
      </c>
      <c r="H127" s="24" t="e">
        <v>#NULL!</v>
      </c>
      <c r="I127" s="262" t="e">
        <v>#NULL!</v>
      </c>
      <c r="J127" s="262" t="e">
        <v>#NULL!</v>
      </c>
      <c r="K127" s="287" t="e">
        <v>#NULL!</v>
      </c>
      <c r="L127" s="262" t="e">
        <v>#NULL!</v>
      </c>
    </row>
    <row r="128" spans="1:12">
      <c r="A128" s="24" t="s">
        <v>99</v>
      </c>
      <c r="B128" s="24" t="s">
        <v>107</v>
      </c>
      <c r="C128" s="24" t="s">
        <v>57</v>
      </c>
      <c r="D128" s="24" t="s">
        <v>110</v>
      </c>
      <c r="E128" s="24" t="s">
        <v>42</v>
      </c>
      <c r="F128" s="24" t="str">
        <f t="shared" si="9"/>
        <v>04972016Asian</v>
      </c>
      <c r="G128" s="262">
        <v>88.1</v>
      </c>
      <c r="H128" s="24">
        <v>79</v>
      </c>
      <c r="I128" s="262">
        <v>60.5</v>
      </c>
      <c r="J128" s="262">
        <v>92.3</v>
      </c>
      <c r="K128" s="287">
        <v>79</v>
      </c>
      <c r="L128" s="262">
        <v>75</v>
      </c>
    </row>
    <row r="129" spans="1:12">
      <c r="A129" s="24" t="s">
        <v>99</v>
      </c>
      <c r="B129" s="24" t="s">
        <v>107</v>
      </c>
      <c r="C129" s="24" t="s">
        <v>57</v>
      </c>
      <c r="D129" s="24" t="s">
        <v>110</v>
      </c>
      <c r="E129" s="24" t="s">
        <v>77</v>
      </c>
      <c r="F129" s="24" t="str">
        <f t="shared" si="9"/>
        <v>04972016Hisp</v>
      </c>
      <c r="G129" s="262">
        <v>83.3</v>
      </c>
      <c r="H129" s="24">
        <v>60</v>
      </c>
      <c r="I129" s="262" t="e">
        <v>#NULL!</v>
      </c>
      <c r="J129" s="262">
        <v>82.7</v>
      </c>
      <c r="K129" s="287">
        <v>54</v>
      </c>
      <c r="L129" s="262" t="e">
        <v>#NULL!</v>
      </c>
    </row>
    <row r="130" spans="1:12">
      <c r="A130" s="24" t="s">
        <v>99</v>
      </c>
      <c r="B130" s="24" t="s">
        <v>107</v>
      </c>
      <c r="C130" s="24" t="s">
        <v>57</v>
      </c>
      <c r="D130" s="24" t="s">
        <v>110</v>
      </c>
      <c r="E130" s="24" t="s">
        <v>79</v>
      </c>
      <c r="F130" s="24" t="str">
        <f t="shared" si="9"/>
        <v>04972016Multi</v>
      </c>
      <c r="G130" s="262">
        <v>97.1</v>
      </c>
      <c r="H130" s="24">
        <v>91</v>
      </c>
      <c r="I130" s="262">
        <v>59.5</v>
      </c>
      <c r="J130" s="262">
        <v>94.1</v>
      </c>
      <c r="K130" s="287">
        <v>88</v>
      </c>
      <c r="L130" s="262">
        <v>57</v>
      </c>
    </row>
    <row r="131" spans="1:12">
      <c r="A131" s="24" t="s">
        <v>99</v>
      </c>
      <c r="B131" s="24" t="s">
        <v>107</v>
      </c>
      <c r="C131" s="24" t="s">
        <v>57</v>
      </c>
      <c r="D131" s="24" t="s">
        <v>110</v>
      </c>
      <c r="E131" s="24" t="s">
        <v>81</v>
      </c>
      <c r="F131" s="24" t="str">
        <f t="shared" si="9"/>
        <v>04972016WH</v>
      </c>
      <c r="G131" s="262">
        <v>94.7</v>
      </c>
      <c r="H131" s="24">
        <v>85</v>
      </c>
      <c r="I131" s="262">
        <v>58</v>
      </c>
      <c r="J131" s="262">
        <v>91.1</v>
      </c>
      <c r="K131" s="287">
        <v>74</v>
      </c>
      <c r="L131" s="262">
        <v>62.5</v>
      </c>
    </row>
    <row r="132" spans="1:12">
      <c r="A132" s="24" t="s">
        <v>99</v>
      </c>
      <c r="B132" s="24" t="s">
        <v>100</v>
      </c>
      <c r="C132" s="24" t="s">
        <v>59</v>
      </c>
      <c r="D132" s="24" t="s">
        <v>104</v>
      </c>
      <c r="E132" s="24" t="s">
        <v>77</v>
      </c>
      <c r="F132" s="24" t="str">
        <f t="shared" si="9"/>
        <v>00002013Hisp</v>
      </c>
      <c r="G132" s="24">
        <v>71.8</v>
      </c>
      <c r="H132" s="24">
        <v>41</v>
      </c>
      <c r="I132" s="24">
        <v>46</v>
      </c>
      <c r="J132" s="262">
        <v>65</v>
      </c>
      <c r="K132" s="24">
        <v>35</v>
      </c>
      <c r="L132" s="24">
        <v>47</v>
      </c>
    </row>
    <row r="133" spans="1:12">
      <c r="A133" s="24" t="s">
        <v>99</v>
      </c>
      <c r="B133" s="24" t="s">
        <v>105</v>
      </c>
      <c r="C133" s="24" t="s">
        <v>61</v>
      </c>
      <c r="D133" s="24" t="s">
        <v>104</v>
      </c>
      <c r="E133" s="24" t="s">
        <v>77</v>
      </c>
      <c r="F133" s="24" t="str">
        <f t="shared" si="9"/>
        <v>02812013Hisp</v>
      </c>
      <c r="G133" s="24">
        <v>64.5</v>
      </c>
      <c r="H133" s="24">
        <v>30</v>
      </c>
      <c r="I133" s="24">
        <v>38</v>
      </c>
      <c r="J133" s="24">
        <v>55.2</v>
      </c>
      <c r="K133" s="24">
        <v>24</v>
      </c>
      <c r="L133" s="24">
        <v>36</v>
      </c>
    </row>
    <row r="134" spans="1:12">
      <c r="A134" s="24" t="s">
        <v>99</v>
      </c>
      <c r="B134" s="24" t="s">
        <v>107</v>
      </c>
      <c r="C134" s="24" t="s">
        <v>57</v>
      </c>
      <c r="D134" s="24" t="s">
        <v>104</v>
      </c>
      <c r="E134" s="24" t="s">
        <v>77</v>
      </c>
      <c r="F134" s="24" t="str">
        <f t="shared" si="9"/>
        <v>04972013Hisp</v>
      </c>
      <c r="G134" s="24" t="s">
        <v>111</v>
      </c>
      <c r="H134" s="24" t="s">
        <v>111</v>
      </c>
      <c r="I134" s="24" t="s">
        <v>111</v>
      </c>
      <c r="J134" s="24" t="s">
        <v>111</v>
      </c>
      <c r="K134" s="24" t="s">
        <v>111</v>
      </c>
      <c r="L134" s="24" t="s">
        <v>111</v>
      </c>
    </row>
    <row r="139" spans="1:12">
      <c r="A139" s="24"/>
      <c r="B139" s="24"/>
      <c r="C139" s="24"/>
      <c r="D139" s="24"/>
      <c r="E139" s="24"/>
      <c r="F139" s="24"/>
      <c r="G139" s="234"/>
      <c r="H139" s="240"/>
      <c r="I139" s="234"/>
      <c r="J139" s="234"/>
      <c r="K139" s="240"/>
      <c r="L139" s="234"/>
    </row>
    <row r="140" spans="1:12">
      <c r="A140" s="24"/>
      <c r="B140" s="24"/>
      <c r="C140" s="24"/>
      <c r="D140" s="24"/>
      <c r="E140" s="24"/>
      <c r="F140" s="24"/>
      <c r="G140" s="234"/>
      <c r="H140" s="240"/>
      <c r="I140" s="234"/>
      <c r="J140" s="234"/>
      <c r="K140" s="240"/>
      <c r="L140" s="234"/>
    </row>
    <row r="141" spans="1:12">
      <c r="A141" s="24"/>
      <c r="B141" s="24"/>
      <c r="C141" s="24"/>
      <c r="D141" s="24"/>
      <c r="E141" s="24"/>
      <c r="F141" s="24"/>
      <c r="G141" s="234"/>
      <c r="H141" s="240"/>
      <c r="I141" s="234"/>
      <c r="J141" s="234"/>
      <c r="K141" s="240"/>
      <c r="L141" s="234"/>
    </row>
    <row r="142" spans="1:12">
      <c r="A142" s="24"/>
      <c r="B142" s="24"/>
      <c r="C142" s="24"/>
      <c r="D142" s="24"/>
      <c r="E142" s="24"/>
      <c r="F142" s="24"/>
      <c r="G142" s="234"/>
      <c r="H142" s="240"/>
      <c r="I142" s="234"/>
      <c r="J142" s="234"/>
      <c r="K142" s="240"/>
      <c r="L142" s="234"/>
    </row>
    <row r="143" spans="1:12">
      <c r="A143" s="24"/>
      <c r="B143" s="24"/>
      <c r="C143" s="24"/>
      <c r="D143" s="24"/>
      <c r="E143" s="24"/>
      <c r="F143" s="24"/>
      <c r="G143" s="234"/>
      <c r="H143" s="240"/>
      <c r="I143" s="234"/>
      <c r="J143" s="234"/>
      <c r="K143" s="240"/>
      <c r="L143" s="234"/>
    </row>
    <row r="144" spans="1:12">
      <c r="A144" s="24"/>
      <c r="B144" s="24"/>
      <c r="C144" s="24"/>
      <c r="D144" s="24"/>
      <c r="E144" s="24"/>
      <c r="F144" s="24"/>
      <c r="G144" s="234"/>
      <c r="H144" s="240"/>
      <c r="I144" s="234"/>
      <c r="J144" s="234"/>
      <c r="K144" s="240"/>
      <c r="L144" s="234"/>
    </row>
    <row r="145" spans="1:12">
      <c r="A145" s="24"/>
      <c r="B145" s="24"/>
      <c r="C145" s="24"/>
      <c r="D145" s="24"/>
      <c r="E145" s="24"/>
      <c r="F145" s="24"/>
      <c r="G145" s="234"/>
      <c r="H145" s="240"/>
      <c r="I145" s="234"/>
      <c r="J145" s="234"/>
      <c r="K145" s="240"/>
      <c r="L145" s="234"/>
    </row>
    <row r="146" spans="1:12">
      <c r="A146" s="24"/>
      <c r="B146" s="24"/>
      <c r="C146" s="24"/>
      <c r="D146" s="24"/>
      <c r="E146" s="24"/>
      <c r="F146" s="24"/>
      <c r="G146" s="234"/>
      <c r="H146" s="240"/>
      <c r="I146" s="234"/>
      <c r="J146" s="234"/>
      <c r="K146" s="240"/>
      <c r="L146" s="234"/>
    </row>
    <row r="147" spans="1:12">
      <c r="A147" s="24"/>
      <c r="B147" s="24"/>
      <c r="C147" s="24"/>
      <c r="D147" s="24"/>
      <c r="E147" s="24"/>
      <c r="F147" s="24"/>
      <c r="G147" s="234"/>
      <c r="H147" s="240"/>
      <c r="I147" s="234"/>
      <c r="J147" s="234"/>
      <c r="K147" s="240"/>
      <c r="L147" s="234"/>
    </row>
    <row r="148" spans="1:12">
      <c r="A148" s="24"/>
      <c r="B148" s="24"/>
      <c r="C148" s="24"/>
      <c r="D148" s="24"/>
      <c r="E148" s="24"/>
      <c r="F148" s="24"/>
      <c r="G148" s="234"/>
      <c r="H148" s="240"/>
      <c r="I148" s="234"/>
      <c r="J148" s="234"/>
      <c r="K148" s="240"/>
      <c r="L148" s="234"/>
    </row>
  </sheetData>
  <autoFilter ref="A1:Z148"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Q607"/>
  <sheetViews>
    <sheetView showGridLines="0" showRowColHeaders="0" zoomScale="90" zoomScaleNormal="90" zoomScalePageLayoutView="90" workbookViewId="0"/>
  </sheetViews>
  <sheetFormatPr defaultColWidth="9.140625" defaultRowHeight="15"/>
  <cols>
    <col min="1" max="1" width="1.140625" style="205" customWidth="1"/>
    <col min="2" max="2" width="4.28515625" style="24" customWidth="1"/>
    <col min="3" max="3" width="22.5703125" style="24" customWidth="1"/>
    <col min="4" max="8" width="10" style="24" customWidth="1"/>
    <col min="9" max="9" width="2.85546875" style="24" customWidth="1"/>
    <col min="10" max="10" width="8.5703125" style="24" customWidth="1"/>
    <col min="11" max="15" width="10" style="24" customWidth="1"/>
    <col min="16" max="16" width="2.85546875" style="24" customWidth="1"/>
    <col min="17" max="17" width="8.5703125" style="24" customWidth="1"/>
    <col min="18" max="22" width="10" style="24" customWidth="1"/>
    <col min="23" max="23" width="2.85546875" style="24" customWidth="1"/>
    <col min="24" max="24" width="2" style="24" customWidth="1"/>
    <col min="25" max="25" width="2.140625" style="24" customWidth="1"/>
    <col min="26" max="27" width="9.140625" style="315"/>
    <col min="28" max="16384" width="9.140625" style="24"/>
  </cols>
  <sheetData>
    <row r="1" spans="2:43" ht="16.5" thickBot="1">
      <c r="B1" s="364"/>
      <c r="C1" s="364"/>
      <c r="D1" s="364"/>
      <c r="E1" s="364"/>
      <c r="F1" s="364"/>
      <c r="G1" s="364"/>
      <c r="H1" s="364"/>
      <c r="I1" s="364"/>
      <c r="J1" s="364"/>
      <c r="K1" s="364"/>
      <c r="L1" s="364"/>
      <c r="M1" s="364"/>
      <c r="N1" s="364"/>
      <c r="O1" s="364"/>
      <c r="P1" s="364"/>
      <c r="Q1" s="364"/>
      <c r="R1" s="364"/>
      <c r="S1" s="364"/>
      <c r="T1" s="364"/>
      <c r="U1" s="364"/>
      <c r="V1" s="364"/>
      <c r="W1" s="364"/>
    </row>
    <row r="2" spans="2:43" s="205" customFormat="1" ht="60" customHeight="1">
      <c r="B2" s="357" t="s">
        <v>112</v>
      </c>
      <c r="C2" s="379"/>
      <c r="D2" s="379"/>
      <c r="E2" s="379"/>
      <c r="F2" s="379"/>
      <c r="G2" s="379"/>
      <c r="H2" s="379"/>
      <c r="I2" s="379"/>
      <c r="J2" s="379"/>
      <c r="K2" s="379"/>
      <c r="L2" s="379"/>
      <c r="M2" s="379"/>
      <c r="N2" s="379"/>
      <c r="O2" s="379"/>
      <c r="P2" s="379"/>
      <c r="Q2" s="379"/>
      <c r="R2" s="379"/>
      <c r="S2" s="379"/>
      <c r="T2" s="379"/>
      <c r="U2" s="379"/>
      <c r="V2" s="379"/>
      <c r="W2" s="380"/>
      <c r="X2" s="24"/>
      <c r="Y2" s="24"/>
      <c r="Z2" s="323"/>
      <c r="AA2" s="324"/>
      <c r="AB2" s="209"/>
      <c r="AC2" s="209"/>
      <c r="AD2" s="209"/>
      <c r="AE2" s="209"/>
      <c r="AF2" s="209"/>
      <c r="AG2" s="209"/>
      <c r="AH2" s="209"/>
      <c r="AI2" s="209"/>
      <c r="AJ2" s="209"/>
      <c r="AK2" s="209"/>
      <c r="AL2" s="209"/>
      <c r="AM2" s="209"/>
      <c r="AN2" s="209"/>
      <c r="AO2" s="209"/>
      <c r="AP2" s="209"/>
      <c r="AQ2" s="209"/>
    </row>
    <row r="3" spans="2:43" s="205" customFormat="1" ht="14.25" customHeight="1">
      <c r="B3" s="361" t="s">
        <v>49</v>
      </c>
      <c r="C3" s="378"/>
      <c r="D3" s="378"/>
      <c r="E3" s="378"/>
      <c r="F3" s="378"/>
      <c r="G3" s="378"/>
      <c r="H3" s="378"/>
      <c r="I3" s="378"/>
      <c r="J3" s="378"/>
      <c r="K3" s="378"/>
      <c r="L3" s="378"/>
      <c r="M3" s="378"/>
      <c r="N3" s="378"/>
      <c r="O3" s="378"/>
      <c r="P3" s="378"/>
      <c r="Q3" s="378"/>
      <c r="R3" s="378"/>
      <c r="S3" s="378"/>
      <c r="T3" s="378"/>
      <c r="U3" s="378"/>
      <c r="V3" s="378"/>
      <c r="W3" s="246"/>
      <c r="X3" s="24"/>
      <c r="Y3" s="24"/>
      <c r="Z3" s="323"/>
      <c r="AA3" s="324"/>
      <c r="AB3" s="209"/>
      <c r="AC3" s="209"/>
      <c r="AD3" s="209"/>
      <c r="AE3" s="209"/>
      <c r="AF3" s="209"/>
      <c r="AG3" s="209"/>
      <c r="AH3" s="209"/>
      <c r="AI3" s="209"/>
      <c r="AJ3" s="209"/>
      <c r="AK3" s="209"/>
      <c r="AL3" s="209"/>
      <c r="AM3" s="209"/>
      <c r="AN3" s="209"/>
      <c r="AO3" s="209"/>
      <c r="AP3" s="209"/>
      <c r="AQ3" s="209"/>
    </row>
    <row r="4" spans="2:43" s="205" customFormat="1" ht="15" customHeight="1">
      <c r="B4" s="362"/>
      <c r="C4" s="30"/>
      <c r="D4" s="30"/>
      <c r="E4" s="30"/>
      <c r="F4" s="30"/>
      <c r="G4" s="30"/>
      <c r="H4" s="30"/>
      <c r="I4" s="31"/>
      <c r="J4" s="32"/>
      <c r="K4" s="30"/>
      <c r="L4" s="30"/>
      <c r="M4" s="30"/>
      <c r="N4" s="30"/>
      <c r="O4" s="30"/>
      <c r="P4" s="31"/>
      <c r="Q4" s="32"/>
      <c r="R4" s="30"/>
      <c r="S4" s="30"/>
      <c r="T4" s="30"/>
      <c r="U4" s="30"/>
      <c r="V4" s="30"/>
      <c r="W4" s="33"/>
      <c r="X4" s="24"/>
      <c r="Y4" s="24"/>
      <c r="Z4" s="323"/>
      <c r="AA4" s="324"/>
      <c r="AB4" s="209"/>
      <c r="AC4" s="209"/>
      <c r="AD4" s="209"/>
      <c r="AE4" s="209"/>
      <c r="AF4" s="209"/>
      <c r="AG4" s="209"/>
      <c r="AH4" s="209"/>
      <c r="AI4" s="209"/>
      <c r="AJ4" s="209"/>
      <c r="AK4" s="209"/>
      <c r="AL4" s="209"/>
      <c r="AM4" s="209"/>
      <c r="AN4" s="209"/>
      <c r="AO4" s="209"/>
      <c r="AP4" s="209"/>
      <c r="AQ4" s="209"/>
    </row>
    <row r="5" spans="2:43" s="205" customFormat="1" ht="15" customHeight="1">
      <c r="B5" s="362"/>
      <c r="C5" s="34"/>
      <c r="D5" s="34"/>
      <c r="E5" s="34"/>
      <c r="F5" s="34"/>
      <c r="G5" s="34"/>
      <c r="H5" s="34"/>
      <c r="I5" s="35"/>
      <c r="J5" s="36"/>
      <c r="K5" s="34"/>
      <c r="L5" s="34"/>
      <c r="M5" s="34"/>
      <c r="N5" s="34"/>
      <c r="O5" s="34"/>
      <c r="P5" s="35"/>
      <c r="Q5" s="36"/>
      <c r="R5" s="34"/>
      <c r="S5" s="34"/>
      <c r="T5" s="34"/>
      <c r="U5" s="34"/>
      <c r="V5" s="34"/>
      <c r="W5" s="37"/>
      <c r="X5" s="24"/>
      <c r="Y5" s="24"/>
      <c r="Z5" s="323"/>
      <c r="AA5" s="318"/>
      <c r="AB5" s="336"/>
      <c r="AC5" s="336"/>
      <c r="AD5" s="336"/>
      <c r="AE5" s="336"/>
      <c r="AF5" s="210"/>
      <c r="AG5" s="336"/>
      <c r="AH5" s="336"/>
      <c r="AI5" s="336"/>
      <c r="AJ5" s="336"/>
      <c r="AK5" s="337"/>
      <c r="AL5" s="337"/>
      <c r="AM5" s="337"/>
      <c r="AN5" s="337"/>
      <c r="AO5" s="337"/>
      <c r="AP5" s="209"/>
      <c r="AQ5" s="209"/>
    </row>
    <row r="6" spans="2:43" s="205" customFormat="1" ht="15" customHeight="1">
      <c r="B6" s="362"/>
      <c r="C6" s="34"/>
      <c r="D6" s="34"/>
      <c r="E6" s="34"/>
      <c r="F6" s="34"/>
      <c r="G6" s="34"/>
      <c r="H6" s="34"/>
      <c r="I6" s="35"/>
      <c r="J6" s="36"/>
      <c r="K6" s="34"/>
      <c r="L6" s="34"/>
      <c r="M6" s="34"/>
      <c r="N6" s="34"/>
      <c r="O6" s="34"/>
      <c r="P6" s="35"/>
      <c r="Q6" s="36"/>
      <c r="R6" s="34"/>
      <c r="S6" s="34"/>
      <c r="T6" s="34"/>
      <c r="U6" s="34"/>
      <c r="V6" s="34"/>
      <c r="W6" s="37"/>
      <c r="X6" s="24"/>
      <c r="Y6" s="24"/>
      <c r="Z6" s="323"/>
      <c r="AA6" s="319"/>
      <c r="AB6" s="42"/>
      <c r="AC6" s="42"/>
      <c r="AD6" s="42"/>
      <c r="AE6" s="42"/>
      <c r="AF6" s="42"/>
      <c r="AG6" s="42"/>
      <c r="AH6" s="42"/>
      <c r="AI6" s="42"/>
      <c r="AJ6" s="42"/>
      <c r="AK6" s="42"/>
      <c r="AL6" s="42"/>
      <c r="AM6" s="42"/>
      <c r="AN6" s="42"/>
      <c r="AO6" s="42"/>
      <c r="AP6" s="209"/>
      <c r="AQ6" s="209"/>
    </row>
    <row r="7" spans="2:43" s="205" customFormat="1" ht="15" customHeight="1">
      <c r="B7" s="362"/>
      <c r="C7" s="34"/>
      <c r="D7" s="34"/>
      <c r="E7" s="34"/>
      <c r="F7" s="34"/>
      <c r="G7" s="34"/>
      <c r="H7" s="34"/>
      <c r="I7" s="35"/>
      <c r="J7" s="36"/>
      <c r="K7" s="34"/>
      <c r="L7" s="34"/>
      <c r="M7" s="34"/>
      <c r="N7" s="34"/>
      <c r="O7" s="34"/>
      <c r="P7" s="35"/>
      <c r="Q7" s="36"/>
      <c r="R7" s="34"/>
      <c r="S7" s="34"/>
      <c r="T7" s="34"/>
      <c r="U7" s="34"/>
      <c r="V7" s="34"/>
      <c r="W7" s="37"/>
      <c r="X7" s="24"/>
      <c r="Y7" s="24"/>
      <c r="Z7" s="323"/>
      <c r="AA7" s="324"/>
      <c r="AB7" s="209"/>
      <c r="AC7" s="209"/>
      <c r="AD7" s="209"/>
      <c r="AE7" s="209"/>
      <c r="AF7" s="209"/>
      <c r="AG7" s="209"/>
      <c r="AH7" s="209"/>
      <c r="AI7" s="209"/>
      <c r="AJ7" s="209"/>
      <c r="AK7" s="209"/>
      <c r="AL7" s="209"/>
      <c r="AM7" s="209"/>
      <c r="AN7" s="209"/>
      <c r="AO7" s="209"/>
      <c r="AP7" s="209"/>
      <c r="AQ7" s="209"/>
    </row>
    <row r="8" spans="2:43" s="205" customFormat="1" ht="15" customHeight="1">
      <c r="B8" s="362"/>
      <c r="C8" s="34"/>
      <c r="D8" s="34"/>
      <c r="E8" s="34"/>
      <c r="F8" s="34"/>
      <c r="G8" s="34"/>
      <c r="H8" s="34"/>
      <c r="I8" s="35"/>
      <c r="J8" s="36"/>
      <c r="K8" s="34"/>
      <c r="L8" s="34"/>
      <c r="M8" s="34"/>
      <c r="N8" s="34"/>
      <c r="O8" s="34"/>
      <c r="P8" s="35"/>
      <c r="Q8" s="36"/>
      <c r="R8" s="34"/>
      <c r="S8" s="34"/>
      <c r="T8" s="34"/>
      <c r="U8" s="34"/>
      <c r="V8" s="34"/>
      <c r="W8" s="37"/>
      <c r="X8" s="24"/>
      <c r="Y8" s="24"/>
      <c r="Z8" s="323"/>
      <c r="AA8" s="325"/>
      <c r="AB8" s="28"/>
      <c r="AC8" s="28"/>
      <c r="AD8" s="28"/>
      <c r="AE8" s="211"/>
      <c r="AF8" s="28"/>
      <c r="AG8" s="28"/>
      <c r="AH8" s="28"/>
      <c r="AI8" s="28"/>
      <c r="AJ8" s="28"/>
      <c r="AK8" s="28"/>
      <c r="AL8" s="28"/>
      <c r="AM8" s="28"/>
      <c r="AN8" s="28"/>
      <c r="AO8" s="28"/>
      <c r="AP8" s="209"/>
      <c r="AQ8" s="209"/>
    </row>
    <row r="9" spans="2:43" s="205" customFormat="1" ht="15" customHeight="1">
      <c r="B9" s="362"/>
      <c r="C9" s="34"/>
      <c r="D9" s="34"/>
      <c r="E9" s="34"/>
      <c r="F9" s="34"/>
      <c r="G9" s="34"/>
      <c r="H9" s="34"/>
      <c r="I9" s="35"/>
      <c r="J9" s="36"/>
      <c r="K9" s="34"/>
      <c r="L9" s="34"/>
      <c r="M9" s="34"/>
      <c r="N9" s="34"/>
      <c r="O9" s="34"/>
      <c r="P9" s="35"/>
      <c r="Q9" s="36"/>
      <c r="R9" s="34"/>
      <c r="S9" s="34"/>
      <c r="T9" s="34"/>
      <c r="U9" s="34"/>
      <c r="V9" s="34"/>
      <c r="W9" s="37"/>
      <c r="X9" s="24"/>
      <c r="Y9" s="24"/>
      <c r="Z9" s="323"/>
      <c r="AA9" s="326"/>
      <c r="AB9" s="59"/>
      <c r="AC9" s="59"/>
      <c r="AD9" s="59"/>
      <c r="AE9" s="59"/>
      <c r="AF9" s="59"/>
      <c r="AG9" s="59"/>
      <c r="AH9" s="59"/>
      <c r="AI9" s="59"/>
      <c r="AJ9" s="59"/>
      <c r="AK9" s="59"/>
      <c r="AL9" s="59"/>
      <c r="AM9" s="59"/>
      <c r="AN9" s="59"/>
      <c r="AO9" s="59"/>
      <c r="AP9" s="209"/>
      <c r="AQ9" s="209"/>
    </row>
    <row r="10" spans="2:43" s="205" customFormat="1" ht="15" customHeight="1">
      <c r="B10" s="362"/>
      <c r="C10" s="34"/>
      <c r="D10" s="34"/>
      <c r="E10" s="34"/>
      <c r="F10" s="34"/>
      <c r="G10" s="34"/>
      <c r="H10" s="34"/>
      <c r="I10" s="35"/>
      <c r="J10" s="36"/>
      <c r="K10" s="34"/>
      <c r="L10" s="34"/>
      <c r="M10" s="34"/>
      <c r="N10" s="34"/>
      <c r="O10" s="34"/>
      <c r="P10" s="35"/>
      <c r="Q10" s="36"/>
      <c r="R10" s="34"/>
      <c r="S10" s="34"/>
      <c r="T10" s="34"/>
      <c r="U10" s="34"/>
      <c r="V10" s="34"/>
      <c r="W10" s="37"/>
      <c r="X10" s="24"/>
      <c r="Y10" s="24"/>
      <c r="Z10" s="323"/>
      <c r="AA10" s="326"/>
      <c r="AB10" s="59"/>
      <c r="AC10" s="59"/>
      <c r="AD10" s="59"/>
      <c r="AE10" s="59"/>
      <c r="AF10" s="59"/>
      <c r="AG10" s="59"/>
      <c r="AH10" s="59"/>
      <c r="AI10" s="59"/>
      <c r="AJ10" s="59"/>
      <c r="AK10" s="59"/>
      <c r="AL10" s="59"/>
      <c r="AM10" s="59"/>
      <c r="AN10" s="59"/>
      <c r="AO10" s="59"/>
      <c r="AP10" s="209"/>
      <c r="AQ10" s="209"/>
    </row>
    <row r="11" spans="2:43" s="205" customFormat="1" ht="15" customHeight="1">
      <c r="B11" s="362"/>
      <c r="C11" s="34"/>
      <c r="D11" s="34"/>
      <c r="E11" s="34"/>
      <c r="F11" s="34"/>
      <c r="G11" s="34"/>
      <c r="H11" s="34"/>
      <c r="I11" s="35"/>
      <c r="J11" s="36"/>
      <c r="K11" s="34"/>
      <c r="L11" s="34"/>
      <c r="M11" s="34"/>
      <c r="N11" s="34"/>
      <c r="O11" s="34"/>
      <c r="P11" s="35"/>
      <c r="Q11" s="36"/>
      <c r="R11" s="34"/>
      <c r="S11" s="34"/>
      <c r="T11" s="34"/>
      <c r="U11" s="34"/>
      <c r="V11" s="34"/>
      <c r="W11" s="37"/>
      <c r="X11" s="24"/>
      <c r="Y11" s="24"/>
      <c r="Z11" s="323"/>
      <c r="AA11" s="326"/>
      <c r="AB11" s="59"/>
      <c r="AC11" s="59"/>
      <c r="AD11" s="59"/>
      <c r="AE11" s="59"/>
      <c r="AF11" s="59"/>
      <c r="AG11" s="59"/>
      <c r="AH11" s="59"/>
      <c r="AI11" s="59"/>
      <c r="AJ11" s="59"/>
      <c r="AK11" s="59"/>
      <c r="AL11" s="59"/>
      <c r="AM11" s="59"/>
      <c r="AN11" s="59"/>
      <c r="AO11" s="59"/>
      <c r="AP11" s="209"/>
      <c r="AQ11" s="209"/>
    </row>
    <row r="12" spans="2:43" s="205" customFormat="1">
      <c r="B12" s="362"/>
      <c r="C12" s="34"/>
      <c r="D12" s="34"/>
      <c r="E12" s="34"/>
      <c r="F12" s="34"/>
      <c r="G12" s="34"/>
      <c r="H12" s="34"/>
      <c r="I12" s="35"/>
      <c r="J12" s="36"/>
      <c r="K12" s="34"/>
      <c r="L12" s="34"/>
      <c r="M12" s="34"/>
      <c r="N12" s="34"/>
      <c r="O12" s="34"/>
      <c r="P12" s="35"/>
      <c r="Q12" s="36"/>
      <c r="R12" s="34"/>
      <c r="S12" s="34"/>
      <c r="T12" s="34"/>
      <c r="U12" s="34"/>
      <c r="V12" s="34"/>
      <c r="W12" s="37"/>
      <c r="X12" s="24"/>
      <c r="Y12" s="24"/>
      <c r="Z12" s="323"/>
      <c r="AA12" s="324"/>
      <c r="AB12" s="209"/>
      <c r="AC12" s="209"/>
      <c r="AD12" s="209"/>
      <c r="AE12" s="209"/>
      <c r="AF12" s="209"/>
      <c r="AG12" s="209"/>
      <c r="AH12" s="209"/>
      <c r="AI12" s="209"/>
      <c r="AJ12" s="209"/>
      <c r="AK12" s="209"/>
      <c r="AL12" s="209"/>
      <c r="AM12" s="209"/>
      <c r="AN12" s="209"/>
      <c r="AO12" s="209"/>
      <c r="AP12" s="209"/>
      <c r="AQ12" s="209"/>
    </row>
    <row r="13" spans="2:43" s="205" customFormat="1">
      <c r="B13" s="362"/>
      <c r="C13" s="34"/>
      <c r="D13" s="34"/>
      <c r="E13" s="34"/>
      <c r="F13" s="34"/>
      <c r="G13" s="34"/>
      <c r="H13" s="34"/>
      <c r="I13" s="35"/>
      <c r="J13" s="36"/>
      <c r="K13" s="34"/>
      <c r="L13" s="34"/>
      <c r="M13" s="34"/>
      <c r="N13" s="34"/>
      <c r="O13" s="34"/>
      <c r="P13" s="35"/>
      <c r="Q13" s="36"/>
      <c r="R13" s="34"/>
      <c r="S13" s="34"/>
      <c r="T13" s="34"/>
      <c r="U13" s="34"/>
      <c r="V13" s="34"/>
      <c r="W13" s="37"/>
      <c r="X13" s="24"/>
      <c r="Y13" s="24"/>
      <c r="Z13" s="323"/>
      <c r="AA13" s="324"/>
      <c r="AB13" s="209"/>
      <c r="AC13" s="209"/>
      <c r="AD13" s="209"/>
      <c r="AE13" s="209"/>
      <c r="AF13" s="209"/>
      <c r="AG13" s="209"/>
      <c r="AH13" s="209"/>
      <c r="AI13" s="209"/>
      <c r="AJ13" s="209"/>
      <c r="AK13" s="209"/>
      <c r="AL13" s="209"/>
      <c r="AM13" s="209"/>
      <c r="AN13" s="209"/>
      <c r="AO13" s="209"/>
      <c r="AP13" s="209"/>
      <c r="AQ13" s="209"/>
    </row>
    <row r="14" spans="2:43" s="205" customFormat="1">
      <c r="B14" s="362"/>
      <c r="C14" s="34"/>
      <c r="D14" s="34"/>
      <c r="E14" s="34"/>
      <c r="F14" s="34"/>
      <c r="G14" s="34"/>
      <c r="H14" s="34"/>
      <c r="I14" s="35"/>
      <c r="J14" s="36"/>
      <c r="K14" s="34"/>
      <c r="L14" s="34"/>
      <c r="M14" s="34"/>
      <c r="N14" s="34"/>
      <c r="O14" s="34"/>
      <c r="P14" s="35"/>
      <c r="Q14" s="36"/>
      <c r="R14" s="34"/>
      <c r="S14" s="34"/>
      <c r="T14" s="34"/>
      <c r="U14" s="34"/>
      <c r="V14" s="34"/>
      <c r="W14" s="37"/>
      <c r="X14" s="24"/>
      <c r="Y14" s="24"/>
      <c r="Z14" s="324"/>
      <c r="AA14" s="319"/>
      <c r="AB14" s="42"/>
      <c r="AC14" s="42"/>
      <c r="AD14" s="42"/>
      <c r="AE14" s="42"/>
      <c r="AF14" s="42"/>
      <c r="AG14" s="42"/>
      <c r="AH14" s="42"/>
      <c r="AI14" s="42"/>
      <c r="AJ14" s="42"/>
      <c r="AK14" s="42"/>
      <c r="AL14" s="42"/>
      <c r="AM14" s="42"/>
      <c r="AN14" s="42"/>
      <c r="AO14" s="42"/>
      <c r="AP14" s="209"/>
      <c r="AQ14" s="209"/>
    </row>
    <row r="15" spans="2:43" s="205" customFormat="1">
      <c r="B15" s="362"/>
      <c r="C15" s="34"/>
      <c r="D15" s="34"/>
      <c r="E15" s="34"/>
      <c r="F15" s="34"/>
      <c r="G15" s="34"/>
      <c r="H15" s="34"/>
      <c r="I15" s="35"/>
      <c r="J15" s="36"/>
      <c r="K15" s="34"/>
      <c r="L15" s="34"/>
      <c r="M15" s="34"/>
      <c r="N15" s="34"/>
      <c r="O15" s="34"/>
      <c r="P15" s="35"/>
      <c r="Q15" s="36"/>
      <c r="R15" s="34"/>
      <c r="S15" s="34"/>
      <c r="T15" s="34"/>
      <c r="U15" s="34"/>
      <c r="V15" s="34"/>
      <c r="W15" s="37"/>
      <c r="X15" s="24"/>
      <c r="Y15" s="24"/>
      <c r="Z15" s="324"/>
      <c r="AA15" s="324"/>
      <c r="AB15" s="209"/>
      <c r="AC15" s="209"/>
      <c r="AD15" s="209"/>
      <c r="AE15" s="209"/>
      <c r="AF15" s="209"/>
      <c r="AG15" s="209"/>
      <c r="AH15" s="209"/>
      <c r="AI15" s="209"/>
      <c r="AJ15" s="209"/>
      <c r="AK15" s="209"/>
      <c r="AL15" s="209"/>
      <c r="AM15" s="209"/>
      <c r="AN15" s="209"/>
      <c r="AO15" s="209"/>
      <c r="AP15" s="209"/>
      <c r="AQ15" s="209"/>
    </row>
    <row r="16" spans="2:43" s="205" customFormat="1">
      <c r="B16" s="362"/>
      <c r="C16" s="34"/>
      <c r="D16" s="34"/>
      <c r="E16" s="34"/>
      <c r="F16" s="34"/>
      <c r="G16" s="34"/>
      <c r="H16" s="34"/>
      <c r="I16" s="35"/>
      <c r="J16" s="36"/>
      <c r="K16" s="34"/>
      <c r="L16" s="34"/>
      <c r="M16" s="34"/>
      <c r="N16" s="34"/>
      <c r="O16" s="34"/>
      <c r="P16" s="35"/>
      <c r="Q16" s="36"/>
      <c r="R16" s="34"/>
      <c r="S16" s="34"/>
      <c r="T16" s="34"/>
      <c r="U16" s="34"/>
      <c r="V16" s="34"/>
      <c r="W16" s="37"/>
      <c r="X16" s="24"/>
      <c r="Y16" s="24"/>
      <c r="Z16" s="324"/>
      <c r="AA16" s="324"/>
      <c r="AB16" s="209"/>
      <c r="AC16" s="209"/>
      <c r="AD16" s="209"/>
      <c r="AE16" s="59"/>
      <c r="AF16" s="209"/>
      <c r="AG16" s="209"/>
      <c r="AH16" s="209"/>
      <c r="AI16" s="209"/>
      <c r="AJ16" s="59"/>
      <c r="AK16" s="209"/>
      <c r="AL16" s="209"/>
      <c r="AM16" s="209"/>
      <c r="AN16" s="209"/>
      <c r="AO16" s="209"/>
      <c r="AP16" s="209"/>
      <c r="AQ16" s="209"/>
    </row>
    <row r="17" spans="2:43" s="205" customFormat="1">
      <c r="B17" s="362"/>
      <c r="C17" s="34"/>
      <c r="D17" s="34"/>
      <c r="E17" s="34"/>
      <c r="F17" s="34"/>
      <c r="G17" s="34"/>
      <c r="H17" s="34"/>
      <c r="I17" s="35"/>
      <c r="J17" s="36"/>
      <c r="K17" s="34"/>
      <c r="L17" s="34"/>
      <c r="M17" s="34"/>
      <c r="N17" s="34"/>
      <c r="O17" s="34"/>
      <c r="P17" s="35"/>
      <c r="Q17" s="36"/>
      <c r="R17" s="34"/>
      <c r="S17" s="34"/>
      <c r="T17" s="34"/>
      <c r="U17" s="34"/>
      <c r="V17" s="34"/>
      <c r="W17" s="37"/>
      <c r="X17" s="24"/>
      <c r="Y17" s="24"/>
      <c r="Z17" s="324"/>
      <c r="AA17" s="326"/>
      <c r="AB17" s="59"/>
      <c r="AC17" s="59"/>
      <c r="AD17" s="59"/>
      <c r="AE17" s="212"/>
      <c r="AF17" s="59"/>
      <c r="AG17" s="59"/>
      <c r="AH17" s="59"/>
      <c r="AI17" s="212"/>
      <c r="AJ17" s="213"/>
      <c r="AK17" s="209"/>
      <c r="AL17" s="209"/>
      <c r="AM17" s="209"/>
      <c r="AN17" s="209"/>
      <c r="AO17" s="212"/>
      <c r="AP17" s="209"/>
      <c r="AQ17" s="209"/>
    </row>
    <row r="18" spans="2:43" s="205" customFormat="1">
      <c r="B18" s="362"/>
      <c r="C18" s="34"/>
      <c r="D18" s="34"/>
      <c r="E18" s="34"/>
      <c r="F18" s="34"/>
      <c r="G18" s="34"/>
      <c r="H18" s="34"/>
      <c r="I18" s="35"/>
      <c r="J18" s="36"/>
      <c r="K18" s="34"/>
      <c r="L18" s="34"/>
      <c r="M18" s="34"/>
      <c r="N18" s="34"/>
      <c r="O18" s="34"/>
      <c r="P18" s="35"/>
      <c r="Q18" s="36"/>
      <c r="R18" s="34"/>
      <c r="S18" s="34"/>
      <c r="T18" s="34"/>
      <c r="U18" s="34"/>
      <c r="V18" s="34"/>
      <c r="W18" s="37"/>
      <c r="X18" s="24"/>
      <c r="Y18" s="24"/>
      <c r="Z18" s="324"/>
      <c r="AA18" s="326"/>
      <c r="AB18" s="59"/>
      <c r="AC18" s="59"/>
      <c r="AD18" s="59"/>
      <c r="AE18" s="212"/>
      <c r="AF18" s="59"/>
      <c r="AG18" s="59"/>
      <c r="AH18" s="59"/>
      <c r="AI18" s="212"/>
      <c r="AJ18" s="213"/>
      <c r="AK18" s="209"/>
      <c r="AL18" s="209"/>
      <c r="AM18" s="209"/>
      <c r="AN18" s="209"/>
      <c r="AO18" s="212"/>
      <c r="AP18" s="209"/>
      <c r="AQ18" s="209"/>
    </row>
    <row r="19" spans="2:43" s="205" customFormat="1" ht="15.75">
      <c r="B19" s="362"/>
      <c r="C19" s="34"/>
      <c r="D19" s="367" t="s">
        <v>113</v>
      </c>
      <c r="E19" s="367"/>
      <c r="F19" s="367"/>
      <c r="G19" s="367"/>
      <c r="H19" s="367"/>
      <c r="I19" s="35"/>
      <c r="J19" s="36"/>
      <c r="K19" s="367" t="s">
        <v>12</v>
      </c>
      <c r="L19" s="367"/>
      <c r="M19" s="367"/>
      <c r="N19" s="367"/>
      <c r="O19" s="367"/>
      <c r="P19" s="40"/>
      <c r="Q19" s="41"/>
      <c r="R19" s="368" t="s">
        <v>114</v>
      </c>
      <c r="S19" s="368"/>
      <c r="T19" s="368"/>
      <c r="U19" s="368"/>
      <c r="V19" s="368"/>
      <c r="W19" s="37"/>
      <c r="X19" s="24"/>
      <c r="Y19" s="24"/>
      <c r="Z19" s="324"/>
      <c r="AA19" s="326"/>
      <c r="AB19" s="59"/>
      <c r="AC19" s="59"/>
      <c r="AD19" s="59"/>
      <c r="AE19" s="212"/>
      <c r="AF19" s="59"/>
      <c r="AG19" s="59"/>
      <c r="AH19" s="59"/>
      <c r="AI19" s="212"/>
      <c r="AJ19" s="213"/>
      <c r="AK19" s="209"/>
      <c r="AL19" s="209"/>
      <c r="AM19" s="209"/>
      <c r="AN19" s="209"/>
      <c r="AO19" s="212"/>
      <c r="AP19" s="209"/>
      <c r="AQ19" s="209"/>
    </row>
    <row r="20" spans="2:43" ht="18">
      <c r="B20" s="362"/>
      <c r="C20" s="34"/>
      <c r="D20" s="42">
        <v>2014</v>
      </c>
      <c r="E20" s="42">
        <v>2015</v>
      </c>
      <c r="F20" s="42">
        <v>2016</v>
      </c>
      <c r="G20" s="42" t="s">
        <v>115</v>
      </c>
      <c r="H20" s="42" t="s">
        <v>116</v>
      </c>
      <c r="I20" s="56"/>
      <c r="J20" s="57"/>
      <c r="K20" s="42">
        <v>2014</v>
      </c>
      <c r="L20" s="42">
        <v>2015</v>
      </c>
      <c r="M20" s="42">
        <v>2016</v>
      </c>
      <c r="N20" s="42" t="s">
        <v>115</v>
      </c>
      <c r="O20" s="42" t="s">
        <v>116</v>
      </c>
      <c r="P20" s="43"/>
      <c r="Q20" s="44"/>
      <c r="R20" s="42">
        <v>2014</v>
      </c>
      <c r="S20" s="42">
        <v>2015</v>
      </c>
      <c r="T20" s="42">
        <v>2016</v>
      </c>
      <c r="U20" s="42" t="s">
        <v>115</v>
      </c>
      <c r="V20" s="42" t="s">
        <v>117</v>
      </c>
      <c r="W20" s="37"/>
      <c r="Z20" s="316"/>
      <c r="AB20" s="214"/>
      <c r="AC20" s="214"/>
      <c r="AD20" s="214"/>
      <c r="AE20" s="214"/>
      <c r="AF20" s="214"/>
      <c r="AG20" s="214"/>
      <c r="AH20" s="214"/>
      <c r="AI20" s="214"/>
      <c r="AJ20" s="214"/>
      <c r="AK20" s="214"/>
      <c r="AL20" s="214"/>
      <c r="AM20" s="214"/>
      <c r="AN20" s="214"/>
      <c r="AO20" s="214"/>
      <c r="AP20" s="214"/>
      <c r="AQ20" s="214"/>
    </row>
    <row r="21" spans="2:43" ht="3.75" customHeight="1">
      <c r="B21" s="362"/>
      <c r="C21" s="34"/>
      <c r="D21" s="45"/>
      <c r="E21" s="45"/>
      <c r="F21" s="45"/>
      <c r="G21" s="45"/>
      <c r="H21" s="45"/>
      <c r="I21" s="35"/>
      <c r="J21" s="36"/>
      <c r="K21" s="45"/>
      <c r="L21" s="45"/>
      <c r="M21" s="45"/>
      <c r="N21" s="45"/>
      <c r="O21" s="45"/>
      <c r="P21" s="43"/>
      <c r="Q21" s="44"/>
      <c r="R21" s="45"/>
      <c r="S21" s="45"/>
      <c r="T21" s="45"/>
      <c r="U21" s="45"/>
      <c r="V21" s="45"/>
      <c r="W21" s="37"/>
      <c r="Z21" s="316"/>
      <c r="AB21" s="214"/>
      <c r="AC21" s="214"/>
      <c r="AD21" s="214"/>
      <c r="AE21" s="214"/>
      <c r="AF21" s="214"/>
      <c r="AG21" s="214"/>
      <c r="AH21" s="214"/>
      <c r="AI21" s="214"/>
      <c r="AJ21" s="214"/>
      <c r="AK21" s="214"/>
      <c r="AL21" s="214"/>
      <c r="AM21" s="214"/>
      <c r="AN21" s="214"/>
      <c r="AO21" s="214"/>
      <c r="AP21" s="214"/>
      <c r="AQ21" s="214"/>
    </row>
    <row r="22" spans="2:43" ht="3.75" customHeight="1">
      <c r="B22" s="362"/>
      <c r="C22" s="34"/>
      <c r="D22" s="38"/>
      <c r="E22" s="38"/>
      <c r="F22" s="38"/>
      <c r="G22" s="38"/>
      <c r="H22" s="38"/>
      <c r="I22" s="35"/>
      <c r="J22" s="36"/>
      <c r="K22" s="38"/>
      <c r="L22" s="38"/>
      <c r="M22" s="38"/>
      <c r="N22" s="38"/>
      <c r="O22" s="38"/>
      <c r="P22" s="43"/>
      <c r="Q22" s="44"/>
      <c r="R22" s="38"/>
      <c r="S22" s="38"/>
      <c r="T22" s="38"/>
      <c r="U22" s="38"/>
      <c r="V22" s="38"/>
      <c r="W22" s="37"/>
      <c r="Z22" s="316"/>
      <c r="AB22" s="214"/>
      <c r="AC22" s="214"/>
      <c r="AD22" s="214"/>
      <c r="AE22" s="214"/>
      <c r="AF22" s="214"/>
      <c r="AG22" s="214"/>
      <c r="AH22" s="214"/>
      <c r="AI22" s="214"/>
      <c r="AJ22" s="214"/>
      <c r="AK22" s="214"/>
      <c r="AL22" s="214"/>
      <c r="AM22" s="214"/>
      <c r="AN22" s="214"/>
      <c r="AO22" s="214"/>
      <c r="AP22" s="214"/>
      <c r="AQ22" s="214"/>
    </row>
    <row r="23" spans="2:43">
      <c r="B23" s="362"/>
      <c r="C23" s="342" t="s">
        <v>56</v>
      </c>
      <c r="D23" s="327"/>
      <c r="E23" s="327"/>
      <c r="F23" s="327"/>
      <c r="G23" s="234">
        <f>VLOOKUP($Z23&amp;2017&amp;$AA23,nextgen.gr5to8,2,FALSE)</f>
        <v>511.97069597069594</v>
      </c>
      <c r="H23" s="234">
        <f>VLOOKUP($Z23&amp;2018&amp;$AA23,nextgen.gr5to8,2,FALSE)</f>
        <v>512.74035087719301</v>
      </c>
      <c r="I23" s="46"/>
      <c r="J23" s="63"/>
      <c r="K23" s="327"/>
      <c r="L23" s="327"/>
      <c r="M23" s="327"/>
      <c r="N23" s="234">
        <f>VLOOKUP($Z23&amp;2017&amp;$AA23,nextgen.gr5to8,3,FALSE)</f>
        <v>73</v>
      </c>
      <c r="O23" s="234">
        <f>VLOOKUP($Z23&amp;2018&amp;$AA23,nextgen.gr5to8,3,FALSE)</f>
        <v>72</v>
      </c>
      <c r="P23" s="46"/>
      <c r="Q23" s="63"/>
      <c r="R23" s="327"/>
      <c r="S23" s="327"/>
      <c r="T23" s="327"/>
      <c r="U23" s="234">
        <f>VLOOKUP($Z23&amp;2017&amp;$AA23,nextgen.gr5to8,4,FALSE)</f>
        <v>66</v>
      </c>
      <c r="V23" s="234">
        <f>VLOOKUP($Z23&amp;2018&amp;$AA23,nextgen.gr5to8,4,FALSE)</f>
        <v>61.387931034482762</v>
      </c>
      <c r="W23" s="37"/>
      <c r="Z23" s="316" t="s">
        <v>57</v>
      </c>
      <c r="AA23" s="316" t="s">
        <v>55</v>
      </c>
      <c r="AB23" s="214"/>
      <c r="AC23" s="214"/>
      <c r="AD23" s="214"/>
      <c r="AE23" s="214"/>
      <c r="AF23" s="214"/>
      <c r="AG23" s="214"/>
      <c r="AH23" s="214"/>
      <c r="AI23" s="214"/>
      <c r="AJ23" s="214"/>
      <c r="AK23" s="214"/>
      <c r="AL23" s="214"/>
      <c r="AM23" s="214"/>
      <c r="AN23" s="214"/>
      <c r="AO23" s="214"/>
      <c r="AP23" s="214"/>
      <c r="AQ23" s="214"/>
    </row>
    <row r="24" spans="2:43">
      <c r="B24" s="362"/>
      <c r="C24" s="342" t="s">
        <v>58</v>
      </c>
      <c r="D24" s="327"/>
      <c r="E24" s="327"/>
      <c r="F24" s="327"/>
      <c r="G24" s="234">
        <f>VLOOKUP($Z24&amp;2017&amp;$AA24,nextgen.gr5to8,2,FALSE)</f>
        <v>499.03968445702066</v>
      </c>
      <c r="H24" s="234">
        <f>VLOOKUP($Z24&amp;2018&amp;$AA24,nextgen.gr5to8,2,FALSE)</f>
        <v>500.47740099540397</v>
      </c>
      <c r="I24" s="46"/>
      <c r="J24" s="63"/>
      <c r="K24" s="327"/>
      <c r="L24" s="327"/>
      <c r="M24" s="327"/>
      <c r="N24" s="234">
        <f>VLOOKUP($Z24&amp;2017&amp;$AA24,nextgen.gr5to8,3,FALSE)</f>
        <v>49</v>
      </c>
      <c r="O24" s="234">
        <f>VLOOKUP($Z24&amp;2018&amp;$AA24,nextgen.gr5to8,3,FALSE)</f>
        <v>51</v>
      </c>
      <c r="P24" s="46"/>
      <c r="Q24" s="63"/>
      <c r="R24" s="327"/>
      <c r="S24" s="327"/>
      <c r="T24" s="327"/>
      <c r="U24" s="234">
        <f>VLOOKUP($Z24&amp;2017&amp;$AA24,nextgen.gr5to8,4,FALSE)</f>
        <v>50</v>
      </c>
      <c r="V24" s="234">
        <f>VLOOKUP($Z24&amp;2018&amp;$AA24,nextgen.gr5to8,4,FALSE)</f>
        <v>50.012650494695436</v>
      </c>
      <c r="W24" s="37"/>
      <c r="Z24" s="316" t="s">
        <v>59</v>
      </c>
      <c r="AA24" s="316" t="s">
        <v>55</v>
      </c>
      <c r="AB24" s="214"/>
      <c r="AC24" s="214"/>
      <c r="AD24" s="214"/>
      <c r="AE24" s="214"/>
      <c r="AF24" s="214"/>
      <c r="AG24" s="214"/>
      <c r="AH24" s="214"/>
      <c r="AI24" s="214"/>
      <c r="AJ24" s="214"/>
      <c r="AK24" s="214"/>
      <c r="AL24" s="214"/>
      <c r="AM24" s="214"/>
      <c r="AN24" s="214"/>
      <c r="AO24" s="214"/>
      <c r="AP24" s="214"/>
      <c r="AQ24" s="214"/>
    </row>
    <row r="25" spans="2:43">
      <c r="B25" s="362"/>
      <c r="C25" s="342" t="s">
        <v>60</v>
      </c>
      <c r="D25" s="327"/>
      <c r="E25" s="327"/>
      <c r="F25" s="327"/>
      <c r="G25" s="234">
        <f>VLOOKUP($Z25&amp;2017&amp;$AA25,nextgen.gr5to8,2,FALSE)</f>
        <v>487.37355402990687</v>
      </c>
      <c r="H25" s="234">
        <f>VLOOKUP($Z25&amp;2018&amp;$AA25,nextgen.gr5to8,2,FALSE)</f>
        <v>488.98827906976743</v>
      </c>
      <c r="I25" s="46"/>
      <c r="J25" s="63"/>
      <c r="K25" s="327"/>
      <c r="L25" s="327"/>
      <c r="M25" s="327"/>
      <c r="N25" s="234">
        <f>VLOOKUP($Z25&amp;2017&amp;$AA25,nextgen.gr5to8,3,FALSE)</f>
        <v>26</v>
      </c>
      <c r="O25" s="234">
        <f>VLOOKUP($Z25&amp;2018&amp;$AA25,nextgen.gr5to8,3,FALSE)</f>
        <v>30</v>
      </c>
      <c r="P25" s="46"/>
      <c r="Q25" s="63"/>
      <c r="R25" s="327"/>
      <c r="S25" s="327"/>
      <c r="T25" s="327"/>
      <c r="U25" s="234">
        <f>VLOOKUP($Z25&amp;2017&amp;$AA25,nextgen.gr5to8,4,FALSE)</f>
        <v>45</v>
      </c>
      <c r="V25" s="234">
        <f>VLOOKUP($Z25&amp;2018&amp;$AA25,nextgen.gr5to8,4,FALSE)</f>
        <v>46.322892195249281</v>
      </c>
      <c r="W25" s="37"/>
      <c r="Z25" s="316" t="s">
        <v>61</v>
      </c>
      <c r="AA25" s="316" t="s">
        <v>55</v>
      </c>
      <c r="AB25" s="214"/>
      <c r="AC25" s="214"/>
      <c r="AD25" s="214"/>
      <c r="AE25" s="214"/>
      <c r="AF25" s="214"/>
      <c r="AG25" s="214"/>
      <c r="AH25" s="214"/>
      <c r="AI25" s="214"/>
      <c r="AJ25" s="214"/>
      <c r="AK25" s="214"/>
      <c r="AL25" s="214"/>
      <c r="AM25" s="214"/>
      <c r="AN25" s="214"/>
      <c r="AO25" s="214"/>
      <c r="AP25" s="214"/>
      <c r="AQ25" s="214"/>
    </row>
    <row r="26" spans="2:43" ht="3.75" customHeight="1">
      <c r="B26" s="362"/>
      <c r="C26" s="34"/>
      <c r="D26" s="49"/>
      <c r="E26" s="49"/>
      <c r="F26" s="49"/>
      <c r="G26" s="49"/>
      <c r="H26" s="49"/>
      <c r="I26" s="46"/>
      <c r="J26" s="47"/>
      <c r="K26" s="49"/>
      <c r="L26" s="49"/>
      <c r="M26" s="49"/>
      <c r="N26" s="49"/>
      <c r="O26" s="49"/>
      <c r="P26" s="46"/>
      <c r="Q26" s="47"/>
      <c r="R26" s="49"/>
      <c r="S26" s="49"/>
      <c r="T26" s="49"/>
      <c r="U26" s="49"/>
      <c r="V26" s="49"/>
      <c r="W26" s="37"/>
      <c r="AB26" s="214"/>
      <c r="AC26" s="214"/>
      <c r="AD26" s="214"/>
      <c r="AE26" s="214"/>
      <c r="AF26" s="214"/>
      <c r="AG26" s="214"/>
      <c r="AH26" s="214"/>
      <c r="AI26" s="214"/>
      <c r="AJ26" s="214"/>
      <c r="AK26" s="214"/>
      <c r="AL26" s="214"/>
      <c r="AM26" s="214"/>
      <c r="AN26" s="214"/>
      <c r="AO26" s="214"/>
      <c r="AP26" s="214"/>
      <c r="AQ26" s="214"/>
    </row>
    <row r="27" spans="2:43" ht="3.75" customHeight="1">
      <c r="B27" s="362"/>
      <c r="C27" s="34"/>
      <c r="D27" s="39"/>
      <c r="E27" s="39"/>
      <c r="F27" s="39"/>
      <c r="G27" s="39"/>
      <c r="H27" s="39"/>
      <c r="I27" s="46"/>
      <c r="J27" s="47"/>
      <c r="K27" s="39"/>
      <c r="L27" s="39"/>
      <c r="M27" s="39"/>
      <c r="N27" s="39"/>
      <c r="O27" s="39"/>
      <c r="P27" s="46"/>
      <c r="Q27" s="47"/>
      <c r="R27" s="39"/>
      <c r="S27" s="39"/>
      <c r="T27" s="39"/>
      <c r="U27" s="39"/>
      <c r="V27" s="39"/>
      <c r="W27" s="37"/>
      <c r="AB27" s="214"/>
      <c r="AC27" s="214"/>
      <c r="AD27" s="214"/>
      <c r="AE27" s="214"/>
      <c r="AF27" s="214"/>
      <c r="AG27" s="214"/>
      <c r="AH27" s="214"/>
      <c r="AI27" s="214"/>
      <c r="AJ27" s="214"/>
      <c r="AK27" s="214"/>
      <c r="AL27" s="214"/>
      <c r="AM27" s="214"/>
      <c r="AN27" s="214"/>
      <c r="AO27" s="214"/>
      <c r="AP27" s="214"/>
      <c r="AQ27" s="214"/>
    </row>
    <row r="28" spans="2:43">
      <c r="B28" s="362"/>
      <c r="C28" s="20" t="s">
        <v>30</v>
      </c>
      <c r="D28" s="116" t="s">
        <v>62</v>
      </c>
      <c r="E28" s="116" t="s">
        <v>62</v>
      </c>
      <c r="F28" s="116" t="s">
        <v>62</v>
      </c>
      <c r="G28" s="116" t="s">
        <v>62</v>
      </c>
      <c r="H28" s="116" t="s">
        <v>62</v>
      </c>
      <c r="I28" s="217"/>
      <c r="J28" s="218"/>
      <c r="K28" s="116" t="s">
        <v>62</v>
      </c>
      <c r="L28" s="116" t="s">
        <v>62</v>
      </c>
      <c r="M28" s="116" t="s">
        <v>62</v>
      </c>
      <c r="N28" s="116" t="s">
        <v>62</v>
      </c>
      <c r="O28" s="116" t="s">
        <v>62</v>
      </c>
      <c r="P28" s="217"/>
      <c r="Q28" s="218"/>
      <c r="R28" s="116" t="s">
        <v>62</v>
      </c>
      <c r="S28" s="116" t="s">
        <v>62</v>
      </c>
      <c r="T28" s="116" t="s">
        <v>62</v>
      </c>
      <c r="U28" s="116" t="s">
        <v>62</v>
      </c>
      <c r="V28" s="116" t="s">
        <v>62</v>
      </c>
      <c r="W28" s="37"/>
      <c r="Z28" s="323"/>
      <c r="AB28" s="214"/>
      <c r="AC28" s="214"/>
      <c r="AD28" s="214"/>
      <c r="AE28" s="214"/>
      <c r="AF28" s="214"/>
      <c r="AG28" s="214"/>
      <c r="AH28" s="214"/>
      <c r="AI28" s="214"/>
      <c r="AJ28" s="214"/>
      <c r="AK28" s="214"/>
      <c r="AL28" s="214"/>
      <c r="AM28" s="214"/>
      <c r="AN28" s="214"/>
      <c r="AO28" s="214"/>
      <c r="AP28" s="214"/>
      <c r="AQ28" s="214"/>
    </row>
    <row r="29" spans="2:43" ht="7.5" customHeight="1" thickBot="1">
      <c r="B29" s="363"/>
      <c r="C29" s="219"/>
      <c r="D29" s="220"/>
      <c r="E29" s="220"/>
      <c r="F29" s="220"/>
      <c r="G29" s="220"/>
      <c r="H29" s="220"/>
      <c r="I29" s="221"/>
      <c r="J29" s="221"/>
      <c r="K29" s="220"/>
      <c r="L29" s="220"/>
      <c r="M29" s="220"/>
      <c r="N29" s="220"/>
      <c r="O29" s="220"/>
      <c r="P29" s="221"/>
      <c r="Q29" s="221"/>
      <c r="R29" s="220"/>
      <c r="S29" s="220"/>
      <c r="T29" s="220"/>
      <c r="U29" s="220"/>
      <c r="V29" s="220"/>
      <c r="W29" s="222"/>
      <c r="Z29" s="323"/>
      <c r="AB29" s="214"/>
      <c r="AC29" s="214"/>
      <c r="AD29" s="214"/>
      <c r="AE29" s="214"/>
      <c r="AF29" s="214"/>
      <c r="AG29" s="214"/>
      <c r="AH29" s="214"/>
      <c r="AI29" s="214"/>
      <c r="AJ29" s="214"/>
      <c r="AK29" s="214"/>
      <c r="AL29" s="214"/>
      <c r="AM29" s="214"/>
      <c r="AN29" s="214"/>
      <c r="AO29" s="214"/>
      <c r="AP29" s="214"/>
      <c r="AQ29" s="214"/>
    </row>
    <row r="30" spans="2:43" ht="15" customHeight="1">
      <c r="B30" s="370" t="s">
        <v>63</v>
      </c>
      <c r="C30" s="376"/>
      <c r="D30" s="376"/>
      <c r="E30" s="376"/>
      <c r="F30" s="376"/>
      <c r="G30" s="376"/>
      <c r="H30" s="376"/>
      <c r="I30" s="376"/>
      <c r="J30" s="376"/>
      <c r="K30" s="376"/>
      <c r="L30" s="376"/>
      <c r="M30" s="376"/>
      <c r="N30" s="376"/>
      <c r="O30" s="376"/>
      <c r="P30" s="376"/>
      <c r="Q30" s="376"/>
      <c r="R30" s="376"/>
      <c r="S30" s="376"/>
      <c r="T30" s="376"/>
      <c r="U30" s="376"/>
      <c r="V30" s="376"/>
      <c r="W30" s="50"/>
      <c r="Z30" s="323"/>
      <c r="AB30" s="214"/>
      <c r="AC30" s="214"/>
      <c r="AD30" s="214"/>
      <c r="AE30" s="214"/>
      <c r="AF30" s="214"/>
      <c r="AG30" s="214"/>
      <c r="AH30" s="214"/>
      <c r="AI30" s="214"/>
      <c r="AJ30" s="214"/>
      <c r="AK30" s="214"/>
      <c r="AL30" s="214"/>
      <c r="AM30" s="214"/>
      <c r="AN30" s="214"/>
      <c r="AO30" s="214"/>
      <c r="AP30" s="214"/>
      <c r="AQ30" s="214"/>
    </row>
    <row r="31" spans="2:43" ht="15" customHeight="1">
      <c r="B31" s="362"/>
      <c r="C31" s="51"/>
      <c r="D31" s="51"/>
      <c r="E31" s="51"/>
      <c r="F31" s="51"/>
      <c r="G31" s="51"/>
      <c r="H31" s="51"/>
      <c r="I31" s="52"/>
      <c r="J31" s="53"/>
      <c r="K31" s="51"/>
      <c r="L31" s="51"/>
      <c r="M31" s="51"/>
      <c r="N31" s="51"/>
      <c r="O31" s="51"/>
      <c r="P31" s="52"/>
      <c r="Q31" s="53"/>
      <c r="R31" s="51"/>
      <c r="S31" s="51"/>
      <c r="T31" s="51"/>
      <c r="U31" s="51"/>
      <c r="V31" s="51"/>
      <c r="W31" s="54"/>
      <c r="Z31" s="323"/>
      <c r="AA31" s="318"/>
      <c r="AB31" s="336"/>
      <c r="AC31" s="336"/>
      <c r="AD31" s="336"/>
      <c r="AE31" s="336"/>
      <c r="AF31" s="210"/>
      <c r="AG31" s="336"/>
      <c r="AH31" s="336"/>
      <c r="AI31" s="336"/>
      <c r="AJ31" s="336"/>
      <c r="AK31" s="337"/>
      <c r="AL31" s="337"/>
      <c r="AM31" s="337"/>
      <c r="AN31" s="337"/>
      <c r="AO31" s="337"/>
      <c r="AP31" s="214"/>
      <c r="AQ31" s="214"/>
    </row>
    <row r="32" spans="2:43" ht="15" customHeight="1">
      <c r="B32" s="362"/>
      <c r="C32" s="55"/>
      <c r="D32" s="55"/>
      <c r="E32" s="55"/>
      <c r="F32" s="55"/>
      <c r="G32" s="55"/>
      <c r="H32" s="55"/>
      <c r="I32" s="56"/>
      <c r="J32" s="57"/>
      <c r="K32" s="55"/>
      <c r="L32" s="55"/>
      <c r="M32" s="55"/>
      <c r="N32" s="55"/>
      <c r="O32" s="55"/>
      <c r="P32" s="56"/>
      <c r="Q32" s="57"/>
      <c r="R32" s="55"/>
      <c r="S32" s="55"/>
      <c r="T32" s="55"/>
      <c r="U32" s="55"/>
      <c r="V32" s="55"/>
      <c r="W32" s="58"/>
      <c r="Z32" s="323"/>
      <c r="AA32" s="319"/>
      <c r="AB32" s="42"/>
      <c r="AC32" s="42"/>
      <c r="AD32" s="42"/>
      <c r="AE32" s="42"/>
      <c r="AF32" s="42"/>
      <c r="AG32" s="42"/>
      <c r="AH32" s="42"/>
      <c r="AI32" s="42"/>
      <c r="AJ32" s="42"/>
      <c r="AK32" s="42"/>
      <c r="AL32" s="42"/>
      <c r="AM32" s="42"/>
      <c r="AN32" s="42"/>
      <c r="AO32" s="42"/>
      <c r="AP32" s="214"/>
      <c r="AQ32" s="214"/>
    </row>
    <row r="33" spans="2:43" ht="15" customHeight="1">
      <c r="B33" s="362"/>
      <c r="C33" s="55"/>
      <c r="D33" s="55"/>
      <c r="E33" s="55"/>
      <c r="F33" s="55"/>
      <c r="G33" s="55"/>
      <c r="H33" s="55"/>
      <c r="I33" s="56"/>
      <c r="J33" s="57"/>
      <c r="K33" s="55"/>
      <c r="L33" s="55"/>
      <c r="M33" s="55"/>
      <c r="N33" s="55"/>
      <c r="O33" s="55"/>
      <c r="P33" s="56"/>
      <c r="Q33" s="57"/>
      <c r="R33" s="55"/>
      <c r="S33" s="55"/>
      <c r="T33" s="55"/>
      <c r="U33" s="55"/>
      <c r="V33" s="55"/>
      <c r="W33" s="58"/>
      <c r="Z33" s="323"/>
      <c r="AB33" s="214"/>
      <c r="AC33" s="214"/>
      <c r="AD33" s="214"/>
      <c r="AE33" s="214"/>
      <c r="AF33" s="214"/>
      <c r="AG33" s="214"/>
      <c r="AH33" s="214"/>
      <c r="AI33" s="214"/>
      <c r="AJ33" s="214"/>
      <c r="AK33" s="214"/>
      <c r="AL33" s="214"/>
      <c r="AM33" s="214"/>
      <c r="AN33" s="214"/>
      <c r="AO33" s="214"/>
      <c r="AP33" s="214"/>
      <c r="AQ33" s="214"/>
    </row>
    <row r="34" spans="2:43" ht="15" customHeight="1">
      <c r="B34" s="362"/>
      <c r="C34" s="55"/>
      <c r="D34" s="55"/>
      <c r="E34" s="55"/>
      <c r="F34" s="55"/>
      <c r="G34" s="55"/>
      <c r="H34" s="55"/>
      <c r="I34" s="56"/>
      <c r="J34" s="57"/>
      <c r="K34" s="55"/>
      <c r="L34" s="55"/>
      <c r="M34" s="55"/>
      <c r="N34" s="55"/>
      <c r="O34" s="55"/>
      <c r="P34" s="56"/>
      <c r="Q34" s="57"/>
      <c r="R34" s="55"/>
      <c r="S34" s="55"/>
      <c r="T34" s="55"/>
      <c r="U34" s="55"/>
      <c r="V34" s="55"/>
      <c r="W34" s="58"/>
      <c r="Z34" s="323"/>
      <c r="AB34" s="214"/>
      <c r="AC34" s="214"/>
      <c r="AD34" s="214"/>
      <c r="AE34" s="214"/>
      <c r="AF34" s="214"/>
      <c r="AG34" s="214"/>
      <c r="AH34" s="214"/>
      <c r="AI34" s="214"/>
      <c r="AJ34" s="214"/>
      <c r="AK34" s="214"/>
      <c r="AL34" s="214"/>
      <c r="AM34" s="214"/>
      <c r="AN34" s="214"/>
      <c r="AO34" s="214"/>
      <c r="AP34" s="214"/>
      <c r="AQ34" s="214"/>
    </row>
    <row r="35" spans="2:43" ht="15" customHeight="1">
      <c r="B35" s="362"/>
      <c r="C35" s="55"/>
      <c r="D35" s="55"/>
      <c r="E35" s="55"/>
      <c r="F35" s="55"/>
      <c r="G35" s="55"/>
      <c r="H35" s="55"/>
      <c r="I35" s="56"/>
      <c r="J35" s="57"/>
      <c r="K35" s="55"/>
      <c r="L35" s="55"/>
      <c r="M35" s="55"/>
      <c r="N35" s="55"/>
      <c r="O35" s="55"/>
      <c r="P35" s="56"/>
      <c r="Q35" s="57"/>
      <c r="R35" s="55"/>
      <c r="S35" s="55"/>
      <c r="T35" s="55"/>
      <c r="U35" s="55"/>
      <c r="V35" s="55"/>
      <c r="W35" s="58"/>
      <c r="Z35" s="323"/>
      <c r="AA35" s="326"/>
      <c r="AB35" s="59"/>
      <c r="AC35" s="59"/>
      <c r="AD35" s="59"/>
      <c r="AE35" s="39"/>
      <c r="AF35" s="59"/>
      <c r="AG35" s="59"/>
      <c r="AH35" s="59"/>
      <c r="AI35" s="59"/>
      <c r="AJ35" s="214"/>
      <c r="AK35" s="59"/>
      <c r="AL35" s="59"/>
      <c r="AM35" s="59"/>
      <c r="AN35" s="59"/>
      <c r="AO35" s="214"/>
      <c r="AP35" s="214"/>
      <c r="AQ35" s="214"/>
    </row>
    <row r="36" spans="2:43" ht="15" customHeight="1">
      <c r="B36" s="362"/>
      <c r="C36" s="55"/>
      <c r="D36" s="55"/>
      <c r="E36" s="55"/>
      <c r="F36" s="55"/>
      <c r="G36" s="55"/>
      <c r="H36" s="55"/>
      <c r="I36" s="56"/>
      <c r="J36" s="57"/>
      <c r="K36" s="55"/>
      <c r="L36" s="55"/>
      <c r="M36" s="55"/>
      <c r="N36" s="55"/>
      <c r="O36" s="55"/>
      <c r="P36" s="56"/>
      <c r="Q36" s="57"/>
      <c r="R36" s="55"/>
      <c r="S36" s="55"/>
      <c r="T36" s="55"/>
      <c r="U36" s="55"/>
      <c r="V36" s="55"/>
      <c r="W36" s="58"/>
      <c r="Z36" s="323"/>
      <c r="AA36" s="326"/>
      <c r="AB36" s="59"/>
      <c r="AC36" s="59"/>
      <c r="AD36" s="59"/>
      <c r="AE36" s="39"/>
      <c r="AF36" s="59"/>
      <c r="AG36" s="59"/>
      <c r="AH36" s="59"/>
      <c r="AI36" s="59"/>
      <c r="AJ36" s="214"/>
      <c r="AK36" s="59"/>
      <c r="AL36" s="59"/>
      <c r="AM36" s="59"/>
      <c r="AN36" s="59"/>
      <c r="AO36" s="214"/>
      <c r="AP36" s="214"/>
      <c r="AQ36" s="214"/>
    </row>
    <row r="37" spans="2:43" ht="15" customHeight="1">
      <c r="B37" s="362"/>
      <c r="C37" s="55"/>
      <c r="D37" s="55"/>
      <c r="E37" s="55"/>
      <c r="F37" s="55"/>
      <c r="G37" s="55"/>
      <c r="H37" s="55"/>
      <c r="I37" s="56"/>
      <c r="J37" s="57"/>
      <c r="K37" s="55"/>
      <c r="L37" s="55"/>
      <c r="M37" s="55"/>
      <c r="N37" s="55"/>
      <c r="O37" s="55"/>
      <c r="P37" s="56"/>
      <c r="Q37" s="57"/>
      <c r="R37" s="55"/>
      <c r="S37" s="55"/>
      <c r="T37" s="55"/>
      <c r="U37" s="55"/>
      <c r="V37" s="55"/>
      <c r="W37" s="58"/>
      <c r="Z37" s="323"/>
      <c r="AA37" s="326"/>
      <c r="AB37" s="59"/>
      <c r="AC37" s="59"/>
      <c r="AD37" s="59"/>
      <c r="AE37" s="39"/>
      <c r="AF37" s="59"/>
      <c r="AG37" s="59"/>
      <c r="AH37" s="59"/>
      <c r="AI37" s="59"/>
      <c r="AJ37" s="214"/>
      <c r="AK37" s="59"/>
      <c r="AL37" s="59"/>
      <c r="AM37" s="59"/>
      <c r="AN37" s="59"/>
      <c r="AO37" s="214"/>
      <c r="AP37" s="214"/>
      <c r="AQ37" s="214"/>
    </row>
    <row r="38" spans="2:43" ht="14.25" customHeight="1">
      <c r="B38" s="362"/>
      <c r="C38" s="55"/>
      <c r="D38" s="55"/>
      <c r="E38" s="55"/>
      <c r="F38" s="55"/>
      <c r="G38" s="55"/>
      <c r="H38" s="55"/>
      <c r="I38" s="56"/>
      <c r="J38" s="57"/>
      <c r="K38" s="55"/>
      <c r="L38" s="55"/>
      <c r="M38" s="55"/>
      <c r="N38" s="55"/>
      <c r="O38" s="55"/>
      <c r="P38" s="56"/>
      <c r="Q38" s="57"/>
      <c r="R38" s="55"/>
      <c r="S38" s="55"/>
      <c r="T38" s="55"/>
      <c r="U38" s="55"/>
      <c r="V38" s="55"/>
      <c r="W38" s="58"/>
      <c r="Z38" s="323"/>
      <c r="AB38" s="214"/>
      <c r="AC38" s="214"/>
      <c r="AD38" s="214"/>
      <c r="AE38" s="214"/>
      <c r="AF38" s="214"/>
      <c r="AG38" s="214"/>
      <c r="AH38" s="214"/>
      <c r="AI38" s="214"/>
      <c r="AJ38" s="214"/>
      <c r="AK38" s="214"/>
      <c r="AL38" s="214"/>
      <c r="AM38" s="214"/>
      <c r="AN38" s="214"/>
      <c r="AO38" s="214"/>
      <c r="AP38" s="214"/>
      <c r="AQ38" s="214"/>
    </row>
    <row r="39" spans="2:43">
      <c r="B39" s="362"/>
      <c r="C39" s="55"/>
      <c r="D39" s="55"/>
      <c r="E39" s="55"/>
      <c r="F39" s="55"/>
      <c r="G39" s="55"/>
      <c r="H39" s="55"/>
      <c r="I39" s="56"/>
      <c r="J39" s="57"/>
      <c r="K39" s="55"/>
      <c r="L39" s="55"/>
      <c r="M39" s="55"/>
      <c r="N39" s="55"/>
      <c r="O39" s="55"/>
      <c r="P39" s="56"/>
      <c r="Q39" s="57"/>
      <c r="R39" s="55"/>
      <c r="S39" s="55"/>
      <c r="T39" s="55"/>
      <c r="U39" s="55"/>
      <c r="V39" s="55"/>
      <c r="W39" s="58"/>
      <c r="Z39" s="323"/>
      <c r="AB39" s="214"/>
      <c r="AC39" s="214"/>
      <c r="AD39" s="214"/>
      <c r="AE39" s="214"/>
      <c r="AF39" s="214"/>
      <c r="AG39" s="214"/>
      <c r="AH39" s="214"/>
      <c r="AI39" s="214"/>
      <c r="AJ39" s="214"/>
      <c r="AK39" s="214"/>
      <c r="AL39" s="214"/>
      <c r="AM39" s="214"/>
      <c r="AN39" s="214"/>
      <c r="AO39" s="214"/>
      <c r="AP39" s="214"/>
      <c r="AQ39" s="214"/>
    </row>
    <row r="40" spans="2:43">
      <c r="B40" s="362"/>
      <c r="C40" s="55"/>
      <c r="D40" s="55"/>
      <c r="E40" s="55"/>
      <c r="F40" s="55"/>
      <c r="G40" s="55"/>
      <c r="H40" s="55"/>
      <c r="I40" s="56"/>
      <c r="J40" s="57"/>
      <c r="K40" s="55"/>
      <c r="L40" s="55"/>
      <c r="M40" s="55"/>
      <c r="N40" s="55"/>
      <c r="O40" s="55"/>
      <c r="P40" s="56"/>
      <c r="Q40" s="57"/>
      <c r="R40" s="55"/>
      <c r="S40" s="55"/>
      <c r="T40" s="55"/>
      <c r="U40" s="55"/>
      <c r="V40" s="55"/>
      <c r="W40" s="58"/>
      <c r="Z40" s="323"/>
      <c r="AA40" s="319"/>
      <c r="AB40" s="42"/>
      <c r="AC40" s="42"/>
      <c r="AD40" s="42"/>
      <c r="AE40" s="42"/>
      <c r="AF40" s="42"/>
      <c r="AG40" s="42"/>
      <c r="AH40" s="42"/>
      <c r="AI40" s="42"/>
      <c r="AJ40" s="42"/>
      <c r="AK40" s="42"/>
      <c r="AL40" s="42"/>
      <c r="AM40" s="42"/>
      <c r="AN40" s="42"/>
      <c r="AO40" s="42"/>
      <c r="AP40" s="214"/>
      <c r="AQ40" s="214"/>
    </row>
    <row r="41" spans="2:43">
      <c r="B41" s="362"/>
      <c r="C41" s="55"/>
      <c r="D41" s="55"/>
      <c r="E41" s="55"/>
      <c r="F41" s="55"/>
      <c r="G41" s="55"/>
      <c r="H41" s="55"/>
      <c r="I41" s="56"/>
      <c r="J41" s="57"/>
      <c r="K41" s="55"/>
      <c r="L41" s="55"/>
      <c r="M41" s="55"/>
      <c r="N41" s="55"/>
      <c r="O41" s="55"/>
      <c r="P41" s="56"/>
      <c r="Q41" s="57"/>
      <c r="R41" s="55"/>
      <c r="S41" s="55"/>
      <c r="T41" s="55"/>
      <c r="U41" s="55"/>
      <c r="V41" s="55"/>
      <c r="W41" s="58"/>
      <c r="Z41" s="323"/>
      <c r="AB41" s="214"/>
      <c r="AC41" s="214"/>
      <c r="AD41" s="214"/>
      <c r="AE41" s="214"/>
      <c r="AF41" s="214"/>
      <c r="AG41" s="214"/>
      <c r="AH41" s="214"/>
      <c r="AI41" s="214"/>
      <c r="AJ41" s="214"/>
      <c r="AK41" s="214"/>
      <c r="AL41" s="214"/>
      <c r="AM41" s="214"/>
      <c r="AN41" s="214"/>
      <c r="AO41" s="214"/>
      <c r="AP41" s="214"/>
      <c r="AQ41" s="214"/>
    </row>
    <row r="42" spans="2:43">
      <c r="B42" s="362"/>
      <c r="C42" s="55"/>
      <c r="D42" s="55"/>
      <c r="E42" s="55"/>
      <c r="F42" s="55"/>
      <c r="G42" s="55"/>
      <c r="H42" s="55"/>
      <c r="I42" s="56"/>
      <c r="J42" s="57"/>
      <c r="K42" s="55"/>
      <c r="L42" s="55"/>
      <c r="M42" s="55"/>
      <c r="N42" s="55"/>
      <c r="O42" s="55"/>
      <c r="P42" s="56"/>
      <c r="Q42" s="57"/>
      <c r="R42" s="55"/>
      <c r="S42" s="55"/>
      <c r="T42" s="55"/>
      <c r="U42" s="55"/>
      <c r="V42" s="55"/>
      <c r="W42" s="58"/>
      <c r="Z42" s="323"/>
      <c r="AB42" s="214"/>
      <c r="AC42" s="214"/>
      <c r="AD42" s="214"/>
      <c r="AE42" s="59"/>
      <c r="AF42" s="214"/>
      <c r="AG42" s="214"/>
      <c r="AH42" s="214"/>
      <c r="AI42" s="214"/>
      <c r="AJ42" s="59"/>
      <c r="AK42" s="214"/>
      <c r="AL42" s="214"/>
      <c r="AM42" s="214"/>
      <c r="AN42" s="214"/>
      <c r="AO42" s="214"/>
      <c r="AP42" s="214"/>
      <c r="AQ42" s="214"/>
    </row>
    <row r="43" spans="2:43">
      <c r="B43" s="362"/>
      <c r="C43" s="55"/>
      <c r="D43" s="55"/>
      <c r="E43" s="55"/>
      <c r="F43" s="55"/>
      <c r="G43" s="55"/>
      <c r="H43" s="55"/>
      <c r="I43" s="56"/>
      <c r="J43" s="57"/>
      <c r="K43" s="55"/>
      <c r="L43" s="55"/>
      <c r="M43" s="55"/>
      <c r="N43" s="55"/>
      <c r="O43" s="55"/>
      <c r="P43" s="56"/>
      <c r="Q43" s="57"/>
      <c r="R43" s="55"/>
      <c r="S43" s="55"/>
      <c r="T43" s="55"/>
      <c r="U43" s="55"/>
      <c r="V43" s="55"/>
      <c r="W43" s="58"/>
      <c r="Z43" s="323"/>
      <c r="AA43" s="326"/>
      <c r="AB43" s="59"/>
      <c r="AC43" s="59"/>
      <c r="AD43" s="59"/>
      <c r="AE43" s="212"/>
      <c r="AF43" s="59"/>
      <c r="AG43" s="59"/>
      <c r="AH43" s="59"/>
      <c r="AI43" s="59"/>
      <c r="AJ43" s="59"/>
      <c r="AK43" s="214"/>
      <c r="AL43" s="214"/>
      <c r="AM43" s="214"/>
      <c r="AN43" s="214"/>
      <c r="AO43" s="212"/>
      <c r="AP43" s="214"/>
      <c r="AQ43" s="214"/>
    </row>
    <row r="44" spans="2:43">
      <c r="B44" s="362"/>
      <c r="C44" s="55"/>
      <c r="D44" s="55"/>
      <c r="E44" s="55"/>
      <c r="F44" s="55"/>
      <c r="G44" s="55"/>
      <c r="H44" s="55"/>
      <c r="I44" s="56"/>
      <c r="J44" s="57"/>
      <c r="K44" s="55"/>
      <c r="L44" s="55"/>
      <c r="M44" s="55"/>
      <c r="N44" s="55"/>
      <c r="O44" s="55"/>
      <c r="P44" s="56"/>
      <c r="Q44" s="57"/>
      <c r="R44" s="55"/>
      <c r="S44" s="55"/>
      <c r="T44" s="55"/>
      <c r="U44" s="55"/>
      <c r="V44" s="55"/>
      <c r="W44" s="58"/>
      <c r="Z44" s="323"/>
      <c r="AA44" s="326"/>
      <c r="AB44" s="59"/>
      <c r="AC44" s="59"/>
      <c r="AD44" s="59"/>
      <c r="AE44" s="212"/>
      <c r="AF44" s="59"/>
      <c r="AG44" s="59"/>
      <c r="AH44" s="59"/>
      <c r="AI44" s="59"/>
      <c r="AJ44" s="59"/>
      <c r="AK44" s="214"/>
      <c r="AL44" s="214"/>
      <c r="AM44" s="214"/>
      <c r="AN44" s="214"/>
      <c r="AO44" s="212"/>
      <c r="AP44" s="214"/>
      <c r="AQ44" s="214"/>
    </row>
    <row r="45" spans="2:43">
      <c r="B45" s="362"/>
      <c r="C45" s="55"/>
      <c r="D45" s="55"/>
      <c r="E45" s="55"/>
      <c r="F45" s="55"/>
      <c r="G45" s="55"/>
      <c r="H45" s="55"/>
      <c r="I45" s="56"/>
      <c r="J45" s="57"/>
      <c r="K45" s="55"/>
      <c r="L45" s="55"/>
      <c r="M45" s="55"/>
      <c r="N45" s="55"/>
      <c r="O45" s="55"/>
      <c r="P45" s="56"/>
      <c r="Q45" s="57"/>
      <c r="R45" s="55"/>
      <c r="S45" s="55"/>
      <c r="T45" s="55"/>
      <c r="U45" s="55"/>
      <c r="V45" s="55"/>
      <c r="W45" s="58"/>
      <c r="Z45" s="323"/>
      <c r="AA45" s="326"/>
      <c r="AB45" s="59"/>
      <c r="AC45" s="59"/>
      <c r="AD45" s="59"/>
      <c r="AE45" s="212"/>
      <c r="AF45" s="59"/>
      <c r="AG45" s="59"/>
      <c r="AH45" s="59"/>
      <c r="AI45" s="59"/>
      <c r="AJ45" s="59"/>
      <c r="AK45" s="214"/>
      <c r="AL45" s="214"/>
      <c r="AM45" s="214"/>
      <c r="AN45" s="214"/>
      <c r="AO45" s="212"/>
      <c r="AP45" s="214"/>
      <c r="AQ45" s="214"/>
    </row>
    <row r="46" spans="2:43" ht="15.75">
      <c r="B46" s="362"/>
      <c r="C46" s="55"/>
      <c r="D46" s="367" t="s">
        <v>113</v>
      </c>
      <c r="E46" s="367"/>
      <c r="F46" s="367"/>
      <c r="G46" s="367"/>
      <c r="H46" s="367"/>
      <c r="I46" s="35"/>
      <c r="J46" s="36"/>
      <c r="K46" s="367" t="s">
        <v>12</v>
      </c>
      <c r="L46" s="367"/>
      <c r="M46" s="367"/>
      <c r="N46" s="367"/>
      <c r="O46" s="367"/>
      <c r="P46" s="40"/>
      <c r="Q46" s="41"/>
      <c r="R46" s="368" t="s">
        <v>114</v>
      </c>
      <c r="S46" s="368"/>
      <c r="T46" s="368"/>
      <c r="U46" s="368"/>
      <c r="V46" s="368"/>
      <c r="W46" s="58"/>
      <c r="Z46" s="323"/>
      <c r="AB46" s="214"/>
      <c r="AC46" s="214"/>
      <c r="AD46" s="214"/>
      <c r="AE46" s="214"/>
      <c r="AF46" s="214"/>
      <c r="AG46" s="214"/>
      <c r="AH46" s="214"/>
      <c r="AI46" s="214"/>
      <c r="AJ46" s="214"/>
      <c r="AK46" s="214"/>
      <c r="AL46" s="214"/>
      <c r="AM46" s="214"/>
      <c r="AN46" s="214"/>
      <c r="AO46" s="214"/>
      <c r="AP46" s="214"/>
      <c r="AQ46" s="214"/>
    </row>
    <row r="47" spans="2:43" ht="18">
      <c r="B47" s="362"/>
      <c r="C47" s="55"/>
      <c r="D47" s="42">
        <v>2014</v>
      </c>
      <c r="E47" s="42">
        <v>2015</v>
      </c>
      <c r="F47" s="42">
        <v>2016</v>
      </c>
      <c r="G47" s="42" t="s">
        <v>115</v>
      </c>
      <c r="H47" s="42" t="s">
        <v>116</v>
      </c>
      <c r="I47" s="56"/>
      <c r="J47" s="57"/>
      <c r="K47" s="42">
        <v>2014</v>
      </c>
      <c r="L47" s="42">
        <v>2015</v>
      </c>
      <c r="M47" s="42">
        <v>2016</v>
      </c>
      <c r="N47" s="42" t="s">
        <v>115</v>
      </c>
      <c r="O47" s="42" t="s">
        <v>116</v>
      </c>
      <c r="P47" s="43"/>
      <c r="Q47" s="44"/>
      <c r="R47" s="42">
        <v>2014</v>
      </c>
      <c r="S47" s="42">
        <v>2015</v>
      </c>
      <c r="T47" s="42">
        <v>2016</v>
      </c>
      <c r="U47" s="42" t="s">
        <v>115</v>
      </c>
      <c r="V47" s="42" t="s">
        <v>117</v>
      </c>
      <c r="W47" s="58"/>
      <c r="Z47" s="316"/>
      <c r="AB47" s="214"/>
      <c r="AC47" s="214"/>
      <c r="AD47" s="214"/>
      <c r="AE47" s="214"/>
      <c r="AF47" s="214"/>
      <c r="AG47" s="214"/>
      <c r="AH47" s="214"/>
      <c r="AI47" s="214"/>
      <c r="AJ47" s="214"/>
      <c r="AK47" s="214"/>
      <c r="AL47" s="214"/>
      <c r="AM47" s="214"/>
      <c r="AN47" s="214"/>
      <c r="AO47" s="214"/>
      <c r="AP47" s="214"/>
      <c r="AQ47" s="214"/>
    </row>
    <row r="48" spans="2:43" ht="3.75" customHeight="1">
      <c r="B48" s="362"/>
      <c r="C48" s="55"/>
      <c r="D48" s="45"/>
      <c r="E48" s="45"/>
      <c r="F48" s="45"/>
      <c r="G48" s="45"/>
      <c r="H48" s="45"/>
      <c r="I48" s="56"/>
      <c r="J48" s="57"/>
      <c r="K48" s="45"/>
      <c r="L48" s="45"/>
      <c r="M48" s="45"/>
      <c r="N48" s="45"/>
      <c r="O48" s="45"/>
      <c r="P48" s="43"/>
      <c r="Q48" s="44"/>
      <c r="R48" s="45"/>
      <c r="S48" s="45"/>
      <c r="T48" s="45"/>
      <c r="U48" s="45"/>
      <c r="V48" s="45"/>
      <c r="W48" s="58"/>
      <c r="Z48" s="316"/>
      <c r="AB48" s="214"/>
      <c r="AC48" s="214"/>
      <c r="AD48" s="214"/>
      <c r="AE48" s="214"/>
      <c r="AF48" s="214"/>
      <c r="AG48" s="214"/>
      <c r="AH48" s="214"/>
      <c r="AI48" s="214"/>
      <c r="AJ48" s="214"/>
      <c r="AK48" s="214"/>
      <c r="AL48" s="214"/>
      <c r="AM48" s="214"/>
      <c r="AN48" s="214"/>
      <c r="AO48" s="214"/>
      <c r="AP48" s="214"/>
      <c r="AQ48" s="214"/>
    </row>
    <row r="49" spans="1:43" ht="3.75" customHeight="1">
      <c r="A49" s="344"/>
      <c r="B49" s="362"/>
      <c r="C49" s="55"/>
      <c r="D49" s="38"/>
      <c r="E49" s="38"/>
      <c r="F49" s="38"/>
      <c r="G49" s="38"/>
      <c r="H49" s="38"/>
      <c r="I49" s="56"/>
      <c r="J49" s="57"/>
      <c r="K49" s="38"/>
      <c r="L49" s="38"/>
      <c r="M49" s="38"/>
      <c r="N49" s="38"/>
      <c r="O49" s="38"/>
      <c r="P49" s="43"/>
      <c r="Q49" s="44"/>
      <c r="R49" s="38"/>
      <c r="S49" s="38"/>
      <c r="T49" s="38"/>
      <c r="U49" s="38"/>
      <c r="V49" s="38"/>
      <c r="W49" s="58"/>
      <c r="Z49" s="316"/>
      <c r="AB49" s="214"/>
      <c r="AC49" s="214"/>
      <c r="AD49" s="214"/>
      <c r="AE49" s="214"/>
      <c r="AF49" s="214"/>
      <c r="AG49" s="214"/>
      <c r="AH49" s="214"/>
      <c r="AI49" s="214"/>
      <c r="AJ49" s="214"/>
      <c r="AK49" s="214"/>
      <c r="AL49" s="214"/>
      <c r="AM49" s="214"/>
      <c r="AN49" s="214"/>
      <c r="AO49" s="214"/>
      <c r="AP49" s="214"/>
      <c r="AQ49" s="214"/>
    </row>
    <row r="50" spans="1:43">
      <c r="A50" s="344"/>
      <c r="B50" s="362"/>
      <c r="C50" s="342" t="s">
        <v>56</v>
      </c>
      <c r="D50" s="327"/>
      <c r="E50" s="327"/>
      <c r="F50" s="327"/>
      <c r="G50" s="234">
        <f>VLOOKUP($Z50&amp;2017&amp;$AA50,nextgen.gr5to8,5,FALSE)</f>
        <v>511.18014705882354</v>
      </c>
      <c r="H50" s="234">
        <f>VLOOKUP($Z50&amp;2018&amp;$AA50,nextgen.gr5to8,5,FALSE)</f>
        <v>507.59507042253523</v>
      </c>
      <c r="I50" s="62"/>
      <c r="J50" s="63"/>
      <c r="K50" s="327"/>
      <c r="L50" s="327"/>
      <c r="M50" s="327"/>
      <c r="N50" s="240">
        <f>VLOOKUP($Z50&amp;2017&amp;$AA50,nextgen.gr5to8,6,FALSE)</f>
        <v>72</v>
      </c>
      <c r="O50" s="240">
        <f>VLOOKUP($Z50&amp;2018&amp;$AA50,nextgen.gr5to8,6,FALSE)</f>
        <v>67</v>
      </c>
      <c r="P50" s="62"/>
      <c r="Q50" s="63"/>
      <c r="R50" s="327"/>
      <c r="S50" s="327"/>
      <c r="T50" s="327"/>
      <c r="U50" s="234">
        <f>VLOOKUP($Z50&amp;2017&amp;$AA50,nextgen.gr5to8,7,FALSE)</f>
        <v>72</v>
      </c>
      <c r="V50" s="234">
        <f>VLOOKUP($Z50&amp;2018&amp;$AA50,nextgen.gr5to8,7,FALSE)</f>
        <v>51.8471615720524</v>
      </c>
      <c r="W50" s="58"/>
      <c r="Z50" s="316" t="s">
        <v>57</v>
      </c>
      <c r="AA50" s="316" t="s">
        <v>55</v>
      </c>
      <c r="AB50" s="214"/>
      <c r="AC50" s="214"/>
      <c r="AD50" s="214"/>
      <c r="AE50" s="214"/>
      <c r="AF50" s="214"/>
      <c r="AG50" s="214"/>
      <c r="AH50" s="214"/>
      <c r="AI50" s="214"/>
      <c r="AJ50" s="214"/>
      <c r="AK50" s="214"/>
      <c r="AL50" s="214"/>
      <c r="AM50" s="214"/>
      <c r="AN50" s="214"/>
      <c r="AO50" s="214"/>
      <c r="AP50" s="214"/>
      <c r="AQ50" s="214"/>
    </row>
    <row r="51" spans="1:43">
      <c r="A51" s="344"/>
      <c r="B51" s="362"/>
      <c r="C51" s="342" t="s">
        <v>58</v>
      </c>
      <c r="D51" s="327"/>
      <c r="E51" s="327"/>
      <c r="F51" s="327"/>
      <c r="G51" s="234">
        <f>VLOOKUP($Z51&amp;2017&amp;$AA51,nextgen.gr5to8,5,FALSE)</f>
        <v>498.83310729841634</v>
      </c>
      <c r="H51" s="234">
        <f>VLOOKUP($Z51&amp;2018&amp;$AA51,nextgen.gr5to8,5,FALSE)</f>
        <v>498.36503462542879</v>
      </c>
      <c r="I51" s="62"/>
      <c r="J51" s="63"/>
      <c r="K51" s="327"/>
      <c r="L51" s="327"/>
      <c r="M51" s="327"/>
      <c r="N51" s="240">
        <f>VLOOKUP($Z51&amp;2017&amp;$AA51,nextgen.gr5to8,6,FALSE)</f>
        <v>48</v>
      </c>
      <c r="O51" s="240">
        <f>VLOOKUP($Z51&amp;2018&amp;$AA51,nextgen.gr5to8,6,FALSE)</f>
        <v>48</v>
      </c>
      <c r="P51" s="62"/>
      <c r="Q51" s="63"/>
      <c r="R51" s="327"/>
      <c r="S51" s="327"/>
      <c r="T51" s="327"/>
      <c r="U51" s="234">
        <f>VLOOKUP($Z51&amp;2017&amp;$AA51,nextgen.gr5to8,7,FALSE)</f>
        <v>50</v>
      </c>
      <c r="V51" s="234">
        <f>VLOOKUP($Z51&amp;2018&amp;$AA51,nextgen.gr5to8,7,FALSE)</f>
        <v>50.027304771183992</v>
      </c>
      <c r="W51" s="58"/>
      <c r="Z51" s="316" t="s">
        <v>59</v>
      </c>
      <c r="AA51" s="316" t="s">
        <v>55</v>
      </c>
      <c r="AB51" s="214"/>
      <c r="AC51" s="214"/>
      <c r="AD51" s="214"/>
      <c r="AE51" s="214"/>
      <c r="AF51" s="214"/>
      <c r="AG51" s="214"/>
      <c r="AH51" s="214"/>
      <c r="AI51" s="214"/>
      <c r="AJ51" s="214"/>
      <c r="AK51" s="214"/>
      <c r="AL51" s="214"/>
      <c r="AM51" s="214"/>
      <c r="AN51" s="214"/>
      <c r="AO51" s="214"/>
      <c r="AP51" s="214"/>
      <c r="AQ51" s="214"/>
    </row>
    <row r="52" spans="1:43">
      <c r="A52" s="344"/>
      <c r="B52" s="362"/>
      <c r="C52" s="342" t="s">
        <v>60</v>
      </c>
      <c r="D52" s="327"/>
      <c r="E52" s="327"/>
      <c r="F52" s="327"/>
      <c r="G52" s="234">
        <f>VLOOKUP($Z52&amp;2017&amp;$AA52,nextgen.gr5to8,5,FALSE)</f>
        <v>485.90088395711865</v>
      </c>
      <c r="H52" s="234">
        <f>VLOOKUP($Z52&amp;2018&amp;$AA52,nextgen.gr5to8,5,FALSE)</f>
        <v>485.73971327499532</v>
      </c>
      <c r="I52" s="62"/>
      <c r="J52" s="63"/>
      <c r="K52" s="327"/>
      <c r="L52" s="327"/>
      <c r="M52" s="327"/>
      <c r="N52" s="240">
        <f>VLOOKUP($Z52&amp;2017&amp;$AA52,nextgen.gr5to8,6,FALSE)</f>
        <v>23</v>
      </c>
      <c r="O52" s="240">
        <f>VLOOKUP($Z52&amp;2018&amp;$AA52,nextgen.gr5to8,6,FALSE)</f>
        <v>24</v>
      </c>
      <c r="P52" s="62"/>
      <c r="Q52" s="63"/>
      <c r="R52" s="327"/>
      <c r="S52" s="327"/>
      <c r="T52" s="327"/>
      <c r="U52" s="234">
        <f>VLOOKUP($Z52&amp;2017&amp;$AA52,nextgen.gr5to8,7,FALSE)</f>
        <v>36</v>
      </c>
      <c r="V52" s="234">
        <f>VLOOKUP($Z52&amp;2018&amp;$AA52,nextgen.gr5to8,7,FALSE)</f>
        <v>44.10018262457605</v>
      </c>
      <c r="W52" s="58"/>
      <c r="Z52" s="316" t="s">
        <v>61</v>
      </c>
      <c r="AA52" s="316" t="s">
        <v>55</v>
      </c>
      <c r="AB52" s="214"/>
      <c r="AC52" s="214"/>
      <c r="AD52" s="214"/>
      <c r="AE52" s="214"/>
      <c r="AF52" s="214"/>
      <c r="AG52" s="214"/>
      <c r="AH52" s="214"/>
      <c r="AI52" s="214"/>
      <c r="AJ52" s="214"/>
      <c r="AK52" s="214"/>
      <c r="AL52" s="214"/>
      <c r="AM52" s="214"/>
      <c r="AN52" s="214"/>
      <c r="AO52" s="214"/>
      <c r="AP52" s="214"/>
      <c r="AQ52" s="214"/>
    </row>
    <row r="53" spans="1:43" ht="3.75" customHeight="1">
      <c r="A53" s="344"/>
      <c r="B53" s="362"/>
      <c r="C53" s="34"/>
      <c r="D53" s="49"/>
      <c r="E53" s="49"/>
      <c r="F53" s="49"/>
      <c r="G53" s="49"/>
      <c r="H53" s="49"/>
      <c r="I53" s="62"/>
      <c r="J53" s="63"/>
      <c r="K53" s="49"/>
      <c r="L53" s="49"/>
      <c r="M53" s="49"/>
      <c r="N53" s="49"/>
      <c r="O53" s="49"/>
      <c r="P53" s="62"/>
      <c r="Q53" s="63"/>
      <c r="R53" s="49"/>
      <c r="S53" s="49"/>
      <c r="T53" s="49"/>
      <c r="U53" s="49"/>
      <c r="V53" s="49"/>
      <c r="W53" s="58"/>
      <c r="Z53" s="323"/>
      <c r="AB53" s="214"/>
      <c r="AC53" s="214"/>
      <c r="AD53" s="214"/>
      <c r="AE53" s="214"/>
      <c r="AF53" s="214"/>
      <c r="AG53" s="214"/>
      <c r="AH53" s="214"/>
      <c r="AI53" s="214"/>
      <c r="AJ53" s="214"/>
      <c r="AK53" s="214"/>
      <c r="AL53" s="214"/>
      <c r="AM53" s="214"/>
      <c r="AN53" s="214"/>
      <c r="AO53" s="214"/>
      <c r="AP53" s="214"/>
      <c r="AQ53" s="214"/>
    </row>
    <row r="54" spans="1:43" ht="3.75" customHeight="1">
      <c r="A54" s="344"/>
      <c r="B54" s="362"/>
      <c r="C54" s="34"/>
      <c r="D54" s="39"/>
      <c r="E54" s="39"/>
      <c r="F54" s="39"/>
      <c r="G54" s="39"/>
      <c r="H54" s="39"/>
      <c r="I54" s="62"/>
      <c r="J54" s="63"/>
      <c r="K54" s="39"/>
      <c r="L54" s="39"/>
      <c r="M54" s="39"/>
      <c r="N54" s="39"/>
      <c r="O54" s="39"/>
      <c r="P54" s="62"/>
      <c r="Q54" s="63"/>
      <c r="R54" s="39"/>
      <c r="S54" s="39"/>
      <c r="T54" s="39"/>
      <c r="U54" s="39"/>
      <c r="V54" s="39"/>
      <c r="W54" s="58"/>
      <c r="Z54" s="323"/>
      <c r="AB54" s="214"/>
      <c r="AC54" s="214"/>
      <c r="AD54" s="214"/>
      <c r="AE54" s="214"/>
      <c r="AF54" s="214"/>
      <c r="AG54" s="214"/>
      <c r="AH54" s="214"/>
      <c r="AI54" s="214"/>
      <c r="AJ54" s="214"/>
      <c r="AK54" s="214"/>
      <c r="AL54" s="214"/>
      <c r="AM54" s="214"/>
      <c r="AN54" s="214"/>
      <c r="AO54" s="214"/>
      <c r="AP54" s="214"/>
      <c r="AQ54" s="214"/>
    </row>
    <row r="55" spans="1:43">
      <c r="A55" s="344"/>
      <c r="B55" s="362"/>
      <c r="C55" s="20" t="s">
        <v>30</v>
      </c>
      <c r="D55" s="116" t="s">
        <v>62</v>
      </c>
      <c r="E55" s="116" t="s">
        <v>62</v>
      </c>
      <c r="F55" s="116" t="s">
        <v>62</v>
      </c>
      <c r="G55" s="116" t="s">
        <v>62</v>
      </c>
      <c r="H55" s="116" t="s">
        <v>62</v>
      </c>
      <c r="I55" s="217"/>
      <c r="J55" s="218"/>
      <c r="K55" s="116" t="s">
        <v>62</v>
      </c>
      <c r="L55" s="116" t="s">
        <v>62</v>
      </c>
      <c r="M55" s="116" t="s">
        <v>62</v>
      </c>
      <c r="N55" s="116" t="s">
        <v>62</v>
      </c>
      <c r="O55" s="116" t="s">
        <v>62</v>
      </c>
      <c r="P55" s="217"/>
      <c r="Q55" s="218"/>
      <c r="R55" s="116" t="s">
        <v>62</v>
      </c>
      <c r="S55" s="116" t="s">
        <v>62</v>
      </c>
      <c r="T55" s="116" t="s">
        <v>62</v>
      </c>
      <c r="U55" s="116" t="s">
        <v>62</v>
      </c>
      <c r="V55" s="116" t="s">
        <v>62</v>
      </c>
      <c r="W55" s="58"/>
      <c r="Z55" s="323"/>
    </row>
    <row r="56" spans="1:43" ht="7.5" customHeight="1" thickBot="1">
      <c r="A56" s="344"/>
      <c r="B56" s="363"/>
      <c r="C56" s="155"/>
      <c r="D56" s="155"/>
      <c r="E56" s="155"/>
      <c r="F56" s="155"/>
      <c r="G56" s="155"/>
      <c r="H56" s="155"/>
      <c r="I56" s="155"/>
      <c r="J56" s="155"/>
      <c r="K56" s="155"/>
      <c r="L56" s="155"/>
      <c r="M56" s="155"/>
      <c r="N56" s="155"/>
      <c r="O56" s="155"/>
      <c r="P56" s="155"/>
      <c r="Q56" s="155"/>
      <c r="R56" s="155"/>
      <c r="S56" s="155"/>
      <c r="T56" s="155"/>
      <c r="U56" s="155"/>
      <c r="V56" s="155"/>
      <c r="W56" s="156"/>
      <c r="Z56" s="323"/>
    </row>
    <row r="57" spans="1:43">
      <c r="A57" s="344"/>
      <c r="B57" s="73"/>
      <c r="C57" s="68"/>
      <c r="D57" s="68"/>
      <c r="E57" s="68"/>
      <c r="Z57" s="323"/>
    </row>
    <row r="58" spans="1:43" ht="30" customHeight="1">
      <c r="A58" s="344"/>
      <c r="C58" s="353" t="s">
        <v>118</v>
      </c>
      <c r="D58" s="353"/>
      <c r="E58" s="353"/>
      <c r="F58" s="353"/>
      <c r="G58" s="353"/>
      <c r="H58" s="353"/>
      <c r="I58" s="353"/>
      <c r="J58" s="353"/>
      <c r="K58" s="353"/>
      <c r="L58" s="353"/>
      <c r="M58" s="353"/>
      <c r="N58" s="353"/>
      <c r="O58" s="353"/>
      <c r="P58" s="353"/>
      <c r="Q58" s="353"/>
      <c r="R58" s="353"/>
      <c r="S58" s="353"/>
      <c r="T58" s="353"/>
      <c r="U58" s="353"/>
      <c r="V58" s="353"/>
      <c r="W58" s="332"/>
      <c r="Z58" s="323"/>
    </row>
    <row r="59" spans="1:43" ht="54.75" customHeight="1">
      <c r="A59" s="344"/>
      <c r="C59" s="353" t="s">
        <v>119</v>
      </c>
      <c r="D59" s="353"/>
      <c r="E59" s="353"/>
      <c r="F59" s="353"/>
      <c r="G59" s="353"/>
      <c r="H59" s="353"/>
      <c r="I59" s="353"/>
      <c r="J59" s="353"/>
      <c r="K59" s="353"/>
      <c r="L59" s="353"/>
      <c r="M59" s="353"/>
      <c r="N59" s="353"/>
      <c r="O59" s="353"/>
      <c r="P59" s="353"/>
      <c r="Q59" s="353"/>
      <c r="R59" s="353"/>
      <c r="S59" s="353"/>
      <c r="T59" s="353"/>
      <c r="U59" s="353"/>
      <c r="V59" s="353"/>
      <c r="W59" s="353"/>
      <c r="Z59" s="323"/>
    </row>
    <row r="60" spans="1:43" ht="15" customHeight="1">
      <c r="A60" s="344"/>
      <c r="C60" s="353" t="s">
        <v>120</v>
      </c>
      <c r="D60" s="353"/>
      <c r="E60" s="353"/>
      <c r="F60" s="353"/>
      <c r="G60" s="353"/>
      <c r="H60" s="353"/>
      <c r="I60" s="353"/>
      <c r="J60" s="353"/>
      <c r="K60" s="353"/>
      <c r="L60" s="353"/>
      <c r="M60" s="353"/>
      <c r="N60" s="353"/>
      <c r="O60" s="353"/>
      <c r="P60" s="353"/>
      <c r="Q60" s="353"/>
      <c r="R60" s="353"/>
      <c r="S60" s="353"/>
      <c r="T60" s="353"/>
      <c r="U60" s="353"/>
      <c r="V60" s="353"/>
      <c r="W60" s="333"/>
      <c r="Z60" s="323"/>
    </row>
    <row r="61" spans="1:43" ht="15" customHeight="1" thickBot="1">
      <c r="A61" s="344"/>
      <c r="C61" s="335"/>
      <c r="D61" s="335"/>
      <c r="E61" s="335"/>
      <c r="F61" s="335"/>
      <c r="G61" s="335"/>
      <c r="H61" s="335"/>
      <c r="I61" s="335"/>
      <c r="J61" s="335"/>
      <c r="K61" s="335"/>
      <c r="L61" s="335"/>
      <c r="M61" s="335"/>
      <c r="N61" s="335"/>
      <c r="O61" s="335"/>
      <c r="P61" s="335"/>
      <c r="Q61" s="335"/>
      <c r="R61" s="335"/>
      <c r="S61" s="335"/>
      <c r="T61" s="335"/>
      <c r="U61" s="335"/>
      <c r="V61" s="335"/>
      <c r="W61" s="333"/>
      <c r="Z61" s="323"/>
    </row>
    <row r="62" spans="1:43" ht="60" customHeight="1">
      <c r="A62" s="344"/>
      <c r="B62" s="357" t="s">
        <v>121</v>
      </c>
      <c r="C62" s="358"/>
      <c r="D62" s="358"/>
      <c r="E62" s="358"/>
      <c r="F62" s="358"/>
      <c r="G62" s="358"/>
      <c r="H62" s="358"/>
      <c r="I62" s="358"/>
      <c r="J62" s="358"/>
      <c r="K62" s="358"/>
      <c r="L62" s="358"/>
      <c r="M62" s="358"/>
      <c r="N62" s="358"/>
      <c r="O62" s="358"/>
      <c r="P62" s="358"/>
      <c r="Q62" s="358"/>
      <c r="R62" s="358"/>
      <c r="S62" s="358"/>
      <c r="T62" s="358"/>
      <c r="U62" s="358"/>
      <c r="V62" s="358"/>
      <c r="W62" s="359"/>
      <c r="Z62" s="323"/>
    </row>
    <row r="63" spans="1:43" ht="15" customHeight="1">
      <c r="A63" s="344"/>
      <c r="B63" s="361" t="s">
        <v>49</v>
      </c>
      <c r="C63" s="378"/>
      <c r="D63" s="378"/>
      <c r="E63" s="378"/>
      <c r="F63" s="378"/>
      <c r="G63" s="378"/>
      <c r="H63" s="378"/>
      <c r="I63" s="378"/>
      <c r="J63" s="378"/>
      <c r="K63" s="378"/>
      <c r="L63" s="378"/>
      <c r="M63" s="378"/>
      <c r="N63" s="378"/>
      <c r="O63" s="378"/>
      <c r="P63" s="378"/>
      <c r="Q63" s="378"/>
      <c r="R63" s="378"/>
      <c r="S63" s="378"/>
      <c r="T63" s="378"/>
      <c r="U63" s="378"/>
      <c r="V63" s="378"/>
      <c r="W63" s="246"/>
      <c r="Z63" s="323"/>
    </row>
    <row r="64" spans="1:43" ht="15" customHeight="1">
      <c r="A64" s="344"/>
      <c r="B64" s="362"/>
      <c r="C64" s="30"/>
      <c r="D64" s="30"/>
      <c r="E64" s="30"/>
      <c r="F64" s="30"/>
      <c r="G64" s="30"/>
      <c r="H64" s="30"/>
      <c r="I64" s="31"/>
      <c r="J64" s="32"/>
      <c r="K64" s="30"/>
      <c r="L64" s="30"/>
      <c r="M64" s="30"/>
      <c r="N64" s="30"/>
      <c r="O64" s="30"/>
      <c r="P64" s="31"/>
      <c r="Q64" s="32"/>
      <c r="R64" s="30"/>
      <c r="S64" s="30"/>
      <c r="T64" s="30"/>
      <c r="U64" s="30"/>
      <c r="V64" s="30"/>
      <c r="W64" s="33"/>
      <c r="Z64" s="323"/>
    </row>
    <row r="65" spans="2:26" ht="15" customHeight="1">
      <c r="B65" s="362"/>
      <c r="C65" s="34"/>
      <c r="D65" s="34"/>
      <c r="E65" s="34"/>
      <c r="F65" s="34"/>
      <c r="G65" s="34"/>
      <c r="H65" s="34"/>
      <c r="I65" s="35"/>
      <c r="J65" s="36"/>
      <c r="K65" s="34"/>
      <c r="L65" s="34"/>
      <c r="M65" s="34"/>
      <c r="N65" s="34"/>
      <c r="O65" s="34"/>
      <c r="P65" s="35"/>
      <c r="Q65" s="36"/>
      <c r="R65" s="34"/>
      <c r="S65" s="34"/>
      <c r="T65" s="34"/>
      <c r="U65" s="34"/>
      <c r="V65" s="34"/>
      <c r="W65" s="37"/>
      <c r="Z65" s="323"/>
    </row>
    <row r="66" spans="2:26" ht="15" customHeight="1">
      <c r="B66" s="362"/>
      <c r="C66" s="34"/>
      <c r="D66" s="34"/>
      <c r="E66" s="34"/>
      <c r="F66" s="34"/>
      <c r="G66" s="34"/>
      <c r="H66" s="34"/>
      <c r="I66" s="35"/>
      <c r="J66" s="36"/>
      <c r="K66" s="34"/>
      <c r="L66" s="34"/>
      <c r="M66" s="34"/>
      <c r="N66" s="34"/>
      <c r="O66" s="34"/>
      <c r="P66" s="35"/>
      <c r="Q66" s="36"/>
      <c r="R66" s="34"/>
      <c r="S66" s="34"/>
      <c r="T66" s="34"/>
      <c r="U66" s="34"/>
      <c r="V66" s="34"/>
      <c r="W66" s="37"/>
      <c r="Z66" s="323"/>
    </row>
    <row r="67" spans="2:26" ht="15" customHeight="1">
      <c r="B67" s="362"/>
      <c r="C67" s="34"/>
      <c r="D67" s="34"/>
      <c r="E67" s="34"/>
      <c r="F67" s="34"/>
      <c r="G67" s="34"/>
      <c r="H67" s="34"/>
      <c r="I67" s="35"/>
      <c r="J67" s="36"/>
      <c r="K67" s="34"/>
      <c r="L67" s="34"/>
      <c r="M67" s="34"/>
      <c r="N67" s="34"/>
      <c r="O67" s="34"/>
      <c r="P67" s="35"/>
      <c r="Q67" s="36"/>
      <c r="R67" s="34"/>
      <c r="S67" s="34"/>
      <c r="T67" s="34"/>
      <c r="U67" s="34"/>
      <c r="V67" s="34"/>
      <c r="W67" s="37"/>
      <c r="Z67" s="323"/>
    </row>
    <row r="68" spans="2:26" ht="15" customHeight="1">
      <c r="B68" s="362"/>
      <c r="C68" s="34"/>
      <c r="D68" s="34"/>
      <c r="E68" s="34"/>
      <c r="F68" s="34"/>
      <c r="G68" s="34"/>
      <c r="H68" s="34"/>
      <c r="I68" s="35"/>
      <c r="J68" s="36"/>
      <c r="K68" s="34"/>
      <c r="L68" s="34"/>
      <c r="M68" s="34"/>
      <c r="N68" s="34"/>
      <c r="O68" s="34"/>
      <c r="P68" s="35"/>
      <c r="Q68" s="36"/>
      <c r="R68" s="34"/>
      <c r="S68" s="34"/>
      <c r="T68" s="34"/>
      <c r="U68" s="34"/>
      <c r="V68" s="34"/>
      <c r="W68" s="37"/>
      <c r="Z68" s="323"/>
    </row>
    <row r="69" spans="2:26" ht="15" customHeight="1">
      <c r="B69" s="362"/>
      <c r="C69" s="34"/>
      <c r="D69" s="34"/>
      <c r="E69" s="34"/>
      <c r="F69" s="34"/>
      <c r="G69" s="34"/>
      <c r="H69" s="34"/>
      <c r="I69" s="35"/>
      <c r="J69" s="36"/>
      <c r="K69" s="34"/>
      <c r="L69" s="34"/>
      <c r="M69" s="34"/>
      <c r="N69" s="34"/>
      <c r="O69" s="34"/>
      <c r="P69" s="35"/>
      <c r="Q69" s="36"/>
      <c r="R69" s="34"/>
      <c r="S69" s="34"/>
      <c r="T69" s="34"/>
      <c r="U69" s="34"/>
      <c r="V69" s="34"/>
      <c r="W69" s="37"/>
      <c r="Z69" s="323"/>
    </row>
    <row r="70" spans="2:26" ht="15" customHeight="1">
      <c r="B70" s="362"/>
      <c r="C70" s="34"/>
      <c r="D70" s="34"/>
      <c r="E70" s="34"/>
      <c r="F70" s="34"/>
      <c r="G70" s="34"/>
      <c r="H70" s="34"/>
      <c r="I70" s="35"/>
      <c r="J70" s="36"/>
      <c r="K70" s="34"/>
      <c r="L70" s="34"/>
      <c r="M70" s="34"/>
      <c r="N70" s="34"/>
      <c r="O70" s="34"/>
      <c r="P70" s="35"/>
      <c r="Q70" s="36"/>
      <c r="R70" s="34"/>
      <c r="S70" s="34"/>
      <c r="T70" s="34"/>
      <c r="U70" s="34"/>
      <c r="V70" s="34"/>
      <c r="W70" s="37"/>
      <c r="Z70" s="323"/>
    </row>
    <row r="71" spans="2:26" ht="15" customHeight="1">
      <c r="B71" s="362"/>
      <c r="C71" s="34"/>
      <c r="D71" s="34"/>
      <c r="E71" s="34"/>
      <c r="F71" s="34"/>
      <c r="G71" s="34"/>
      <c r="H71" s="34"/>
      <c r="I71" s="35"/>
      <c r="J71" s="36"/>
      <c r="K71" s="34"/>
      <c r="L71" s="34"/>
      <c r="M71" s="34"/>
      <c r="N71" s="34"/>
      <c r="O71" s="34"/>
      <c r="P71" s="35"/>
      <c r="Q71" s="36"/>
      <c r="R71" s="34"/>
      <c r="S71" s="34"/>
      <c r="T71" s="34"/>
      <c r="U71" s="34"/>
      <c r="V71" s="34"/>
      <c r="W71" s="37"/>
      <c r="Z71" s="323"/>
    </row>
    <row r="72" spans="2:26" ht="15" customHeight="1">
      <c r="B72" s="362"/>
      <c r="C72" s="34"/>
      <c r="D72" s="34"/>
      <c r="E72" s="34"/>
      <c r="F72" s="34"/>
      <c r="G72" s="34"/>
      <c r="H72" s="34"/>
      <c r="I72" s="35"/>
      <c r="J72" s="36"/>
      <c r="K72" s="34"/>
      <c r="L72" s="34"/>
      <c r="M72" s="34"/>
      <c r="N72" s="34"/>
      <c r="O72" s="34"/>
      <c r="P72" s="35"/>
      <c r="Q72" s="36"/>
      <c r="R72" s="34"/>
      <c r="S72" s="34"/>
      <c r="T72" s="34"/>
      <c r="U72" s="34"/>
      <c r="V72" s="34"/>
      <c r="W72" s="37"/>
      <c r="Z72" s="323"/>
    </row>
    <row r="73" spans="2:26" ht="15" customHeight="1">
      <c r="B73" s="362"/>
      <c r="C73" s="34"/>
      <c r="D73" s="34"/>
      <c r="E73" s="34"/>
      <c r="F73" s="34"/>
      <c r="G73" s="34"/>
      <c r="H73" s="34"/>
      <c r="I73" s="35"/>
      <c r="J73" s="36"/>
      <c r="K73" s="34"/>
      <c r="L73" s="34"/>
      <c r="M73" s="34"/>
      <c r="N73" s="34"/>
      <c r="O73" s="34"/>
      <c r="P73" s="35"/>
      <c r="Q73" s="36"/>
      <c r="R73" s="34"/>
      <c r="S73" s="34"/>
      <c r="T73" s="34"/>
      <c r="U73" s="34"/>
      <c r="V73" s="34"/>
      <c r="W73" s="37"/>
      <c r="Z73" s="323"/>
    </row>
    <row r="74" spans="2:26" ht="15" customHeight="1">
      <c r="B74" s="362"/>
      <c r="C74" s="34"/>
      <c r="D74" s="34"/>
      <c r="E74" s="34"/>
      <c r="F74" s="34"/>
      <c r="G74" s="34"/>
      <c r="H74" s="34"/>
      <c r="I74" s="35"/>
      <c r="J74" s="36"/>
      <c r="K74" s="34"/>
      <c r="L74" s="34"/>
      <c r="M74" s="34"/>
      <c r="N74" s="34"/>
      <c r="O74" s="34"/>
      <c r="P74" s="35"/>
      <c r="Q74" s="36"/>
      <c r="R74" s="34"/>
      <c r="S74" s="34"/>
      <c r="T74" s="34"/>
      <c r="U74" s="34"/>
      <c r="V74" s="34"/>
      <c r="W74" s="37"/>
      <c r="Z74" s="323"/>
    </row>
    <row r="75" spans="2:26" ht="15" customHeight="1">
      <c r="B75" s="362"/>
      <c r="C75" s="34"/>
      <c r="D75" s="34"/>
      <c r="E75" s="34"/>
      <c r="F75" s="34"/>
      <c r="G75" s="34"/>
      <c r="H75" s="34"/>
      <c r="I75" s="35"/>
      <c r="J75" s="36"/>
      <c r="K75" s="34"/>
      <c r="L75" s="34"/>
      <c r="M75" s="34"/>
      <c r="N75" s="34"/>
      <c r="O75" s="34"/>
      <c r="P75" s="35"/>
      <c r="Q75" s="36"/>
      <c r="R75" s="34"/>
      <c r="S75" s="34"/>
      <c r="T75" s="34"/>
      <c r="U75" s="34"/>
      <c r="V75" s="34"/>
      <c r="W75" s="37"/>
      <c r="Z75" s="323"/>
    </row>
    <row r="76" spans="2:26" ht="15" customHeight="1">
      <c r="B76" s="362"/>
      <c r="C76" s="34"/>
      <c r="D76" s="34"/>
      <c r="E76" s="34"/>
      <c r="F76" s="34"/>
      <c r="G76" s="34"/>
      <c r="H76" s="34"/>
      <c r="I76" s="35"/>
      <c r="J76" s="36"/>
      <c r="K76" s="34"/>
      <c r="L76" s="34"/>
      <c r="M76" s="34"/>
      <c r="N76" s="34"/>
      <c r="O76" s="34"/>
      <c r="P76" s="35"/>
      <c r="Q76" s="36"/>
      <c r="R76" s="34"/>
      <c r="S76" s="34"/>
      <c r="T76" s="34"/>
      <c r="U76" s="34"/>
      <c r="V76" s="34"/>
      <c r="W76" s="37"/>
      <c r="Z76" s="323"/>
    </row>
    <row r="77" spans="2:26" ht="15" customHeight="1">
      <c r="B77" s="362"/>
      <c r="C77" s="34"/>
      <c r="D77" s="34"/>
      <c r="E77" s="34"/>
      <c r="F77" s="34"/>
      <c r="G77" s="34"/>
      <c r="H77" s="34"/>
      <c r="I77" s="35"/>
      <c r="J77" s="36"/>
      <c r="K77" s="34"/>
      <c r="L77" s="34"/>
      <c r="M77" s="34"/>
      <c r="N77" s="34"/>
      <c r="O77" s="34"/>
      <c r="P77" s="35"/>
      <c r="Q77" s="36"/>
      <c r="R77" s="34"/>
      <c r="S77" s="34"/>
      <c r="T77" s="34"/>
      <c r="U77" s="34"/>
      <c r="V77" s="34"/>
      <c r="W77" s="37"/>
      <c r="Z77" s="323"/>
    </row>
    <row r="78" spans="2:26" ht="15" customHeight="1">
      <c r="B78" s="362"/>
      <c r="C78" s="34"/>
      <c r="D78" s="34"/>
      <c r="E78" s="34"/>
      <c r="F78" s="34"/>
      <c r="G78" s="34"/>
      <c r="H78" s="34"/>
      <c r="I78" s="35"/>
      <c r="J78" s="36"/>
      <c r="K78" s="34"/>
      <c r="L78" s="34"/>
      <c r="M78" s="34"/>
      <c r="N78" s="34"/>
      <c r="O78" s="34"/>
      <c r="P78" s="35"/>
      <c r="Q78" s="36"/>
      <c r="R78" s="34"/>
      <c r="S78" s="34"/>
      <c r="T78" s="34"/>
      <c r="U78" s="34"/>
      <c r="V78" s="34"/>
      <c r="W78" s="37"/>
      <c r="Z78" s="323"/>
    </row>
    <row r="79" spans="2:26" ht="15" customHeight="1">
      <c r="B79" s="362"/>
      <c r="C79" s="34"/>
      <c r="D79" s="367" t="s">
        <v>113</v>
      </c>
      <c r="E79" s="367"/>
      <c r="F79" s="367"/>
      <c r="G79" s="367"/>
      <c r="H79" s="367"/>
      <c r="I79" s="35"/>
      <c r="J79" s="36"/>
      <c r="K79" s="367" t="s">
        <v>12</v>
      </c>
      <c r="L79" s="367"/>
      <c r="M79" s="367"/>
      <c r="N79" s="367"/>
      <c r="O79" s="367"/>
      <c r="P79" s="40"/>
      <c r="Q79" s="41"/>
      <c r="R79" s="368" t="s">
        <v>114</v>
      </c>
      <c r="S79" s="368"/>
      <c r="T79" s="368"/>
      <c r="U79" s="368"/>
      <c r="V79" s="368"/>
      <c r="W79" s="37"/>
      <c r="Z79" s="323"/>
    </row>
    <row r="80" spans="2:26" ht="15" customHeight="1">
      <c r="B80" s="362"/>
      <c r="C80" s="34"/>
      <c r="D80" s="42">
        <v>2014</v>
      </c>
      <c r="E80" s="42">
        <v>2015</v>
      </c>
      <c r="F80" s="42">
        <v>2016</v>
      </c>
      <c r="G80" s="42" t="s">
        <v>115</v>
      </c>
      <c r="H80" s="42" t="s">
        <v>116</v>
      </c>
      <c r="I80" s="56"/>
      <c r="J80" s="57"/>
      <c r="K80" s="42">
        <v>2014</v>
      </c>
      <c r="L80" s="42">
        <v>2015</v>
      </c>
      <c r="M80" s="42">
        <v>2016</v>
      </c>
      <c r="N80" s="42" t="s">
        <v>115</v>
      </c>
      <c r="O80" s="42" t="s">
        <v>116</v>
      </c>
      <c r="P80" s="43"/>
      <c r="Q80" s="44"/>
      <c r="R80" s="42">
        <v>2014</v>
      </c>
      <c r="S80" s="42">
        <v>2015</v>
      </c>
      <c r="T80" s="42">
        <v>2016</v>
      </c>
      <c r="U80" s="42" t="s">
        <v>115</v>
      </c>
      <c r="V80" s="42" t="s">
        <v>117</v>
      </c>
      <c r="W80" s="37"/>
      <c r="Z80" s="316"/>
    </row>
    <row r="81" spans="2:27" ht="3.75" customHeight="1">
      <c r="B81" s="362"/>
      <c r="C81" s="34"/>
      <c r="D81" s="45"/>
      <c r="E81" s="45"/>
      <c r="F81" s="45"/>
      <c r="G81" s="45"/>
      <c r="H81" s="45"/>
      <c r="I81" s="35"/>
      <c r="J81" s="36"/>
      <c r="K81" s="45"/>
      <c r="L81" s="45"/>
      <c r="M81" s="45"/>
      <c r="N81" s="45"/>
      <c r="O81" s="45"/>
      <c r="P81" s="43"/>
      <c r="Q81" s="44"/>
      <c r="R81" s="45"/>
      <c r="S81" s="45"/>
      <c r="T81" s="45"/>
      <c r="U81" s="45"/>
      <c r="V81" s="45"/>
      <c r="W81" s="37"/>
      <c r="Z81" s="316"/>
    </row>
    <row r="82" spans="2:27" ht="3.75" customHeight="1">
      <c r="B82" s="362"/>
      <c r="C82" s="34"/>
      <c r="D82" s="38"/>
      <c r="E82" s="38"/>
      <c r="F82" s="38"/>
      <c r="G82" s="38"/>
      <c r="H82" s="38"/>
      <c r="I82" s="35"/>
      <c r="J82" s="36"/>
      <c r="K82" s="38"/>
      <c r="L82" s="38"/>
      <c r="M82" s="38"/>
      <c r="N82" s="38"/>
      <c r="O82" s="38"/>
      <c r="P82" s="43"/>
      <c r="Q82" s="44"/>
      <c r="R82" s="38"/>
      <c r="S82" s="38"/>
      <c r="T82" s="38"/>
      <c r="U82" s="38"/>
      <c r="V82" s="38"/>
      <c r="W82" s="37"/>
      <c r="Z82" s="316"/>
    </row>
    <row r="83" spans="2:27">
      <c r="B83" s="362"/>
      <c r="C83" s="342" t="s">
        <v>56</v>
      </c>
      <c r="D83" s="327"/>
      <c r="E83" s="327"/>
      <c r="F83" s="328"/>
      <c r="G83" s="234">
        <f>VLOOKUP($Z83&amp;2017&amp;$AA83,nextgen.gr5to8,2,FALSE)</f>
        <v>499.2</v>
      </c>
      <c r="H83" s="234">
        <f>VLOOKUP($Z83&amp;2018&amp;$AA83,nextgen.gr5to8,2,FALSE)</f>
        <v>502.57692307692309</v>
      </c>
      <c r="I83" s="232"/>
      <c r="J83" s="233"/>
      <c r="K83" s="329"/>
      <c r="L83" s="329"/>
      <c r="M83" s="329"/>
      <c r="N83" s="240">
        <f>VLOOKUP($Z83&amp;2017&amp;$AA83,nextgen.gr5to8,3,FALSE)</f>
        <v>42</v>
      </c>
      <c r="O83" s="240">
        <f>VLOOKUP($Z83&amp;2018&amp;$AA83,nextgen.gr5to8,3,FALSE)</f>
        <v>48</v>
      </c>
      <c r="P83" s="232"/>
      <c r="Q83" s="233"/>
      <c r="R83" s="329"/>
      <c r="S83" s="329"/>
      <c r="T83" s="329"/>
      <c r="U83" s="234">
        <f>VLOOKUP($Z83&amp;2017&amp;$AA83,nextgen.gr5to8,4,FALSE)</f>
        <v>53.5</v>
      </c>
      <c r="V83" s="234">
        <f>VLOOKUP($Z83&amp;2018&amp;$AA83,nextgen.gr5to8,4,FALSE)</f>
        <v>59.07692307692308</v>
      </c>
      <c r="W83" s="37"/>
      <c r="Z83" s="316" t="s">
        <v>57</v>
      </c>
      <c r="AA83" s="316" t="s">
        <v>68</v>
      </c>
    </row>
    <row r="84" spans="2:27">
      <c r="B84" s="362"/>
      <c r="C84" s="342" t="s">
        <v>58</v>
      </c>
      <c r="D84" s="327"/>
      <c r="E84" s="327"/>
      <c r="F84" s="327"/>
      <c r="G84" s="234">
        <f>VLOOKUP($Z84&amp;2017&amp;$AA84,nextgen.gr5to8,2,FALSE)</f>
        <v>489.13045578883799</v>
      </c>
      <c r="H84" s="234">
        <f>VLOOKUP($Z84&amp;2018&amp;$AA84,nextgen.gr5to8,2,FALSE)</f>
        <v>490.23435635530524</v>
      </c>
      <c r="I84" s="232"/>
      <c r="J84" s="233"/>
      <c r="K84" s="329"/>
      <c r="L84" s="329"/>
      <c r="M84" s="329"/>
      <c r="N84" s="240">
        <f>VLOOKUP($Z84&amp;2017&amp;$AA84,nextgen.gr5to8,3,FALSE)</f>
        <v>29</v>
      </c>
      <c r="O84" s="240">
        <f>VLOOKUP($Z84&amp;2018&amp;$AA84,nextgen.gr5to8,3,FALSE)</f>
        <v>32</v>
      </c>
      <c r="P84" s="232"/>
      <c r="Q84" s="233"/>
      <c r="R84" s="329"/>
      <c r="S84" s="329"/>
      <c r="T84" s="329"/>
      <c r="U84" s="234">
        <f>VLOOKUP($Z84&amp;2017&amp;$AA84,nextgen.gr5to8,4,FALSE)</f>
        <v>46</v>
      </c>
      <c r="V84" s="234">
        <f>VLOOKUP($Z84&amp;2018&amp;$AA84,nextgen.gr5to8,4,FALSE)</f>
        <v>46.807378387202093</v>
      </c>
      <c r="W84" s="37"/>
      <c r="Z84" s="316" t="s">
        <v>59</v>
      </c>
      <c r="AA84" s="316" t="s">
        <v>68</v>
      </c>
    </row>
    <row r="85" spans="2:27">
      <c r="B85" s="362"/>
      <c r="C85" s="342" t="s">
        <v>60</v>
      </c>
      <c r="D85" s="327"/>
      <c r="E85" s="327"/>
      <c r="F85" s="327"/>
      <c r="G85" s="234">
        <f>VLOOKUP($Z85&amp;2017&amp;$AA85,nextgen.gr5to8,2,FALSE)</f>
        <v>485.6243532252501</v>
      </c>
      <c r="H85" s="234">
        <f>VLOOKUP($Z85&amp;2018&amp;$AA85,nextgen.gr5to8,2,FALSE)</f>
        <v>487.10429864253393</v>
      </c>
      <c r="I85" s="232"/>
      <c r="J85" s="233"/>
      <c r="K85" s="329"/>
      <c r="L85" s="329"/>
      <c r="M85" s="329"/>
      <c r="N85" s="240">
        <f>VLOOKUP($Z85&amp;2017&amp;$AA85,nextgen.gr5to8,3,FALSE)</f>
        <v>23</v>
      </c>
      <c r="O85" s="240">
        <f>VLOOKUP($Z85&amp;2018&amp;$AA85,nextgen.gr5to8,3,FALSE)</f>
        <v>26</v>
      </c>
      <c r="P85" s="232"/>
      <c r="Q85" s="233"/>
      <c r="R85" s="329"/>
      <c r="S85" s="329"/>
      <c r="T85" s="329"/>
      <c r="U85" s="234">
        <f>VLOOKUP($Z85&amp;2017&amp;$AA85,nextgen.gr5to8,4,FALSE)</f>
        <v>45</v>
      </c>
      <c r="V85" s="234">
        <f>VLOOKUP($Z85&amp;2018&amp;$AA85,nextgen.gr5to8,4,FALSE)</f>
        <v>45.67691312085423</v>
      </c>
      <c r="W85" s="37"/>
      <c r="Z85" s="316" t="s">
        <v>61</v>
      </c>
      <c r="AA85" s="316" t="s">
        <v>68</v>
      </c>
    </row>
    <row r="86" spans="2:27" ht="3.75" customHeight="1">
      <c r="B86" s="362"/>
      <c r="C86" s="34"/>
      <c r="D86" s="49">
        <v>80</v>
      </c>
      <c r="E86" s="49"/>
      <c r="F86" s="49"/>
      <c r="G86" s="49"/>
      <c r="H86" s="49"/>
      <c r="I86" s="46"/>
      <c r="J86" s="47"/>
      <c r="K86" s="49">
        <v>80</v>
      </c>
      <c r="L86" s="49"/>
      <c r="M86" s="49"/>
      <c r="N86" s="49"/>
      <c r="O86" s="49"/>
      <c r="P86" s="46"/>
      <c r="Q86" s="47"/>
      <c r="R86" s="49">
        <v>80</v>
      </c>
      <c r="S86" s="49"/>
      <c r="T86" s="49"/>
      <c r="U86" s="49"/>
      <c r="V86" s="49"/>
      <c r="W86" s="37"/>
      <c r="Z86" s="323"/>
    </row>
    <row r="87" spans="2:27" ht="3.75" customHeight="1">
      <c r="B87" s="362"/>
      <c r="C87" s="34"/>
      <c r="D87" s="39"/>
      <c r="E87" s="39"/>
      <c r="F87" s="39"/>
      <c r="G87" s="39"/>
      <c r="H87" s="39"/>
      <c r="I87" s="46"/>
      <c r="J87" s="47"/>
      <c r="K87" s="39"/>
      <c r="L87" s="39"/>
      <c r="M87" s="39"/>
      <c r="N87" s="39"/>
      <c r="O87" s="39"/>
      <c r="P87" s="46"/>
      <c r="Q87" s="47"/>
      <c r="R87" s="39"/>
      <c r="S87" s="39"/>
      <c r="T87" s="39"/>
      <c r="U87" s="39"/>
      <c r="V87" s="39"/>
      <c r="W87" s="37"/>
      <c r="Z87" s="323"/>
    </row>
    <row r="88" spans="2:27">
      <c r="B88" s="362"/>
      <c r="C88" s="20" t="s">
        <v>30</v>
      </c>
      <c r="D88" s="116" t="s">
        <v>62</v>
      </c>
      <c r="E88" s="116" t="s">
        <v>62</v>
      </c>
      <c r="F88" s="116" t="s">
        <v>62</v>
      </c>
      <c r="G88" s="116" t="s">
        <v>62</v>
      </c>
      <c r="H88" s="116" t="s">
        <v>62</v>
      </c>
      <c r="I88" s="217"/>
      <c r="J88" s="218"/>
      <c r="K88" s="116" t="s">
        <v>62</v>
      </c>
      <c r="L88" s="116" t="s">
        <v>62</v>
      </c>
      <c r="M88" s="116" t="s">
        <v>62</v>
      </c>
      <c r="N88" s="116" t="s">
        <v>62</v>
      </c>
      <c r="O88" s="116" t="s">
        <v>62</v>
      </c>
      <c r="P88" s="217"/>
      <c r="Q88" s="218"/>
      <c r="R88" s="116" t="s">
        <v>62</v>
      </c>
      <c r="S88" s="116" t="s">
        <v>62</v>
      </c>
      <c r="T88" s="116" t="s">
        <v>62</v>
      </c>
      <c r="U88" s="116" t="s">
        <v>62</v>
      </c>
      <c r="V88" s="116" t="s">
        <v>62</v>
      </c>
      <c r="W88" s="37"/>
      <c r="Z88" s="323"/>
    </row>
    <row r="89" spans="2:27" ht="7.5" customHeight="1" thickBot="1">
      <c r="B89" s="363"/>
      <c r="C89" s="219"/>
      <c r="D89" s="220"/>
      <c r="E89" s="220"/>
      <c r="F89" s="220"/>
      <c r="G89" s="220"/>
      <c r="H89" s="220"/>
      <c r="I89" s="221"/>
      <c r="J89" s="221"/>
      <c r="K89" s="220"/>
      <c r="L89" s="220"/>
      <c r="M89" s="220"/>
      <c r="N89" s="220"/>
      <c r="O89" s="220"/>
      <c r="P89" s="221"/>
      <c r="Q89" s="221"/>
      <c r="R89" s="220"/>
      <c r="S89" s="220"/>
      <c r="T89" s="220"/>
      <c r="U89" s="220"/>
      <c r="V89" s="220"/>
      <c r="W89" s="222"/>
      <c r="Z89" s="323"/>
    </row>
    <row r="90" spans="2:27" ht="15" customHeight="1">
      <c r="B90" s="370" t="s">
        <v>63</v>
      </c>
      <c r="C90" s="376"/>
      <c r="D90" s="376"/>
      <c r="E90" s="376"/>
      <c r="F90" s="376"/>
      <c r="G90" s="376"/>
      <c r="H90" s="376"/>
      <c r="I90" s="376"/>
      <c r="J90" s="376"/>
      <c r="K90" s="376"/>
      <c r="L90" s="376"/>
      <c r="M90" s="376"/>
      <c r="N90" s="376"/>
      <c r="O90" s="376"/>
      <c r="P90" s="376"/>
      <c r="Q90" s="376"/>
      <c r="R90" s="376"/>
      <c r="S90" s="376"/>
      <c r="T90" s="376"/>
      <c r="U90" s="376"/>
      <c r="V90" s="376"/>
      <c r="W90" s="50"/>
      <c r="Z90" s="323"/>
    </row>
    <row r="91" spans="2:27" ht="15" customHeight="1">
      <c r="B91" s="362"/>
      <c r="C91" s="51"/>
      <c r="D91" s="51"/>
      <c r="E91" s="51"/>
      <c r="F91" s="51"/>
      <c r="G91" s="51"/>
      <c r="H91" s="51"/>
      <c r="I91" s="52"/>
      <c r="J91" s="53"/>
      <c r="K91" s="51"/>
      <c r="L91" s="51"/>
      <c r="M91" s="51"/>
      <c r="N91" s="51"/>
      <c r="O91" s="51"/>
      <c r="P91" s="52"/>
      <c r="Q91" s="53"/>
      <c r="R91" s="51"/>
      <c r="S91" s="51"/>
      <c r="T91" s="51"/>
      <c r="U91" s="51"/>
      <c r="V91" s="51"/>
      <c r="W91" s="54"/>
      <c r="Z91" s="323"/>
    </row>
    <row r="92" spans="2:27" ht="15" customHeight="1">
      <c r="B92" s="362"/>
      <c r="C92" s="55"/>
      <c r="D92" s="55"/>
      <c r="E92" s="55"/>
      <c r="F92" s="55"/>
      <c r="G92" s="55"/>
      <c r="H92" s="55"/>
      <c r="I92" s="56"/>
      <c r="J92" s="57"/>
      <c r="K92" s="55"/>
      <c r="L92" s="55"/>
      <c r="M92" s="55"/>
      <c r="N92" s="55"/>
      <c r="O92" s="55"/>
      <c r="P92" s="56"/>
      <c r="Q92" s="57"/>
      <c r="R92" s="55"/>
      <c r="S92" s="55"/>
      <c r="T92" s="55"/>
      <c r="U92" s="55"/>
      <c r="V92" s="55"/>
      <c r="W92" s="58"/>
      <c r="Z92" s="323"/>
    </row>
    <row r="93" spans="2:27" ht="15" customHeight="1">
      <c r="B93" s="362"/>
      <c r="C93" s="55"/>
      <c r="D93" s="55"/>
      <c r="E93" s="55"/>
      <c r="F93" s="55"/>
      <c r="G93" s="55"/>
      <c r="H93" s="55"/>
      <c r="I93" s="56"/>
      <c r="J93" s="57"/>
      <c r="K93" s="55"/>
      <c r="L93" s="55"/>
      <c r="M93" s="55"/>
      <c r="N93" s="55"/>
      <c r="O93" s="55"/>
      <c r="P93" s="56"/>
      <c r="Q93" s="57"/>
      <c r="R93" s="55"/>
      <c r="S93" s="55"/>
      <c r="T93" s="55"/>
      <c r="U93" s="55"/>
      <c r="V93" s="55"/>
      <c r="W93" s="58"/>
      <c r="Z93" s="323"/>
    </row>
    <row r="94" spans="2:27" ht="15" customHeight="1">
      <c r="B94" s="362"/>
      <c r="C94" s="55"/>
      <c r="D94" s="55"/>
      <c r="E94" s="55"/>
      <c r="F94" s="55"/>
      <c r="G94" s="55"/>
      <c r="H94" s="55"/>
      <c r="I94" s="56"/>
      <c r="J94" s="57"/>
      <c r="K94" s="55"/>
      <c r="L94" s="55"/>
      <c r="M94" s="55"/>
      <c r="N94" s="55"/>
      <c r="O94" s="55"/>
      <c r="P94" s="56"/>
      <c r="Q94" s="57"/>
      <c r="R94" s="55"/>
      <c r="S94" s="55"/>
      <c r="T94" s="55"/>
      <c r="U94" s="55"/>
      <c r="V94" s="55"/>
      <c r="W94" s="58"/>
      <c r="Z94" s="323"/>
    </row>
    <row r="95" spans="2:27" ht="15" customHeight="1">
      <c r="B95" s="362"/>
      <c r="C95" s="55"/>
      <c r="D95" s="55"/>
      <c r="E95" s="55"/>
      <c r="F95" s="55"/>
      <c r="G95" s="55"/>
      <c r="H95" s="55"/>
      <c r="I95" s="56"/>
      <c r="J95" s="57"/>
      <c r="K95" s="55"/>
      <c r="L95" s="55"/>
      <c r="M95" s="55"/>
      <c r="N95" s="55"/>
      <c r="O95" s="55"/>
      <c r="P95" s="56"/>
      <c r="Q95" s="57"/>
      <c r="R95" s="55"/>
      <c r="S95" s="55"/>
      <c r="T95" s="55"/>
      <c r="U95" s="55"/>
      <c r="V95" s="55"/>
      <c r="W95" s="58"/>
      <c r="Z95" s="323"/>
    </row>
    <row r="96" spans="2:27" ht="15" customHeight="1">
      <c r="B96" s="362"/>
      <c r="C96" s="55"/>
      <c r="D96" s="55"/>
      <c r="E96" s="55"/>
      <c r="F96" s="55"/>
      <c r="G96" s="55"/>
      <c r="H96" s="55"/>
      <c r="I96" s="56"/>
      <c r="J96" s="57"/>
      <c r="K96" s="55"/>
      <c r="L96" s="55"/>
      <c r="M96" s="55"/>
      <c r="N96" s="55"/>
      <c r="O96" s="55"/>
      <c r="P96" s="56"/>
      <c r="Q96" s="57"/>
      <c r="R96" s="55"/>
      <c r="S96" s="55"/>
      <c r="T96" s="55"/>
      <c r="U96" s="55"/>
      <c r="V96" s="55"/>
      <c r="W96" s="58"/>
      <c r="Z96" s="323"/>
    </row>
    <row r="97" spans="2:27" ht="15" customHeight="1">
      <c r="B97" s="362"/>
      <c r="C97" s="55"/>
      <c r="D97" s="55"/>
      <c r="E97" s="55"/>
      <c r="F97" s="55"/>
      <c r="G97" s="55"/>
      <c r="H97" s="55"/>
      <c r="I97" s="56"/>
      <c r="J97" s="57"/>
      <c r="K97" s="55"/>
      <c r="L97" s="55"/>
      <c r="M97" s="55"/>
      <c r="N97" s="55"/>
      <c r="O97" s="55"/>
      <c r="P97" s="56"/>
      <c r="Q97" s="57"/>
      <c r="R97" s="55"/>
      <c r="S97" s="55"/>
      <c r="T97" s="55"/>
      <c r="U97" s="55"/>
      <c r="V97" s="55"/>
      <c r="W97" s="58"/>
      <c r="Z97" s="323"/>
    </row>
    <row r="98" spans="2:27" ht="15" customHeight="1">
      <c r="B98" s="362"/>
      <c r="C98" s="55"/>
      <c r="D98" s="55"/>
      <c r="E98" s="55"/>
      <c r="F98" s="55"/>
      <c r="G98" s="55"/>
      <c r="H98" s="55"/>
      <c r="I98" s="56"/>
      <c r="J98" s="57"/>
      <c r="K98" s="55"/>
      <c r="L98" s="55"/>
      <c r="M98" s="55"/>
      <c r="N98" s="55"/>
      <c r="O98" s="55"/>
      <c r="P98" s="56"/>
      <c r="Q98" s="57"/>
      <c r="R98" s="55"/>
      <c r="S98" s="55"/>
      <c r="T98" s="55"/>
      <c r="U98" s="55"/>
      <c r="V98" s="55"/>
      <c r="W98" s="58"/>
      <c r="Z98" s="323"/>
    </row>
    <row r="99" spans="2:27" ht="15" customHeight="1">
      <c r="B99" s="362"/>
      <c r="C99" s="55"/>
      <c r="D99" s="55"/>
      <c r="E99" s="55"/>
      <c r="F99" s="55"/>
      <c r="G99" s="55"/>
      <c r="H99" s="55"/>
      <c r="I99" s="56"/>
      <c r="J99" s="57"/>
      <c r="K99" s="55"/>
      <c r="L99" s="55"/>
      <c r="M99" s="55"/>
      <c r="N99" s="55"/>
      <c r="O99" s="55"/>
      <c r="P99" s="56"/>
      <c r="Q99" s="57"/>
      <c r="R99" s="55"/>
      <c r="S99" s="55"/>
      <c r="T99" s="55"/>
      <c r="U99" s="55"/>
      <c r="V99" s="55"/>
      <c r="W99" s="58"/>
      <c r="Z99" s="323"/>
    </row>
    <row r="100" spans="2:27" ht="15" customHeight="1">
      <c r="B100" s="362"/>
      <c r="C100" s="55"/>
      <c r="D100" s="55"/>
      <c r="E100" s="55"/>
      <c r="F100" s="55"/>
      <c r="G100" s="55"/>
      <c r="H100" s="55"/>
      <c r="I100" s="56"/>
      <c r="J100" s="57"/>
      <c r="K100" s="55"/>
      <c r="L100" s="55"/>
      <c r="M100" s="55"/>
      <c r="N100" s="55"/>
      <c r="O100" s="55"/>
      <c r="P100" s="56"/>
      <c r="Q100" s="57"/>
      <c r="R100" s="55"/>
      <c r="S100" s="55"/>
      <c r="T100" s="55"/>
      <c r="U100" s="55"/>
      <c r="V100" s="55"/>
      <c r="W100" s="58"/>
      <c r="Z100" s="323"/>
    </row>
    <row r="101" spans="2:27" ht="15" customHeight="1">
      <c r="B101" s="362"/>
      <c r="C101" s="55"/>
      <c r="D101" s="55"/>
      <c r="E101" s="55"/>
      <c r="F101" s="55"/>
      <c r="G101" s="55"/>
      <c r="H101" s="55"/>
      <c r="I101" s="56"/>
      <c r="J101" s="57"/>
      <c r="K101" s="55"/>
      <c r="L101" s="55"/>
      <c r="M101" s="55"/>
      <c r="N101" s="55"/>
      <c r="O101" s="55"/>
      <c r="P101" s="56"/>
      <c r="Q101" s="57"/>
      <c r="R101" s="55"/>
      <c r="S101" s="55"/>
      <c r="T101" s="55"/>
      <c r="U101" s="55"/>
      <c r="V101" s="55"/>
      <c r="W101" s="58"/>
      <c r="Z101" s="323"/>
    </row>
    <row r="102" spans="2:27" ht="15" customHeight="1">
      <c r="B102" s="362"/>
      <c r="C102" s="55"/>
      <c r="D102" s="55"/>
      <c r="E102" s="55"/>
      <c r="F102" s="55"/>
      <c r="G102" s="55"/>
      <c r="H102" s="55"/>
      <c r="I102" s="56"/>
      <c r="J102" s="57"/>
      <c r="K102" s="55"/>
      <c r="L102" s="55"/>
      <c r="M102" s="55"/>
      <c r="N102" s="55"/>
      <c r="O102" s="55"/>
      <c r="P102" s="56"/>
      <c r="Q102" s="57"/>
      <c r="R102" s="55"/>
      <c r="S102" s="55"/>
      <c r="T102" s="55"/>
      <c r="U102" s="55"/>
      <c r="V102" s="55"/>
      <c r="W102" s="58"/>
      <c r="Z102" s="323"/>
    </row>
    <row r="103" spans="2:27" ht="15" customHeight="1">
      <c r="B103" s="362"/>
      <c r="C103" s="55"/>
      <c r="D103" s="55"/>
      <c r="E103" s="55"/>
      <c r="F103" s="55"/>
      <c r="G103" s="55"/>
      <c r="H103" s="55"/>
      <c r="I103" s="56"/>
      <c r="J103" s="57"/>
      <c r="K103" s="55"/>
      <c r="L103" s="55"/>
      <c r="M103" s="55"/>
      <c r="N103" s="55"/>
      <c r="O103" s="55"/>
      <c r="P103" s="56"/>
      <c r="Q103" s="57"/>
      <c r="R103" s="55"/>
      <c r="S103" s="55"/>
      <c r="T103" s="55"/>
      <c r="U103" s="55"/>
      <c r="V103" s="55"/>
      <c r="W103" s="58"/>
      <c r="Z103" s="323"/>
    </row>
    <row r="104" spans="2:27" ht="15" customHeight="1">
      <c r="B104" s="362"/>
      <c r="C104" s="55"/>
      <c r="D104" s="55"/>
      <c r="E104" s="55"/>
      <c r="F104" s="55"/>
      <c r="G104" s="55"/>
      <c r="H104" s="55"/>
      <c r="I104" s="56"/>
      <c r="J104" s="57"/>
      <c r="K104" s="55"/>
      <c r="L104" s="55"/>
      <c r="M104" s="55"/>
      <c r="N104" s="55"/>
      <c r="O104" s="55"/>
      <c r="P104" s="56"/>
      <c r="Q104" s="57"/>
      <c r="R104" s="55"/>
      <c r="S104" s="55"/>
      <c r="T104" s="55"/>
      <c r="U104" s="55"/>
      <c r="V104" s="55"/>
      <c r="W104" s="58"/>
      <c r="Z104" s="323"/>
    </row>
    <row r="105" spans="2:27" ht="15" customHeight="1">
      <c r="B105" s="362"/>
      <c r="C105" s="55"/>
      <c r="D105" s="55"/>
      <c r="E105" s="55"/>
      <c r="F105" s="55"/>
      <c r="G105" s="55"/>
      <c r="H105" s="55"/>
      <c r="I105" s="56"/>
      <c r="J105" s="57"/>
      <c r="K105" s="55"/>
      <c r="L105" s="55"/>
      <c r="M105" s="55"/>
      <c r="N105" s="55"/>
      <c r="O105" s="55"/>
      <c r="P105" s="56"/>
      <c r="Q105" s="57"/>
      <c r="R105" s="55"/>
      <c r="S105" s="55"/>
      <c r="T105" s="55"/>
      <c r="U105" s="55"/>
      <c r="V105" s="55"/>
      <c r="W105" s="58"/>
      <c r="Z105" s="323"/>
    </row>
    <row r="106" spans="2:27" ht="15" customHeight="1">
      <c r="B106" s="362"/>
      <c r="C106" s="55"/>
      <c r="D106" s="367" t="s">
        <v>113</v>
      </c>
      <c r="E106" s="367"/>
      <c r="F106" s="367"/>
      <c r="G106" s="367"/>
      <c r="H106" s="367"/>
      <c r="I106" s="35"/>
      <c r="J106" s="36"/>
      <c r="K106" s="367" t="s">
        <v>12</v>
      </c>
      <c r="L106" s="367"/>
      <c r="M106" s="367"/>
      <c r="N106" s="367"/>
      <c r="O106" s="367"/>
      <c r="P106" s="40"/>
      <c r="Q106" s="41"/>
      <c r="R106" s="368" t="s">
        <v>114</v>
      </c>
      <c r="S106" s="368"/>
      <c r="T106" s="368"/>
      <c r="U106" s="368"/>
      <c r="V106" s="368"/>
      <c r="W106" s="58"/>
      <c r="Z106" s="323"/>
    </row>
    <row r="107" spans="2:27" ht="18">
      <c r="B107" s="362"/>
      <c r="C107" s="55"/>
      <c r="D107" s="42">
        <v>2014</v>
      </c>
      <c r="E107" s="42">
        <v>2015</v>
      </c>
      <c r="F107" s="42">
        <v>2016</v>
      </c>
      <c r="G107" s="42" t="s">
        <v>115</v>
      </c>
      <c r="H107" s="42" t="s">
        <v>116</v>
      </c>
      <c r="I107" s="56"/>
      <c r="J107" s="57"/>
      <c r="K107" s="42">
        <v>2014</v>
      </c>
      <c r="L107" s="42">
        <v>2015</v>
      </c>
      <c r="M107" s="42">
        <v>2016</v>
      </c>
      <c r="N107" s="42" t="s">
        <v>115</v>
      </c>
      <c r="O107" s="42" t="s">
        <v>116</v>
      </c>
      <c r="P107" s="43"/>
      <c r="Q107" s="44"/>
      <c r="R107" s="42">
        <v>2014</v>
      </c>
      <c r="S107" s="42">
        <v>2015</v>
      </c>
      <c r="T107" s="42">
        <v>2016</v>
      </c>
      <c r="U107" s="42" t="s">
        <v>115</v>
      </c>
      <c r="V107" s="42" t="s">
        <v>117</v>
      </c>
      <c r="W107" s="58"/>
      <c r="Z107" s="316"/>
    </row>
    <row r="108" spans="2:27" ht="3.75" customHeight="1">
      <c r="B108" s="362"/>
      <c r="C108" s="55"/>
      <c r="D108" s="45"/>
      <c r="E108" s="45"/>
      <c r="F108" s="45"/>
      <c r="G108" s="45"/>
      <c r="H108" s="45"/>
      <c r="I108" s="56"/>
      <c r="J108" s="57"/>
      <c r="K108" s="45"/>
      <c r="L108" s="45"/>
      <c r="M108" s="45"/>
      <c r="N108" s="45"/>
      <c r="O108" s="45"/>
      <c r="P108" s="43"/>
      <c r="Q108" s="44"/>
      <c r="R108" s="45"/>
      <c r="S108" s="45"/>
      <c r="T108" s="45"/>
      <c r="U108" s="45"/>
      <c r="V108" s="45"/>
      <c r="W108" s="58"/>
      <c r="Z108" s="316"/>
    </row>
    <row r="109" spans="2:27" ht="3.75" customHeight="1">
      <c r="B109" s="362"/>
      <c r="C109" s="55"/>
      <c r="D109" s="38"/>
      <c r="E109" s="38"/>
      <c r="F109" s="38"/>
      <c r="G109" s="38"/>
      <c r="H109" s="38"/>
      <c r="I109" s="56"/>
      <c r="J109" s="57"/>
      <c r="K109" s="38"/>
      <c r="L109" s="38"/>
      <c r="M109" s="38"/>
      <c r="N109" s="38"/>
      <c r="O109" s="38"/>
      <c r="P109" s="43"/>
      <c r="Q109" s="44"/>
      <c r="R109" s="38"/>
      <c r="S109" s="38"/>
      <c r="T109" s="38"/>
      <c r="U109" s="38"/>
      <c r="V109" s="38"/>
      <c r="W109" s="58"/>
      <c r="Z109" s="316"/>
    </row>
    <row r="110" spans="2:27">
      <c r="B110" s="362"/>
      <c r="C110" s="342" t="s">
        <v>56</v>
      </c>
      <c r="D110" s="327"/>
      <c r="E110" s="327"/>
      <c r="F110" s="328"/>
      <c r="G110" s="234">
        <f>VLOOKUP($Z110&amp;2017&amp;$AA110,nextgen.gr5to8,5,FALSE)</f>
        <v>496.37777777777779</v>
      </c>
      <c r="H110" s="234">
        <f>VLOOKUP($Z110&amp;2018&amp;$AA110,nextgen.gr5to8,5,FALSE)</f>
        <v>499.51923076923077</v>
      </c>
      <c r="I110" s="236"/>
      <c r="J110" s="233"/>
      <c r="K110" s="329"/>
      <c r="L110" s="329"/>
      <c r="M110" s="330"/>
      <c r="N110" s="240">
        <f>VLOOKUP($Z110&amp;2017&amp;$AA110,nextgen.gr5to8,6,FALSE)</f>
        <v>44</v>
      </c>
      <c r="O110" s="240">
        <f>VLOOKUP($Z110&amp;2018&amp;$AA110,nextgen.gr5to8,6,FALSE)</f>
        <v>46</v>
      </c>
      <c r="P110" s="236"/>
      <c r="Q110" s="233"/>
      <c r="R110" s="329"/>
      <c r="S110" s="329"/>
      <c r="T110" s="329"/>
      <c r="U110" s="234">
        <f>VLOOKUP($Z110&amp;2017&amp;$AA110,nextgen.gr5to8,7,FALSE)</f>
        <v>45</v>
      </c>
      <c r="V110" s="234">
        <f>VLOOKUP($Z110&amp;2018&amp;$AA110,nextgen.gr5to8,7,FALSE)</f>
        <v>48.94736842105263</v>
      </c>
      <c r="W110" s="58"/>
      <c r="Z110" s="316" t="s">
        <v>57</v>
      </c>
      <c r="AA110" s="316" t="s">
        <v>68</v>
      </c>
    </row>
    <row r="111" spans="2:27">
      <c r="B111" s="362"/>
      <c r="C111" s="342" t="s">
        <v>58</v>
      </c>
      <c r="D111" s="327"/>
      <c r="E111" s="327"/>
      <c r="F111" s="327"/>
      <c r="G111" s="234">
        <f>VLOOKUP($Z111&amp;2017&amp;$AA111,nextgen.gr5to8,5,FALSE)</f>
        <v>488.0997178935101</v>
      </c>
      <c r="H111" s="234">
        <f>VLOOKUP($Z111&amp;2018&amp;$AA111,nextgen.gr5to8,5,FALSE)</f>
        <v>487.65429381380073</v>
      </c>
      <c r="I111" s="236"/>
      <c r="J111" s="233"/>
      <c r="K111" s="329"/>
      <c r="L111" s="329"/>
      <c r="M111" s="329"/>
      <c r="N111" s="240">
        <f>VLOOKUP($Z111&amp;2017&amp;$AA111,nextgen.gr5to8,6,FALSE)</f>
        <v>27</v>
      </c>
      <c r="O111" s="240">
        <f>VLOOKUP($Z111&amp;2018&amp;$AA111,nextgen.gr5to8,6,FALSE)</f>
        <v>27</v>
      </c>
      <c r="P111" s="236"/>
      <c r="Q111" s="233"/>
      <c r="R111" s="329"/>
      <c r="S111" s="329"/>
      <c r="T111" s="329"/>
      <c r="U111" s="234">
        <f>VLOOKUP($Z111&amp;2017&amp;$AA111,nextgen.gr5to8,7,FALSE)</f>
        <v>44</v>
      </c>
      <c r="V111" s="234">
        <f>VLOOKUP($Z111&amp;2018&amp;$AA111,nextgen.gr5to8,7,FALSE)</f>
        <v>46.367003545161118</v>
      </c>
      <c r="W111" s="58"/>
      <c r="Z111" s="316" t="s">
        <v>59</v>
      </c>
      <c r="AA111" s="316" t="s">
        <v>68</v>
      </c>
    </row>
    <row r="112" spans="2:27">
      <c r="B112" s="362"/>
      <c r="C112" s="342" t="s">
        <v>60</v>
      </c>
      <c r="D112" s="327"/>
      <c r="E112" s="327"/>
      <c r="F112" s="327"/>
      <c r="G112" s="234">
        <f>VLOOKUP($Z112&amp;2017&amp;$AA112,nextgen.gr5to8,5,FALSE)</f>
        <v>484.22199217851391</v>
      </c>
      <c r="H112" s="234">
        <f>VLOOKUP($Z112&amp;2018&amp;$AA112,nextgen.gr5to8,5,FALSE)</f>
        <v>483.98413777475639</v>
      </c>
      <c r="I112" s="236"/>
      <c r="J112" s="233"/>
      <c r="K112" s="329"/>
      <c r="L112" s="329"/>
      <c r="M112" s="329"/>
      <c r="N112" s="240">
        <f>VLOOKUP($Z112&amp;2017&amp;$AA112,nextgen.gr5to8,6,FALSE)</f>
        <v>21</v>
      </c>
      <c r="O112" s="240">
        <f>VLOOKUP($Z112&amp;2018&amp;$AA112,nextgen.gr5to8,6,FALSE)</f>
        <v>21</v>
      </c>
      <c r="P112" s="236"/>
      <c r="Q112" s="233"/>
      <c r="R112" s="329"/>
      <c r="S112" s="329"/>
      <c r="T112" s="329"/>
      <c r="U112" s="234">
        <f>VLOOKUP($Z112&amp;2017&amp;$AA112,nextgen.gr5to8,7,FALSE)</f>
        <v>35</v>
      </c>
      <c r="V112" s="234">
        <f>VLOOKUP($Z112&amp;2018&amp;$AA112,nextgen.gr5to8,7,FALSE)</f>
        <v>43.491023774866569</v>
      </c>
      <c r="W112" s="58"/>
      <c r="Z112" s="316" t="s">
        <v>61</v>
      </c>
      <c r="AA112" s="316" t="s">
        <v>68</v>
      </c>
    </row>
    <row r="113" spans="1:26" ht="3.75" customHeight="1">
      <c r="A113" s="344"/>
      <c r="B113" s="362"/>
      <c r="C113" s="34"/>
      <c r="D113" s="49">
        <v>80</v>
      </c>
      <c r="E113" s="49"/>
      <c r="F113" s="49"/>
      <c r="G113" s="49"/>
      <c r="H113" s="49"/>
      <c r="I113" s="62"/>
      <c r="J113" s="63"/>
      <c r="K113" s="49">
        <v>80</v>
      </c>
      <c r="L113" s="49"/>
      <c r="M113" s="49"/>
      <c r="N113" s="49"/>
      <c r="O113" s="49"/>
      <c r="P113" s="62"/>
      <c r="Q113" s="63"/>
      <c r="R113" s="49">
        <v>80</v>
      </c>
      <c r="S113" s="49"/>
      <c r="T113" s="49"/>
      <c r="U113" s="49"/>
      <c r="V113" s="49"/>
      <c r="W113" s="58"/>
      <c r="Z113" s="323"/>
    </row>
    <row r="114" spans="1:26" ht="3.75" customHeight="1">
      <c r="A114" s="344"/>
      <c r="B114" s="362"/>
      <c r="C114" s="34"/>
      <c r="D114" s="39"/>
      <c r="E114" s="39"/>
      <c r="F114" s="39"/>
      <c r="G114" s="39"/>
      <c r="H114" s="39"/>
      <c r="I114" s="62"/>
      <c r="J114" s="63"/>
      <c r="K114" s="39"/>
      <c r="L114" s="39"/>
      <c r="M114" s="39"/>
      <c r="N114" s="39"/>
      <c r="O114" s="39"/>
      <c r="P114" s="62"/>
      <c r="Q114" s="63"/>
      <c r="R114" s="39"/>
      <c r="S114" s="39"/>
      <c r="T114" s="39"/>
      <c r="U114" s="39"/>
      <c r="V114" s="39"/>
      <c r="W114" s="58"/>
      <c r="Z114" s="323"/>
    </row>
    <row r="115" spans="1:26">
      <c r="A115" s="344"/>
      <c r="B115" s="362"/>
      <c r="C115" s="20" t="s">
        <v>30</v>
      </c>
      <c r="D115" s="116" t="s">
        <v>62</v>
      </c>
      <c r="E115" s="116" t="s">
        <v>62</v>
      </c>
      <c r="F115" s="116" t="s">
        <v>62</v>
      </c>
      <c r="G115" s="116" t="s">
        <v>62</v>
      </c>
      <c r="H115" s="116" t="s">
        <v>62</v>
      </c>
      <c r="I115" s="217"/>
      <c r="J115" s="218"/>
      <c r="K115" s="116" t="s">
        <v>62</v>
      </c>
      <c r="L115" s="116" t="s">
        <v>62</v>
      </c>
      <c r="M115" s="116" t="s">
        <v>62</v>
      </c>
      <c r="N115" s="116" t="s">
        <v>62</v>
      </c>
      <c r="O115" s="116" t="s">
        <v>62</v>
      </c>
      <c r="P115" s="217"/>
      <c r="Q115" s="218"/>
      <c r="R115" s="116" t="s">
        <v>62</v>
      </c>
      <c r="S115" s="116" t="s">
        <v>62</v>
      </c>
      <c r="T115" s="116" t="s">
        <v>62</v>
      </c>
      <c r="U115" s="116" t="s">
        <v>62</v>
      </c>
      <c r="V115" s="116" t="s">
        <v>62</v>
      </c>
      <c r="W115" s="58"/>
      <c r="Z115" s="323"/>
    </row>
    <row r="116" spans="1:26" ht="7.5" customHeight="1" thickBot="1">
      <c r="A116" s="344"/>
      <c r="B116" s="363"/>
      <c r="C116" s="155"/>
      <c r="D116" s="155"/>
      <c r="E116" s="155"/>
      <c r="F116" s="155"/>
      <c r="G116" s="155"/>
      <c r="H116" s="155"/>
      <c r="I116" s="155"/>
      <c r="J116" s="155"/>
      <c r="K116" s="155"/>
      <c r="L116" s="155"/>
      <c r="M116" s="155"/>
      <c r="N116" s="155"/>
      <c r="O116" s="155"/>
      <c r="P116" s="155"/>
      <c r="Q116" s="155"/>
      <c r="R116" s="155"/>
      <c r="S116" s="155"/>
      <c r="T116" s="155"/>
      <c r="U116" s="155"/>
      <c r="V116" s="155"/>
      <c r="W116" s="156"/>
      <c r="Z116" s="323"/>
    </row>
    <row r="117" spans="1:26">
      <c r="A117" s="344"/>
      <c r="B117" s="73"/>
      <c r="C117" s="68"/>
      <c r="D117" s="68"/>
      <c r="E117" s="68"/>
      <c r="Z117" s="323"/>
    </row>
    <row r="118" spans="1:26" ht="30" customHeight="1">
      <c r="A118" s="344"/>
      <c r="C118" s="353" t="s">
        <v>118</v>
      </c>
      <c r="D118" s="353"/>
      <c r="E118" s="353"/>
      <c r="F118" s="353"/>
      <c r="G118" s="353"/>
      <c r="H118" s="353"/>
      <c r="I118" s="353"/>
      <c r="J118" s="353"/>
      <c r="K118" s="353"/>
      <c r="L118" s="353"/>
      <c r="M118" s="353"/>
      <c r="N118" s="353"/>
      <c r="O118" s="353"/>
      <c r="P118" s="353"/>
      <c r="Q118" s="353"/>
      <c r="R118" s="353"/>
      <c r="S118" s="353"/>
      <c r="T118" s="353"/>
      <c r="U118" s="353"/>
      <c r="V118" s="353"/>
      <c r="W118" s="332"/>
      <c r="Z118" s="323"/>
    </row>
    <row r="119" spans="1:26" ht="54.75" customHeight="1">
      <c r="A119" s="344"/>
      <c r="C119" s="353" t="s">
        <v>119</v>
      </c>
      <c r="D119" s="353"/>
      <c r="E119" s="353"/>
      <c r="F119" s="353"/>
      <c r="G119" s="353"/>
      <c r="H119" s="353"/>
      <c r="I119" s="353"/>
      <c r="J119" s="353"/>
      <c r="K119" s="353"/>
      <c r="L119" s="353"/>
      <c r="M119" s="353"/>
      <c r="N119" s="353"/>
      <c r="O119" s="353"/>
      <c r="P119" s="353"/>
      <c r="Q119" s="353"/>
      <c r="R119" s="353"/>
      <c r="S119" s="353"/>
      <c r="T119" s="353"/>
      <c r="U119" s="353"/>
      <c r="V119" s="353"/>
      <c r="W119" s="353"/>
      <c r="Z119" s="323"/>
    </row>
    <row r="120" spans="1:26" ht="15" customHeight="1">
      <c r="A120" s="344"/>
      <c r="C120" s="353" t="s">
        <v>120</v>
      </c>
      <c r="D120" s="353"/>
      <c r="E120" s="353"/>
      <c r="F120" s="353"/>
      <c r="G120" s="353"/>
      <c r="H120" s="353"/>
      <c r="I120" s="353"/>
      <c r="J120" s="353"/>
      <c r="K120" s="353"/>
      <c r="L120" s="353"/>
      <c r="M120" s="353"/>
      <c r="N120" s="353"/>
      <c r="O120" s="353"/>
      <c r="P120" s="353"/>
      <c r="Q120" s="353"/>
      <c r="R120" s="353"/>
      <c r="S120" s="353"/>
      <c r="T120" s="353"/>
      <c r="U120" s="353"/>
      <c r="V120" s="353"/>
      <c r="W120" s="333"/>
      <c r="Z120" s="323"/>
    </row>
    <row r="121" spans="1:26" ht="15" customHeight="1" thickBot="1">
      <c r="A121" s="344"/>
      <c r="C121" s="335"/>
      <c r="D121" s="335"/>
      <c r="E121" s="335"/>
      <c r="F121" s="335"/>
      <c r="G121" s="335"/>
      <c r="H121" s="335"/>
      <c r="I121" s="335"/>
      <c r="J121" s="335"/>
      <c r="K121" s="335"/>
      <c r="L121" s="335"/>
      <c r="M121" s="335"/>
      <c r="N121" s="335"/>
      <c r="O121" s="335"/>
      <c r="P121" s="335"/>
      <c r="Q121" s="335"/>
      <c r="R121" s="335"/>
      <c r="S121" s="335"/>
      <c r="T121" s="335"/>
      <c r="U121" s="335"/>
      <c r="V121" s="335"/>
      <c r="W121" s="333"/>
      <c r="Z121" s="323"/>
    </row>
    <row r="122" spans="1:26" ht="60" customHeight="1">
      <c r="A122" s="344"/>
      <c r="B122" s="357" t="s">
        <v>122</v>
      </c>
      <c r="C122" s="358"/>
      <c r="D122" s="358"/>
      <c r="E122" s="358"/>
      <c r="F122" s="358"/>
      <c r="G122" s="358"/>
      <c r="H122" s="358"/>
      <c r="I122" s="358"/>
      <c r="J122" s="358"/>
      <c r="K122" s="358"/>
      <c r="L122" s="358"/>
      <c r="M122" s="358"/>
      <c r="N122" s="358"/>
      <c r="O122" s="358"/>
      <c r="P122" s="358"/>
      <c r="Q122" s="358"/>
      <c r="R122" s="358"/>
      <c r="S122" s="358"/>
      <c r="T122" s="358"/>
      <c r="U122" s="358"/>
      <c r="V122" s="358"/>
      <c r="W122" s="359"/>
      <c r="Z122" s="323"/>
    </row>
    <row r="123" spans="1:26" ht="18.75" customHeight="1">
      <c r="A123" s="344"/>
      <c r="B123" s="361" t="s">
        <v>49</v>
      </c>
      <c r="C123" s="377"/>
      <c r="D123" s="378"/>
      <c r="E123" s="378"/>
      <c r="F123" s="378"/>
      <c r="G123" s="378"/>
      <c r="H123" s="378"/>
      <c r="I123" s="378"/>
      <c r="J123" s="378"/>
      <c r="K123" s="378"/>
      <c r="L123" s="378"/>
      <c r="M123" s="378"/>
      <c r="N123" s="378"/>
      <c r="O123" s="378"/>
      <c r="P123" s="378"/>
      <c r="Q123" s="378"/>
      <c r="R123" s="378"/>
      <c r="S123" s="378"/>
      <c r="T123" s="378"/>
      <c r="U123" s="378"/>
      <c r="V123" s="378"/>
      <c r="W123" s="246"/>
      <c r="Z123" s="323"/>
    </row>
    <row r="124" spans="1:26" ht="18.75">
      <c r="A124" s="344"/>
      <c r="B124" s="362"/>
      <c r="C124" s="30"/>
      <c r="D124" s="30"/>
      <c r="E124" s="30"/>
      <c r="F124" s="30"/>
      <c r="G124" s="30"/>
      <c r="H124" s="30"/>
      <c r="I124" s="31"/>
      <c r="J124" s="32"/>
      <c r="K124" s="30"/>
      <c r="L124" s="30"/>
      <c r="M124" s="30"/>
      <c r="N124" s="30"/>
      <c r="O124" s="30"/>
      <c r="P124" s="31"/>
      <c r="Q124" s="32"/>
      <c r="R124" s="30"/>
      <c r="S124" s="30"/>
      <c r="T124" s="30"/>
      <c r="U124" s="30"/>
      <c r="V124" s="30"/>
      <c r="W124" s="33"/>
      <c r="Z124" s="323"/>
    </row>
    <row r="125" spans="1:26" ht="15" customHeight="1">
      <c r="A125" s="344"/>
      <c r="B125" s="362"/>
      <c r="C125" s="34"/>
      <c r="D125" s="34"/>
      <c r="E125" s="34"/>
      <c r="F125" s="34"/>
      <c r="G125" s="34"/>
      <c r="H125" s="34"/>
      <c r="I125" s="35"/>
      <c r="J125" s="36"/>
      <c r="K125" s="34"/>
      <c r="L125" s="34"/>
      <c r="M125" s="34"/>
      <c r="N125" s="34"/>
      <c r="O125" s="34"/>
      <c r="P125" s="35"/>
      <c r="Q125" s="36"/>
      <c r="R125" s="34"/>
      <c r="S125" s="34"/>
      <c r="T125" s="34"/>
      <c r="U125" s="34"/>
      <c r="V125" s="34"/>
      <c r="W125" s="37"/>
      <c r="Z125" s="323"/>
    </row>
    <row r="126" spans="1:26" ht="15" customHeight="1">
      <c r="A126" s="344"/>
      <c r="B126" s="362"/>
      <c r="C126" s="34"/>
      <c r="D126" s="34"/>
      <c r="E126" s="34"/>
      <c r="F126" s="34"/>
      <c r="G126" s="34"/>
      <c r="H126" s="34"/>
      <c r="I126" s="35"/>
      <c r="J126" s="36"/>
      <c r="K126" s="34"/>
      <c r="L126" s="34"/>
      <c r="M126" s="34"/>
      <c r="N126" s="34"/>
      <c r="O126" s="34"/>
      <c r="P126" s="35"/>
      <c r="Q126" s="36"/>
      <c r="R126" s="34"/>
      <c r="S126" s="34"/>
      <c r="T126" s="34"/>
      <c r="U126" s="34"/>
      <c r="V126" s="34"/>
      <c r="W126" s="37"/>
      <c r="Z126" s="323"/>
    </row>
    <row r="127" spans="1:26" ht="15" customHeight="1">
      <c r="A127" s="344"/>
      <c r="B127" s="362"/>
      <c r="C127" s="34"/>
      <c r="D127" s="34"/>
      <c r="E127" s="34"/>
      <c r="F127" s="34"/>
      <c r="G127" s="34"/>
      <c r="H127" s="34"/>
      <c r="I127" s="35"/>
      <c r="J127" s="36"/>
      <c r="K127" s="34"/>
      <c r="L127" s="34"/>
      <c r="M127" s="34"/>
      <c r="N127" s="34"/>
      <c r="O127" s="34"/>
      <c r="P127" s="35"/>
      <c r="Q127" s="36"/>
      <c r="R127" s="34"/>
      <c r="S127" s="34"/>
      <c r="T127" s="34"/>
      <c r="U127" s="34"/>
      <c r="V127" s="34"/>
      <c r="W127" s="37"/>
      <c r="Z127" s="323"/>
    </row>
    <row r="128" spans="1:26" ht="15" customHeight="1">
      <c r="A128" s="344"/>
      <c r="B128" s="362"/>
      <c r="C128" s="34"/>
      <c r="D128" s="34"/>
      <c r="E128" s="34"/>
      <c r="F128" s="34"/>
      <c r="G128" s="34"/>
      <c r="H128" s="34"/>
      <c r="I128" s="35"/>
      <c r="J128" s="36"/>
      <c r="K128" s="34"/>
      <c r="L128" s="34"/>
      <c r="M128" s="34"/>
      <c r="N128" s="34"/>
      <c r="O128" s="34"/>
      <c r="P128" s="35"/>
      <c r="Q128" s="36"/>
      <c r="R128" s="34"/>
      <c r="S128" s="34"/>
      <c r="T128" s="34"/>
      <c r="U128" s="34"/>
      <c r="V128" s="34"/>
      <c r="W128" s="37"/>
      <c r="Z128" s="323"/>
    </row>
    <row r="129" spans="2:27" ht="15" customHeight="1">
      <c r="B129" s="362"/>
      <c r="C129" s="34"/>
      <c r="D129" s="34"/>
      <c r="E129" s="34"/>
      <c r="F129" s="34"/>
      <c r="G129" s="34"/>
      <c r="H129" s="34"/>
      <c r="I129" s="35"/>
      <c r="J129" s="36"/>
      <c r="K129" s="34"/>
      <c r="L129" s="34"/>
      <c r="M129" s="34"/>
      <c r="N129" s="34"/>
      <c r="O129" s="34"/>
      <c r="P129" s="35"/>
      <c r="Q129" s="36"/>
      <c r="R129" s="34"/>
      <c r="S129" s="34"/>
      <c r="T129" s="34"/>
      <c r="U129" s="34"/>
      <c r="V129" s="34"/>
      <c r="W129" s="37"/>
      <c r="Z129" s="323"/>
    </row>
    <row r="130" spans="2:27" ht="15" customHeight="1">
      <c r="B130" s="362"/>
      <c r="C130" s="34"/>
      <c r="D130" s="34"/>
      <c r="E130" s="34"/>
      <c r="F130" s="34"/>
      <c r="G130" s="34"/>
      <c r="H130" s="34"/>
      <c r="I130" s="35"/>
      <c r="J130" s="36"/>
      <c r="K130" s="34"/>
      <c r="L130" s="34"/>
      <c r="M130" s="34"/>
      <c r="N130" s="34"/>
      <c r="O130" s="34"/>
      <c r="P130" s="35"/>
      <c r="Q130" s="36"/>
      <c r="R130" s="34"/>
      <c r="S130" s="34"/>
      <c r="T130" s="34"/>
      <c r="U130" s="34"/>
      <c r="V130" s="34"/>
      <c r="W130" s="37"/>
      <c r="Z130" s="323"/>
    </row>
    <row r="131" spans="2:27" ht="15" customHeight="1">
      <c r="B131" s="362"/>
      <c r="C131" s="34"/>
      <c r="D131" s="34"/>
      <c r="E131" s="34"/>
      <c r="F131" s="34"/>
      <c r="G131" s="34"/>
      <c r="H131" s="34"/>
      <c r="I131" s="35"/>
      <c r="J131" s="36"/>
      <c r="K131" s="34"/>
      <c r="L131" s="34"/>
      <c r="M131" s="34"/>
      <c r="N131" s="34"/>
      <c r="O131" s="34"/>
      <c r="P131" s="35"/>
      <c r="Q131" s="36"/>
      <c r="R131" s="34"/>
      <c r="S131" s="34"/>
      <c r="T131" s="34"/>
      <c r="U131" s="34"/>
      <c r="V131" s="34"/>
      <c r="W131" s="37"/>
      <c r="Z131" s="323"/>
    </row>
    <row r="132" spans="2:27">
      <c r="B132" s="362"/>
      <c r="C132" s="34"/>
      <c r="D132" s="34"/>
      <c r="E132" s="34"/>
      <c r="F132" s="34"/>
      <c r="G132" s="34"/>
      <c r="H132" s="34"/>
      <c r="I132" s="35"/>
      <c r="J132" s="36"/>
      <c r="K132" s="34"/>
      <c r="L132" s="34"/>
      <c r="M132" s="34"/>
      <c r="N132" s="34"/>
      <c r="O132" s="34"/>
      <c r="P132" s="35"/>
      <c r="Q132" s="36"/>
      <c r="R132" s="34"/>
      <c r="S132" s="34"/>
      <c r="T132" s="34"/>
      <c r="U132" s="34"/>
      <c r="V132" s="34"/>
      <c r="W132" s="37"/>
      <c r="Z132" s="323"/>
    </row>
    <row r="133" spans="2:27">
      <c r="B133" s="362"/>
      <c r="C133" s="34"/>
      <c r="D133" s="34"/>
      <c r="E133" s="34"/>
      <c r="F133" s="34"/>
      <c r="G133" s="34"/>
      <c r="H133" s="34"/>
      <c r="I133" s="35"/>
      <c r="J133" s="36"/>
      <c r="K133" s="34"/>
      <c r="L133" s="34"/>
      <c r="M133" s="34"/>
      <c r="N133" s="34"/>
      <c r="O133" s="34"/>
      <c r="P133" s="35"/>
      <c r="Q133" s="36"/>
      <c r="R133" s="34"/>
      <c r="S133" s="34"/>
      <c r="T133" s="34"/>
      <c r="U133" s="34"/>
      <c r="V133" s="34"/>
      <c r="W133" s="37"/>
      <c r="Z133" s="323"/>
    </row>
    <row r="134" spans="2:27">
      <c r="B134" s="362"/>
      <c r="C134" s="34"/>
      <c r="D134" s="34"/>
      <c r="E134" s="34"/>
      <c r="F134" s="34"/>
      <c r="G134" s="34"/>
      <c r="H134" s="34"/>
      <c r="I134" s="35"/>
      <c r="J134" s="36"/>
      <c r="K134" s="34"/>
      <c r="L134" s="34"/>
      <c r="M134" s="34"/>
      <c r="N134" s="34"/>
      <c r="O134" s="34"/>
      <c r="P134" s="35"/>
      <c r="Q134" s="36"/>
      <c r="R134" s="34"/>
      <c r="S134" s="34"/>
      <c r="T134" s="34"/>
      <c r="U134" s="34"/>
      <c r="V134" s="34"/>
      <c r="W134" s="37"/>
      <c r="Z134" s="323"/>
    </row>
    <row r="135" spans="2:27">
      <c r="B135" s="362"/>
      <c r="C135" s="34"/>
      <c r="D135" s="34"/>
      <c r="E135" s="34"/>
      <c r="F135" s="34"/>
      <c r="G135" s="34"/>
      <c r="H135" s="34"/>
      <c r="I135" s="35"/>
      <c r="J135" s="36"/>
      <c r="K135" s="34"/>
      <c r="L135" s="34"/>
      <c r="M135" s="34"/>
      <c r="N135" s="34"/>
      <c r="O135" s="34"/>
      <c r="P135" s="35"/>
      <c r="Q135" s="36"/>
      <c r="R135" s="34"/>
      <c r="S135" s="34"/>
      <c r="T135" s="34"/>
      <c r="U135" s="34"/>
      <c r="V135" s="34"/>
      <c r="W135" s="37"/>
      <c r="Z135" s="323"/>
    </row>
    <row r="136" spans="2:27">
      <c r="B136" s="362"/>
      <c r="C136" s="34"/>
      <c r="D136" s="34"/>
      <c r="E136" s="34"/>
      <c r="F136" s="34"/>
      <c r="G136" s="34"/>
      <c r="H136" s="34"/>
      <c r="I136" s="35"/>
      <c r="J136" s="36"/>
      <c r="K136" s="34"/>
      <c r="L136" s="34"/>
      <c r="M136" s="34"/>
      <c r="N136" s="34"/>
      <c r="O136" s="34"/>
      <c r="P136" s="35"/>
      <c r="Q136" s="36"/>
      <c r="R136" s="34"/>
      <c r="S136" s="34"/>
      <c r="T136" s="34"/>
      <c r="U136" s="34"/>
      <c r="V136" s="34"/>
      <c r="W136" s="37"/>
      <c r="Z136" s="323"/>
    </row>
    <row r="137" spans="2:27">
      <c r="B137" s="362"/>
      <c r="C137" s="34"/>
      <c r="D137" s="34"/>
      <c r="E137" s="34"/>
      <c r="F137" s="34"/>
      <c r="G137" s="34"/>
      <c r="H137" s="34"/>
      <c r="I137" s="35"/>
      <c r="J137" s="36"/>
      <c r="K137" s="34"/>
      <c r="L137" s="34"/>
      <c r="M137" s="34"/>
      <c r="N137" s="34"/>
      <c r="O137" s="34"/>
      <c r="P137" s="35"/>
      <c r="Q137" s="36"/>
      <c r="R137" s="34"/>
      <c r="S137" s="34"/>
      <c r="T137" s="34"/>
      <c r="U137" s="34"/>
      <c r="V137" s="34"/>
      <c r="W137" s="37"/>
      <c r="Z137" s="323"/>
    </row>
    <row r="138" spans="2:27">
      <c r="B138" s="362"/>
      <c r="C138" s="34"/>
      <c r="D138" s="34"/>
      <c r="E138" s="34"/>
      <c r="F138" s="34"/>
      <c r="G138" s="34"/>
      <c r="H138" s="34"/>
      <c r="I138" s="35"/>
      <c r="J138" s="36"/>
      <c r="K138" s="34"/>
      <c r="L138" s="34"/>
      <c r="M138" s="34"/>
      <c r="N138" s="34"/>
      <c r="O138" s="34"/>
      <c r="P138" s="35"/>
      <c r="Q138" s="36"/>
      <c r="R138" s="34"/>
      <c r="S138" s="34"/>
      <c r="T138" s="34"/>
      <c r="U138" s="34"/>
      <c r="V138" s="34"/>
      <c r="W138" s="37"/>
      <c r="Z138" s="323"/>
    </row>
    <row r="139" spans="2:27" ht="15.75">
      <c r="B139" s="362"/>
      <c r="C139" s="34"/>
      <c r="D139" s="367" t="s">
        <v>113</v>
      </c>
      <c r="E139" s="367"/>
      <c r="F139" s="367"/>
      <c r="G139" s="367"/>
      <c r="H139" s="367"/>
      <c r="I139" s="35"/>
      <c r="J139" s="36"/>
      <c r="K139" s="367" t="s">
        <v>12</v>
      </c>
      <c r="L139" s="367"/>
      <c r="M139" s="367"/>
      <c r="N139" s="367"/>
      <c r="O139" s="367"/>
      <c r="P139" s="40"/>
      <c r="Q139" s="41"/>
      <c r="R139" s="368" t="s">
        <v>114</v>
      </c>
      <c r="S139" s="368"/>
      <c r="T139" s="368"/>
      <c r="U139" s="368"/>
      <c r="V139" s="368"/>
      <c r="W139" s="37"/>
      <c r="Z139" s="323"/>
    </row>
    <row r="140" spans="2:27" ht="18">
      <c r="B140" s="362"/>
      <c r="C140" s="34"/>
      <c r="D140" s="42">
        <v>2014</v>
      </c>
      <c r="E140" s="42">
        <v>2015</v>
      </c>
      <c r="F140" s="42">
        <v>2016</v>
      </c>
      <c r="G140" s="42" t="s">
        <v>115</v>
      </c>
      <c r="H140" s="42" t="s">
        <v>116</v>
      </c>
      <c r="I140" s="56"/>
      <c r="J140" s="57"/>
      <c r="K140" s="42">
        <v>2014</v>
      </c>
      <c r="L140" s="42">
        <v>2015</v>
      </c>
      <c r="M140" s="42">
        <v>2016</v>
      </c>
      <c r="N140" s="42" t="s">
        <v>115</v>
      </c>
      <c r="O140" s="42" t="s">
        <v>116</v>
      </c>
      <c r="P140" s="43"/>
      <c r="Q140" s="44"/>
      <c r="R140" s="42">
        <v>2014</v>
      </c>
      <c r="S140" s="42">
        <v>2015</v>
      </c>
      <c r="T140" s="42">
        <v>2016</v>
      </c>
      <c r="U140" s="42" t="s">
        <v>115</v>
      </c>
      <c r="V140" s="42" t="s">
        <v>117</v>
      </c>
      <c r="W140" s="37"/>
      <c r="Z140" s="316"/>
    </row>
    <row r="141" spans="2:27" ht="3.75" customHeight="1">
      <c r="B141" s="362"/>
      <c r="C141" s="34"/>
      <c r="D141" s="45"/>
      <c r="E141" s="45"/>
      <c r="F141" s="45"/>
      <c r="G141" s="45"/>
      <c r="H141" s="45"/>
      <c r="I141" s="35"/>
      <c r="J141" s="36"/>
      <c r="K141" s="45"/>
      <c r="L141" s="45"/>
      <c r="M141" s="45"/>
      <c r="N141" s="45"/>
      <c r="O141" s="45"/>
      <c r="P141" s="43"/>
      <c r="Q141" s="44"/>
      <c r="R141" s="45"/>
      <c r="S141" s="45"/>
      <c r="T141" s="45"/>
      <c r="U141" s="45"/>
      <c r="V141" s="45"/>
      <c r="W141" s="37"/>
      <c r="Z141" s="316"/>
    </row>
    <row r="142" spans="2:27" ht="3.75" customHeight="1">
      <c r="B142" s="362"/>
      <c r="C142" s="34"/>
      <c r="D142" s="38"/>
      <c r="E142" s="38"/>
      <c r="F142" s="38"/>
      <c r="G142" s="38"/>
      <c r="H142" s="38"/>
      <c r="I142" s="35"/>
      <c r="J142" s="36"/>
      <c r="K142" s="38"/>
      <c r="L142" s="38"/>
      <c r="M142" s="38"/>
      <c r="N142" s="38"/>
      <c r="O142" s="38"/>
      <c r="P142" s="43"/>
      <c r="Q142" s="44"/>
      <c r="R142" s="38"/>
      <c r="S142" s="38"/>
      <c r="T142" s="38"/>
      <c r="U142" s="38"/>
      <c r="V142" s="38"/>
      <c r="W142" s="37"/>
      <c r="Z142" s="316"/>
    </row>
    <row r="143" spans="2:27">
      <c r="B143" s="362"/>
      <c r="C143" s="342" t="s">
        <v>56</v>
      </c>
      <c r="D143" s="329"/>
      <c r="E143" s="329"/>
      <c r="F143" s="330"/>
      <c r="G143" s="234">
        <f>VLOOKUP($Z143&amp;2017&amp;$AA143,nextgen.gr5to8,2,FALSE)</f>
        <v>484.42857142857144</v>
      </c>
      <c r="H143" s="234">
        <f>VLOOKUP($Z143&amp;2018&amp;$AA143,nextgen.gr5to8,2,FALSE)</f>
        <v>484.57894736842104</v>
      </c>
      <c r="I143" s="232"/>
      <c r="J143" s="233"/>
      <c r="K143" s="329"/>
      <c r="L143" s="329"/>
      <c r="M143" s="330"/>
      <c r="N143" s="240">
        <f>VLOOKUP($Z143&amp;2017&amp;$AA143,nextgen.gr5to8,3,FALSE)</f>
        <v>14</v>
      </c>
      <c r="O143" s="240">
        <f>VLOOKUP($Z143&amp;2018&amp;$AA143,nextgen.gr5to8,3,FALSE)</f>
        <v>16</v>
      </c>
      <c r="P143" s="232"/>
      <c r="Q143" s="233"/>
      <c r="R143" s="330"/>
      <c r="S143" s="330"/>
      <c r="T143" s="330"/>
      <c r="U143" s="251"/>
      <c r="V143" s="251"/>
      <c r="W143" s="37"/>
      <c r="Z143" s="316" t="s">
        <v>57</v>
      </c>
      <c r="AA143" s="316" t="s">
        <v>70</v>
      </c>
    </row>
    <row r="144" spans="2:27">
      <c r="B144" s="362"/>
      <c r="C144" s="342" t="s">
        <v>58</v>
      </c>
      <c r="D144" s="329"/>
      <c r="E144" s="329"/>
      <c r="F144" s="329"/>
      <c r="G144" s="234">
        <f>VLOOKUP($Z144&amp;2017&amp;$AA144,nextgen.gr5to8,2,FALSE)</f>
        <v>479.95174682122661</v>
      </c>
      <c r="H144" s="234">
        <f>VLOOKUP($Z144&amp;2018&amp;$AA144,nextgen.gr5to8,2,FALSE)</f>
        <v>480.76951610401693</v>
      </c>
      <c r="I144" s="232"/>
      <c r="J144" s="233"/>
      <c r="K144" s="329"/>
      <c r="L144" s="329"/>
      <c r="M144" s="329"/>
      <c r="N144" s="240">
        <f>VLOOKUP($Z144&amp;2017&amp;$AA144,nextgen.gr5to8,3,FALSE)</f>
        <v>13</v>
      </c>
      <c r="O144" s="240">
        <f>VLOOKUP($Z144&amp;2018&amp;$AA144,nextgen.gr5to8,3,FALSE)</f>
        <v>14</v>
      </c>
      <c r="P144" s="232"/>
      <c r="Q144" s="233"/>
      <c r="R144" s="329"/>
      <c r="S144" s="329"/>
      <c r="T144" s="329"/>
      <c r="U144" s="234">
        <f>VLOOKUP($Z144&amp;2017&amp;$AA144,nextgen.gr5to8,4,FALSE)</f>
        <v>41</v>
      </c>
      <c r="V144" s="234">
        <f>VLOOKUP($Z144&amp;2018&amp;$AA144,nextgen.gr5to8,4,FALSE)</f>
        <v>44.448307232438758</v>
      </c>
      <c r="W144" s="37"/>
      <c r="Z144" s="316" t="s">
        <v>59</v>
      </c>
      <c r="AA144" s="316" t="s">
        <v>70</v>
      </c>
    </row>
    <row r="145" spans="2:27">
      <c r="B145" s="362"/>
      <c r="C145" s="342" t="s">
        <v>60</v>
      </c>
      <c r="D145" s="329"/>
      <c r="E145" s="329"/>
      <c r="F145" s="329"/>
      <c r="G145" s="234">
        <f>VLOOKUP($Z145&amp;2017&amp;$AA145,nextgen.gr5to8,2,FALSE)</f>
        <v>471.42960462873674</v>
      </c>
      <c r="H145" s="234">
        <f>VLOOKUP($Z145&amp;2018&amp;$AA145,nextgen.gr5to8,2,FALSE)</f>
        <v>472.88064371926686</v>
      </c>
      <c r="I145" s="232"/>
      <c r="J145" s="233"/>
      <c r="K145" s="329"/>
      <c r="L145" s="329"/>
      <c r="M145" s="329"/>
      <c r="N145" s="240">
        <f>VLOOKUP($Z145&amp;2017&amp;$AA145,nextgen.gr5to8,3,FALSE)</f>
        <v>4</v>
      </c>
      <c r="O145" s="240">
        <f>VLOOKUP($Z145&amp;2018&amp;$AA145,nextgen.gr5to8,3,FALSE)</f>
        <v>6</v>
      </c>
      <c r="P145" s="232"/>
      <c r="Q145" s="233"/>
      <c r="R145" s="329"/>
      <c r="S145" s="329"/>
      <c r="T145" s="329"/>
      <c r="U145" s="234">
        <f>VLOOKUP($Z145&amp;2017&amp;$AA145,nextgen.gr5to8,4,FALSE)</f>
        <v>33</v>
      </c>
      <c r="V145" s="234">
        <f>VLOOKUP($Z145&amp;2018&amp;$AA145,nextgen.gr5to8,4,FALSE)</f>
        <v>38.427906976744183</v>
      </c>
      <c r="W145" s="37"/>
      <c r="Z145" s="316" t="s">
        <v>61</v>
      </c>
      <c r="AA145" s="316" t="s">
        <v>70</v>
      </c>
    </row>
    <row r="146" spans="2:27" ht="3.75" customHeight="1">
      <c r="B146" s="362"/>
      <c r="C146" s="34"/>
      <c r="D146" s="49">
        <v>80</v>
      </c>
      <c r="E146" s="49"/>
      <c r="F146" s="49"/>
      <c r="G146" s="49"/>
      <c r="H146" s="49"/>
      <c r="I146" s="46"/>
      <c r="J146" s="47"/>
      <c r="K146" s="49">
        <v>80</v>
      </c>
      <c r="L146" s="49"/>
      <c r="M146" s="49"/>
      <c r="N146" s="49"/>
      <c r="O146" s="49"/>
      <c r="P146" s="46"/>
      <c r="Q146" s="47"/>
      <c r="R146" s="49">
        <v>80</v>
      </c>
      <c r="S146" s="49"/>
      <c r="T146" s="49"/>
      <c r="U146" s="49"/>
      <c r="V146" s="49"/>
      <c r="W146" s="37"/>
      <c r="Z146" s="323"/>
    </row>
    <row r="147" spans="2:27" ht="3.75" customHeight="1">
      <c r="B147" s="362"/>
      <c r="C147" s="34"/>
      <c r="D147" s="39"/>
      <c r="E147" s="39"/>
      <c r="F147" s="39"/>
      <c r="G147" s="39"/>
      <c r="H147" s="39"/>
      <c r="I147" s="46"/>
      <c r="J147" s="47"/>
      <c r="K147" s="39"/>
      <c r="L147" s="39"/>
      <c r="M147" s="39"/>
      <c r="N147" s="39"/>
      <c r="O147" s="39"/>
      <c r="P147" s="46"/>
      <c r="Q147" s="47"/>
      <c r="R147" s="39"/>
      <c r="S147" s="39"/>
      <c r="T147" s="39"/>
      <c r="U147" s="39"/>
      <c r="V147" s="39"/>
      <c r="W147" s="37"/>
      <c r="Z147" s="323"/>
    </row>
    <row r="148" spans="2:27">
      <c r="B148" s="362"/>
      <c r="C148" s="20" t="s">
        <v>30</v>
      </c>
      <c r="D148" s="116" t="s">
        <v>62</v>
      </c>
      <c r="E148" s="116" t="s">
        <v>62</v>
      </c>
      <c r="F148" s="116" t="s">
        <v>62</v>
      </c>
      <c r="G148" s="116" t="s">
        <v>62</v>
      </c>
      <c r="H148" s="116" t="s">
        <v>62</v>
      </c>
      <c r="I148" s="217"/>
      <c r="J148" s="218"/>
      <c r="K148" s="116" t="s">
        <v>62</v>
      </c>
      <c r="L148" s="116" t="s">
        <v>62</v>
      </c>
      <c r="M148" s="116" t="s">
        <v>62</v>
      </c>
      <c r="N148" s="116" t="s">
        <v>62</v>
      </c>
      <c r="O148" s="116" t="s">
        <v>62</v>
      </c>
      <c r="P148" s="217"/>
      <c r="Q148" s="218"/>
      <c r="R148" s="116" t="s">
        <v>62</v>
      </c>
      <c r="S148" s="116" t="s">
        <v>62</v>
      </c>
      <c r="T148" s="116" t="s">
        <v>62</v>
      </c>
      <c r="U148" s="116" t="s">
        <v>62</v>
      </c>
      <c r="V148" s="116" t="s">
        <v>62</v>
      </c>
      <c r="W148" s="37"/>
      <c r="Z148" s="323"/>
    </row>
    <row r="149" spans="2:27" ht="7.5" customHeight="1" thickBot="1">
      <c r="B149" s="363"/>
      <c r="C149" s="219"/>
      <c r="D149" s="220"/>
      <c r="E149" s="220"/>
      <c r="F149" s="220"/>
      <c r="G149" s="220"/>
      <c r="H149" s="220"/>
      <c r="I149" s="221"/>
      <c r="J149" s="221"/>
      <c r="K149" s="220"/>
      <c r="L149" s="220"/>
      <c r="M149" s="220"/>
      <c r="N149" s="220"/>
      <c r="O149" s="220"/>
      <c r="P149" s="221"/>
      <c r="Q149" s="221"/>
      <c r="R149" s="220"/>
      <c r="S149" s="220"/>
      <c r="T149" s="220"/>
      <c r="U149" s="220"/>
      <c r="V149" s="220"/>
      <c r="W149" s="222"/>
      <c r="Z149" s="323"/>
    </row>
    <row r="150" spans="2:27" ht="18.75" customHeight="1">
      <c r="B150" s="370" t="s">
        <v>63</v>
      </c>
      <c r="C150" s="375"/>
      <c r="D150" s="376"/>
      <c r="E150" s="376"/>
      <c r="F150" s="376"/>
      <c r="G150" s="376"/>
      <c r="H150" s="376"/>
      <c r="I150" s="376"/>
      <c r="J150" s="376"/>
      <c r="K150" s="376"/>
      <c r="L150" s="376"/>
      <c r="M150" s="376"/>
      <c r="N150" s="376"/>
      <c r="O150" s="376"/>
      <c r="P150" s="376"/>
      <c r="Q150" s="376"/>
      <c r="R150" s="376"/>
      <c r="S150" s="376"/>
      <c r="T150" s="376"/>
      <c r="U150" s="376"/>
      <c r="V150" s="376"/>
      <c r="W150" s="50"/>
      <c r="Z150" s="323"/>
    </row>
    <row r="151" spans="2:27" ht="15" customHeight="1">
      <c r="B151" s="362"/>
      <c r="C151" s="51"/>
      <c r="D151" s="51"/>
      <c r="E151" s="51"/>
      <c r="F151" s="51"/>
      <c r="G151" s="51"/>
      <c r="H151" s="51"/>
      <c r="I151" s="52"/>
      <c r="J151" s="53"/>
      <c r="K151" s="51"/>
      <c r="L151" s="51"/>
      <c r="M151" s="51"/>
      <c r="N151" s="51"/>
      <c r="O151" s="51"/>
      <c r="P151" s="52"/>
      <c r="Q151" s="53"/>
      <c r="R151" s="51"/>
      <c r="S151" s="51"/>
      <c r="T151" s="51"/>
      <c r="U151" s="51"/>
      <c r="V151" s="51"/>
      <c r="W151" s="54"/>
      <c r="Z151" s="323"/>
    </row>
    <row r="152" spans="2:27" ht="15" customHeight="1">
      <c r="B152" s="362"/>
      <c r="C152" s="55"/>
      <c r="D152" s="55"/>
      <c r="E152" s="55"/>
      <c r="F152" s="55"/>
      <c r="G152" s="55"/>
      <c r="H152" s="55"/>
      <c r="I152" s="56"/>
      <c r="J152" s="57"/>
      <c r="K152" s="55"/>
      <c r="L152" s="55"/>
      <c r="M152" s="55"/>
      <c r="N152" s="55"/>
      <c r="O152" s="55"/>
      <c r="P152" s="56"/>
      <c r="Q152" s="57"/>
      <c r="R152" s="55"/>
      <c r="S152" s="55"/>
      <c r="T152" s="55"/>
      <c r="U152" s="55"/>
      <c r="V152" s="55"/>
      <c r="W152" s="58"/>
      <c r="Z152" s="323"/>
    </row>
    <row r="153" spans="2:27" ht="15" customHeight="1">
      <c r="B153" s="362"/>
      <c r="C153" s="55"/>
      <c r="D153" s="55"/>
      <c r="E153" s="55"/>
      <c r="F153" s="55"/>
      <c r="G153" s="55"/>
      <c r="H153" s="55"/>
      <c r="I153" s="56"/>
      <c r="J153" s="57"/>
      <c r="K153" s="55"/>
      <c r="L153" s="55"/>
      <c r="M153" s="55"/>
      <c r="N153" s="55"/>
      <c r="O153" s="55"/>
      <c r="P153" s="56"/>
      <c r="Q153" s="57"/>
      <c r="R153" s="55"/>
      <c r="S153" s="55"/>
      <c r="T153" s="55"/>
      <c r="U153" s="55"/>
      <c r="V153" s="55"/>
      <c r="W153" s="58"/>
      <c r="Z153" s="323"/>
    </row>
    <row r="154" spans="2:27" ht="15" customHeight="1">
      <c r="B154" s="362"/>
      <c r="C154" s="55"/>
      <c r="D154" s="55"/>
      <c r="E154" s="55"/>
      <c r="F154" s="55"/>
      <c r="G154" s="55"/>
      <c r="H154" s="55"/>
      <c r="I154" s="56"/>
      <c r="J154" s="57"/>
      <c r="K154" s="55"/>
      <c r="L154" s="55"/>
      <c r="M154" s="55"/>
      <c r="N154" s="55"/>
      <c r="O154" s="55"/>
      <c r="P154" s="56"/>
      <c r="Q154" s="57"/>
      <c r="R154" s="55"/>
      <c r="S154" s="55"/>
      <c r="T154" s="55"/>
      <c r="U154" s="55"/>
      <c r="V154" s="55"/>
      <c r="W154" s="58"/>
      <c r="Z154" s="323"/>
    </row>
    <row r="155" spans="2:27" ht="15" customHeight="1">
      <c r="B155" s="362"/>
      <c r="C155" s="55"/>
      <c r="D155" s="55"/>
      <c r="E155" s="55"/>
      <c r="F155" s="55"/>
      <c r="G155" s="55"/>
      <c r="H155" s="55"/>
      <c r="I155" s="56"/>
      <c r="J155" s="57"/>
      <c r="K155" s="55"/>
      <c r="L155" s="55"/>
      <c r="M155" s="55"/>
      <c r="N155" s="55"/>
      <c r="O155" s="55"/>
      <c r="P155" s="56"/>
      <c r="Q155" s="57"/>
      <c r="R155" s="55"/>
      <c r="S155" s="55"/>
      <c r="T155" s="55"/>
      <c r="U155" s="55"/>
      <c r="V155" s="55"/>
      <c r="W155" s="58"/>
      <c r="Z155" s="323"/>
    </row>
    <row r="156" spans="2:27" ht="15" customHeight="1">
      <c r="B156" s="362"/>
      <c r="C156" s="55"/>
      <c r="D156" s="55"/>
      <c r="E156" s="55"/>
      <c r="F156" s="55"/>
      <c r="G156" s="55"/>
      <c r="H156" s="55"/>
      <c r="I156" s="56"/>
      <c r="J156" s="57"/>
      <c r="K156" s="55"/>
      <c r="L156" s="55"/>
      <c r="M156" s="55"/>
      <c r="N156" s="55"/>
      <c r="O156" s="55"/>
      <c r="P156" s="56"/>
      <c r="Q156" s="57"/>
      <c r="R156" s="55"/>
      <c r="S156" s="55"/>
      <c r="T156" s="55"/>
      <c r="U156" s="55"/>
      <c r="V156" s="55"/>
      <c r="W156" s="58"/>
      <c r="Z156" s="323"/>
    </row>
    <row r="157" spans="2:27" ht="15" customHeight="1">
      <c r="B157" s="362"/>
      <c r="C157" s="55"/>
      <c r="D157" s="55"/>
      <c r="E157" s="55"/>
      <c r="F157" s="55"/>
      <c r="G157" s="55"/>
      <c r="H157" s="55"/>
      <c r="I157" s="56"/>
      <c r="J157" s="57"/>
      <c r="K157" s="55"/>
      <c r="L157" s="55"/>
      <c r="M157" s="55"/>
      <c r="N157" s="55"/>
      <c r="O157" s="55"/>
      <c r="P157" s="56"/>
      <c r="Q157" s="57"/>
      <c r="R157" s="55"/>
      <c r="S157" s="55"/>
      <c r="T157" s="55"/>
      <c r="U157" s="55"/>
      <c r="V157" s="55"/>
      <c r="W157" s="58"/>
      <c r="Z157" s="323"/>
    </row>
    <row r="158" spans="2:27" ht="15" customHeight="1">
      <c r="B158" s="362"/>
      <c r="C158" s="55"/>
      <c r="D158" s="55"/>
      <c r="E158" s="55"/>
      <c r="F158" s="55"/>
      <c r="G158" s="55"/>
      <c r="H158" s="55"/>
      <c r="I158" s="56"/>
      <c r="J158" s="57"/>
      <c r="K158" s="55"/>
      <c r="L158" s="55"/>
      <c r="M158" s="55"/>
      <c r="N158" s="55"/>
      <c r="O158" s="55"/>
      <c r="P158" s="56"/>
      <c r="Q158" s="57"/>
      <c r="R158" s="55"/>
      <c r="S158" s="55"/>
      <c r="T158" s="55"/>
      <c r="U158" s="55"/>
      <c r="V158" s="55"/>
      <c r="W158" s="58"/>
      <c r="Z158" s="323"/>
    </row>
    <row r="159" spans="2:27">
      <c r="B159" s="362"/>
      <c r="C159" s="55"/>
      <c r="D159" s="55"/>
      <c r="E159" s="55"/>
      <c r="F159" s="55"/>
      <c r="G159" s="55"/>
      <c r="H159" s="55"/>
      <c r="I159" s="56"/>
      <c r="J159" s="57"/>
      <c r="K159" s="55"/>
      <c r="L159" s="55"/>
      <c r="M159" s="55"/>
      <c r="N159" s="55"/>
      <c r="O159" s="55"/>
      <c r="P159" s="56"/>
      <c r="Q159" s="57"/>
      <c r="R159" s="55"/>
      <c r="S159" s="55"/>
      <c r="T159" s="55"/>
      <c r="U159" s="55"/>
      <c r="V159" s="55"/>
      <c r="W159" s="58"/>
      <c r="Z159" s="323"/>
    </row>
    <row r="160" spans="2:27">
      <c r="B160" s="362"/>
      <c r="C160" s="55"/>
      <c r="D160" s="55"/>
      <c r="E160" s="55"/>
      <c r="F160" s="55"/>
      <c r="G160" s="55"/>
      <c r="H160" s="55"/>
      <c r="I160" s="56"/>
      <c r="J160" s="57"/>
      <c r="K160" s="55"/>
      <c r="L160" s="55"/>
      <c r="M160" s="55"/>
      <c r="N160" s="55"/>
      <c r="O160" s="55"/>
      <c r="P160" s="56"/>
      <c r="Q160" s="57"/>
      <c r="R160" s="55"/>
      <c r="S160" s="55"/>
      <c r="T160" s="55"/>
      <c r="U160" s="55"/>
      <c r="V160" s="55"/>
      <c r="W160" s="58"/>
      <c r="Z160" s="323"/>
    </row>
    <row r="161" spans="2:27">
      <c r="B161" s="362"/>
      <c r="C161" s="55"/>
      <c r="D161" s="55"/>
      <c r="E161" s="55"/>
      <c r="F161" s="55"/>
      <c r="G161" s="55"/>
      <c r="H161" s="55"/>
      <c r="I161" s="56"/>
      <c r="J161" s="57"/>
      <c r="K161" s="55"/>
      <c r="L161" s="55"/>
      <c r="M161" s="55"/>
      <c r="N161" s="55"/>
      <c r="O161" s="55"/>
      <c r="P161" s="56"/>
      <c r="Q161" s="57"/>
      <c r="R161" s="55"/>
      <c r="S161" s="55"/>
      <c r="T161" s="55"/>
      <c r="U161" s="55"/>
      <c r="V161" s="55"/>
      <c r="W161" s="58"/>
      <c r="Z161" s="323"/>
    </row>
    <row r="162" spans="2:27">
      <c r="B162" s="362"/>
      <c r="C162" s="55"/>
      <c r="D162" s="55"/>
      <c r="E162" s="55"/>
      <c r="F162" s="55"/>
      <c r="G162" s="55"/>
      <c r="H162" s="55"/>
      <c r="I162" s="56"/>
      <c r="J162" s="57"/>
      <c r="K162" s="55"/>
      <c r="L162" s="55"/>
      <c r="M162" s="55"/>
      <c r="N162" s="55"/>
      <c r="O162" s="55"/>
      <c r="P162" s="56"/>
      <c r="Q162" s="57"/>
      <c r="R162" s="55"/>
      <c r="S162" s="55"/>
      <c r="T162" s="55"/>
      <c r="U162" s="55"/>
      <c r="V162" s="55"/>
      <c r="W162" s="58"/>
      <c r="Z162" s="323"/>
    </row>
    <row r="163" spans="2:27">
      <c r="B163" s="362"/>
      <c r="C163" s="55"/>
      <c r="D163" s="55"/>
      <c r="E163" s="55"/>
      <c r="F163" s="55"/>
      <c r="G163" s="55"/>
      <c r="H163" s="55"/>
      <c r="I163" s="56"/>
      <c r="J163" s="57"/>
      <c r="K163" s="55"/>
      <c r="L163" s="55"/>
      <c r="M163" s="55"/>
      <c r="N163" s="55"/>
      <c r="O163" s="55"/>
      <c r="P163" s="56"/>
      <c r="Q163" s="57"/>
      <c r="R163" s="55"/>
      <c r="S163" s="55"/>
      <c r="T163" s="55"/>
      <c r="U163" s="55"/>
      <c r="V163" s="55"/>
      <c r="W163" s="58"/>
      <c r="Z163" s="323"/>
    </row>
    <row r="164" spans="2:27">
      <c r="B164" s="362"/>
      <c r="C164" s="55"/>
      <c r="D164" s="55"/>
      <c r="E164" s="55"/>
      <c r="F164" s="55"/>
      <c r="G164" s="55"/>
      <c r="H164" s="55"/>
      <c r="I164" s="56"/>
      <c r="J164" s="57"/>
      <c r="K164" s="55"/>
      <c r="L164" s="55"/>
      <c r="M164" s="55"/>
      <c r="N164" s="55"/>
      <c r="O164" s="55"/>
      <c r="P164" s="56"/>
      <c r="Q164" s="57"/>
      <c r="R164" s="55"/>
      <c r="S164" s="55"/>
      <c r="T164" s="55"/>
      <c r="U164" s="55"/>
      <c r="V164" s="55"/>
      <c r="W164" s="58"/>
      <c r="Z164" s="323"/>
    </row>
    <row r="165" spans="2:27">
      <c r="B165" s="362"/>
      <c r="C165" s="55"/>
      <c r="D165" s="55"/>
      <c r="E165" s="55"/>
      <c r="F165" s="55"/>
      <c r="G165" s="55"/>
      <c r="H165" s="55"/>
      <c r="I165" s="56"/>
      <c r="J165" s="57"/>
      <c r="K165" s="55"/>
      <c r="L165" s="55"/>
      <c r="M165" s="55"/>
      <c r="N165" s="55"/>
      <c r="O165" s="55"/>
      <c r="P165" s="56"/>
      <c r="Q165" s="57"/>
      <c r="R165" s="55"/>
      <c r="S165" s="55"/>
      <c r="T165" s="55"/>
      <c r="U165" s="55"/>
      <c r="V165" s="55"/>
      <c r="W165" s="58"/>
      <c r="Z165" s="323"/>
    </row>
    <row r="166" spans="2:27" ht="15.75">
      <c r="B166" s="362"/>
      <c r="C166" s="55"/>
      <c r="D166" s="367" t="s">
        <v>113</v>
      </c>
      <c r="E166" s="367"/>
      <c r="F166" s="367"/>
      <c r="G166" s="367"/>
      <c r="H166" s="367"/>
      <c r="I166" s="35"/>
      <c r="J166" s="36"/>
      <c r="K166" s="367" t="s">
        <v>12</v>
      </c>
      <c r="L166" s="367"/>
      <c r="M166" s="367"/>
      <c r="N166" s="367"/>
      <c r="O166" s="367"/>
      <c r="P166" s="40"/>
      <c r="Q166" s="41"/>
      <c r="R166" s="368" t="s">
        <v>114</v>
      </c>
      <c r="S166" s="368"/>
      <c r="T166" s="368"/>
      <c r="U166" s="368"/>
      <c r="V166" s="368"/>
      <c r="W166" s="58"/>
      <c r="Z166" s="323"/>
    </row>
    <row r="167" spans="2:27" ht="18">
      <c r="B167" s="362"/>
      <c r="C167" s="55"/>
      <c r="D167" s="42">
        <v>2014</v>
      </c>
      <c r="E167" s="42">
        <v>2015</v>
      </c>
      <c r="F167" s="42">
        <v>2016</v>
      </c>
      <c r="G167" s="42" t="s">
        <v>115</v>
      </c>
      <c r="H167" s="42" t="s">
        <v>116</v>
      </c>
      <c r="I167" s="56"/>
      <c r="J167" s="57"/>
      <c r="K167" s="42">
        <v>2014</v>
      </c>
      <c r="L167" s="42">
        <v>2015</v>
      </c>
      <c r="M167" s="42">
        <v>2016</v>
      </c>
      <c r="N167" s="42" t="s">
        <v>115</v>
      </c>
      <c r="O167" s="42" t="s">
        <v>116</v>
      </c>
      <c r="P167" s="43"/>
      <c r="Q167" s="44"/>
      <c r="R167" s="42">
        <v>2014</v>
      </c>
      <c r="S167" s="42">
        <v>2015</v>
      </c>
      <c r="T167" s="42">
        <v>2016</v>
      </c>
      <c r="U167" s="42" t="s">
        <v>115</v>
      </c>
      <c r="V167" s="42" t="s">
        <v>117</v>
      </c>
      <c r="W167" s="58"/>
      <c r="Z167" s="316"/>
    </row>
    <row r="168" spans="2:27" ht="3.75" customHeight="1">
      <c r="B168" s="362"/>
      <c r="C168" s="55"/>
      <c r="D168" s="45"/>
      <c r="E168" s="45"/>
      <c r="F168" s="45"/>
      <c r="G168" s="45"/>
      <c r="H168" s="45"/>
      <c r="I168" s="56"/>
      <c r="J168" s="57"/>
      <c r="K168" s="45"/>
      <c r="L168" s="45"/>
      <c r="M168" s="45"/>
      <c r="N168" s="45"/>
      <c r="O168" s="45"/>
      <c r="P168" s="43"/>
      <c r="Q168" s="44"/>
      <c r="R168" s="45"/>
      <c r="S168" s="45"/>
      <c r="T168" s="45"/>
      <c r="U168" s="45"/>
      <c r="V168" s="45"/>
      <c r="W168" s="58"/>
      <c r="Z168" s="316"/>
    </row>
    <row r="169" spans="2:27" ht="3.75" customHeight="1">
      <c r="B169" s="362"/>
      <c r="C169" s="55"/>
      <c r="D169" s="38"/>
      <c r="E169" s="38"/>
      <c r="F169" s="38"/>
      <c r="G169" s="38"/>
      <c r="H169" s="38"/>
      <c r="I169" s="56"/>
      <c r="J169" s="57"/>
      <c r="K169" s="38"/>
      <c r="L169" s="38"/>
      <c r="M169" s="38"/>
      <c r="N169" s="38"/>
      <c r="O169" s="38"/>
      <c r="P169" s="43"/>
      <c r="Q169" s="44"/>
      <c r="R169" s="38"/>
      <c r="S169" s="38"/>
      <c r="T169" s="38"/>
      <c r="U169" s="38"/>
      <c r="V169" s="38"/>
      <c r="W169" s="58"/>
      <c r="Z169" s="316"/>
    </row>
    <row r="170" spans="2:27">
      <c r="B170" s="362"/>
      <c r="C170" s="342" t="s">
        <v>56</v>
      </c>
      <c r="D170" s="329"/>
      <c r="E170" s="329"/>
      <c r="F170" s="330"/>
      <c r="G170" s="234">
        <f>VLOOKUP($Z170&amp;2017&amp;$AA170,nextgen.gr5to8,5,FALSE)</f>
        <v>480.52380952380952</v>
      </c>
      <c r="H170" s="234">
        <f>VLOOKUP($Z170&amp;2018&amp;$AA170,nextgen.gr5to8,5,FALSE)</f>
        <v>482</v>
      </c>
      <c r="I170" s="236"/>
      <c r="J170" s="233"/>
      <c r="K170" s="329"/>
      <c r="L170" s="329"/>
      <c r="M170" s="330"/>
      <c r="N170" s="240">
        <f>VLOOKUP($Z170&amp;2017&amp;$AA170,nextgen.gr5to8,6,FALSE)</f>
        <v>10</v>
      </c>
      <c r="O170" s="240">
        <f>VLOOKUP($Z170&amp;2018&amp;$AA170,nextgen.gr5to8,6,FALSE)</f>
        <v>11</v>
      </c>
      <c r="P170" s="236"/>
      <c r="Q170" s="233"/>
      <c r="R170" s="330"/>
      <c r="S170" s="330"/>
      <c r="T170" s="330"/>
      <c r="U170" s="251"/>
      <c r="V170" s="251"/>
      <c r="W170" s="58"/>
      <c r="Z170" s="316" t="s">
        <v>57</v>
      </c>
      <c r="AA170" s="316" t="s">
        <v>70</v>
      </c>
    </row>
    <row r="171" spans="2:27">
      <c r="B171" s="362"/>
      <c r="C171" s="342" t="s">
        <v>58</v>
      </c>
      <c r="D171" s="329"/>
      <c r="E171" s="329"/>
      <c r="F171" s="329"/>
      <c r="G171" s="234">
        <f>VLOOKUP($Z171&amp;2017&amp;$AA171,nextgen.gr5to8,5,FALSE)</f>
        <v>479.82133526267131</v>
      </c>
      <c r="H171" s="234">
        <f>VLOOKUP($Z171&amp;2018&amp;$AA171,nextgen.gr5to8,5,FALSE)</f>
        <v>479.21257032007759</v>
      </c>
      <c r="I171" s="236"/>
      <c r="J171" s="233"/>
      <c r="K171" s="329"/>
      <c r="L171" s="329"/>
      <c r="M171" s="329"/>
      <c r="N171" s="240">
        <f>VLOOKUP($Z171&amp;2017&amp;$AA171,nextgen.gr5to8,6,FALSE)</f>
        <v>14</v>
      </c>
      <c r="O171" s="240">
        <f>VLOOKUP($Z171&amp;2018&amp;$AA171,nextgen.gr5to8,6,FALSE)</f>
        <v>14</v>
      </c>
      <c r="P171" s="236"/>
      <c r="Q171" s="233"/>
      <c r="R171" s="329"/>
      <c r="S171" s="329"/>
      <c r="T171" s="329"/>
      <c r="U171" s="234">
        <f>VLOOKUP($Z171&amp;2017&amp;$AA171,nextgen.gr5to8,7,FALSE)</f>
        <v>42</v>
      </c>
      <c r="V171" s="234">
        <f>VLOOKUP($Z171&amp;2018&amp;$AA171,nextgen.gr5to8,7,FALSE)</f>
        <v>44.811527265039274</v>
      </c>
      <c r="W171" s="58"/>
      <c r="Z171" s="316" t="s">
        <v>59</v>
      </c>
      <c r="AA171" s="316" t="s">
        <v>70</v>
      </c>
    </row>
    <row r="172" spans="2:27">
      <c r="B172" s="362"/>
      <c r="C172" s="342" t="s">
        <v>60</v>
      </c>
      <c r="D172" s="329"/>
      <c r="E172" s="329"/>
      <c r="F172" s="329"/>
      <c r="G172" s="234">
        <f>VLOOKUP($Z172&amp;2017&amp;$AA172,nextgen.gr5to8,5,FALSE)</f>
        <v>471.86598935655542</v>
      </c>
      <c r="H172" s="234">
        <f>VLOOKUP($Z172&amp;2018&amp;$AA172,nextgen.gr5to8,5,FALSE)</f>
        <v>471.31928251121076</v>
      </c>
      <c r="I172" s="236"/>
      <c r="J172" s="233"/>
      <c r="K172" s="329"/>
      <c r="L172" s="329"/>
      <c r="M172" s="329"/>
      <c r="N172" s="240">
        <f>VLOOKUP($Z172&amp;2017&amp;$AA172,nextgen.gr5to8,6,FALSE)</f>
        <v>7</v>
      </c>
      <c r="O172" s="240">
        <f>VLOOKUP($Z172&amp;2018&amp;$AA172,nextgen.gr5to8,6,FALSE)</f>
        <v>6</v>
      </c>
      <c r="P172" s="236"/>
      <c r="Q172" s="233"/>
      <c r="R172" s="329"/>
      <c r="S172" s="329"/>
      <c r="T172" s="329"/>
      <c r="U172" s="234">
        <f>VLOOKUP($Z172&amp;2017&amp;$AA172,nextgen.gr5to8,7,FALSE)</f>
        <v>30</v>
      </c>
      <c r="V172" s="234">
        <f>VLOOKUP($Z172&amp;2018&amp;$AA172,nextgen.gr5to8,7,FALSE)</f>
        <v>37.449468085106382</v>
      </c>
      <c r="W172" s="58"/>
      <c r="Z172" s="316" t="s">
        <v>61</v>
      </c>
      <c r="AA172" s="316" t="s">
        <v>70</v>
      </c>
    </row>
    <row r="173" spans="2:27" ht="3.75" customHeight="1">
      <c r="B173" s="362"/>
      <c r="C173" s="34"/>
      <c r="D173" s="49">
        <v>80</v>
      </c>
      <c r="E173" s="49"/>
      <c r="F173" s="49"/>
      <c r="G173" s="49"/>
      <c r="H173" s="49"/>
      <c r="I173" s="62"/>
      <c r="J173" s="63"/>
      <c r="K173" s="49">
        <v>80</v>
      </c>
      <c r="L173" s="49"/>
      <c r="M173" s="49"/>
      <c r="N173" s="49"/>
      <c r="O173" s="49"/>
      <c r="P173" s="62"/>
      <c r="Q173" s="63"/>
      <c r="R173" s="49">
        <v>80</v>
      </c>
      <c r="S173" s="49"/>
      <c r="T173" s="49"/>
      <c r="U173" s="49"/>
      <c r="V173" s="49"/>
      <c r="W173" s="58"/>
      <c r="Z173" s="323"/>
    </row>
    <row r="174" spans="2:27" ht="3.75" customHeight="1">
      <c r="B174" s="362"/>
      <c r="C174" s="34"/>
      <c r="D174" s="39"/>
      <c r="E174" s="39"/>
      <c r="F174" s="39"/>
      <c r="G174" s="39"/>
      <c r="H174" s="39"/>
      <c r="I174" s="62"/>
      <c r="J174" s="63"/>
      <c r="K174" s="39"/>
      <c r="L174" s="39"/>
      <c r="M174" s="39"/>
      <c r="N174" s="39"/>
      <c r="O174" s="39"/>
      <c r="P174" s="62"/>
      <c r="Q174" s="63"/>
      <c r="R174" s="39"/>
      <c r="S174" s="39"/>
      <c r="T174" s="39"/>
      <c r="U174" s="39"/>
      <c r="V174" s="39"/>
      <c r="W174" s="58"/>
      <c r="Z174" s="323"/>
    </row>
    <row r="175" spans="2:27">
      <c r="B175" s="362"/>
      <c r="C175" s="20" t="s">
        <v>30</v>
      </c>
      <c r="D175" s="116" t="s">
        <v>62</v>
      </c>
      <c r="E175" s="116" t="s">
        <v>62</v>
      </c>
      <c r="F175" s="116" t="s">
        <v>62</v>
      </c>
      <c r="G175" s="116" t="s">
        <v>62</v>
      </c>
      <c r="H175" s="116" t="s">
        <v>62</v>
      </c>
      <c r="I175" s="217"/>
      <c r="J175" s="218"/>
      <c r="K175" s="116" t="s">
        <v>62</v>
      </c>
      <c r="L175" s="116" t="s">
        <v>62</v>
      </c>
      <c r="M175" s="116" t="s">
        <v>62</v>
      </c>
      <c r="N175" s="116" t="s">
        <v>62</v>
      </c>
      <c r="O175" s="116" t="s">
        <v>62</v>
      </c>
      <c r="P175" s="217"/>
      <c r="Q175" s="218"/>
      <c r="R175" s="116" t="s">
        <v>62</v>
      </c>
      <c r="S175" s="116" t="s">
        <v>62</v>
      </c>
      <c r="T175" s="116" t="s">
        <v>62</v>
      </c>
      <c r="U175" s="116" t="s">
        <v>62</v>
      </c>
      <c r="V175" s="116" t="s">
        <v>62</v>
      </c>
      <c r="W175" s="58"/>
      <c r="Z175" s="323"/>
    </row>
    <row r="176" spans="2:27" ht="7.5" customHeight="1" thickBot="1">
      <c r="B176" s="363"/>
      <c r="C176" s="155"/>
      <c r="D176" s="155"/>
      <c r="E176" s="155"/>
      <c r="F176" s="155"/>
      <c r="G176" s="155"/>
      <c r="H176" s="155"/>
      <c r="I176" s="155"/>
      <c r="J176" s="155"/>
      <c r="K176" s="155"/>
      <c r="L176" s="155"/>
      <c r="M176" s="155"/>
      <c r="N176" s="155"/>
      <c r="O176" s="155"/>
      <c r="P176" s="155"/>
      <c r="Q176" s="155"/>
      <c r="R176" s="155"/>
      <c r="S176" s="155"/>
      <c r="T176" s="155"/>
      <c r="U176" s="155"/>
      <c r="V176" s="155"/>
      <c r="W176" s="156"/>
      <c r="Z176" s="323"/>
    </row>
    <row r="177" spans="1:26">
      <c r="A177" s="344"/>
      <c r="B177" s="73"/>
      <c r="C177" s="68"/>
      <c r="D177" s="68"/>
      <c r="E177" s="68"/>
      <c r="Z177" s="323"/>
    </row>
    <row r="178" spans="1:26" ht="30" customHeight="1">
      <c r="A178" s="344"/>
      <c r="C178" s="353" t="s">
        <v>118</v>
      </c>
      <c r="D178" s="353"/>
      <c r="E178" s="353"/>
      <c r="F178" s="353"/>
      <c r="G178" s="353"/>
      <c r="H178" s="353"/>
      <c r="I178" s="353"/>
      <c r="J178" s="353"/>
      <c r="K178" s="353"/>
      <c r="L178" s="353"/>
      <c r="M178" s="353"/>
      <c r="N178" s="353"/>
      <c r="O178" s="353"/>
      <c r="P178" s="353"/>
      <c r="Q178" s="353"/>
      <c r="R178" s="353"/>
      <c r="S178" s="353"/>
      <c r="T178" s="353"/>
      <c r="U178" s="353"/>
      <c r="V178" s="353"/>
      <c r="W178" s="332"/>
      <c r="Z178" s="323"/>
    </row>
    <row r="179" spans="1:26" ht="54.75" customHeight="1">
      <c r="A179" s="344"/>
      <c r="C179" s="353" t="s">
        <v>119</v>
      </c>
      <c r="D179" s="353"/>
      <c r="E179" s="353"/>
      <c r="F179" s="353"/>
      <c r="G179" s="353"/>
      <c r="H179" s="353"/>
      <c r="I179" s="353"/>
      <c r="J179" s="353"/>
      <c r="K179" s="353"/>
      <c r="L179" s="353"/>
      <c r="M179" s="353"/>
      <c r="N179" s="353"/>
      <c r="O179" s="353"/>
      <c r="P179" s="353"/>
      <c r="Q179" s="353"/>
      <c r="R179" s="353"/>
      <c r="S179" s="353"/>
      <c r="T179" s="353"/>
      <c r="U179" s="353"/>
      <c r="V179" s="353"/>
      <c r="W179" s="353"/>
      <c r="Z179" s="323"/>
    </row>
    <row r="180" spans="1:26" ht="15" customHeight="1">
      <c r="A180" s="344"/>
      <c r="C180" s="353" t="s">
        <v>120</v>
      </c>
      <c r="D180" s="353"/>
      <c r="E180" s="353"/>
      <c r="F180" s="353"/>
      <c r="G180" s="353"/>
      <c r="H180" s="353"/>
      <c r="I180" s="353"/>
      <c r="J180" s="353"/>
      <c r="K180" s="353"/>
      <c r="L180" s="353"/>
      <c r="M180" s="353"/>
      <c r="N180" s="353"/>
      <c r="O180" s="353"/>
      <c r="P180" s="353"/>
      <c r="Q180" s="353"/>
      <c r="R180" s="353"/>
      <c r="S180" s="353"/>
      <c r="T180" s="353"/>
      <c r="U180" s="353"/>
      <c r="V180" s="353"/>
      <c r="W180" s="333"/>
      <c r="Z180" s="323"/>
    </row>
    <row r="181" spans="1:26" ht="15" customHeight="1" thickBot="1">
      <c r="A181" s="344"/>
      <c r="C181" s="335"/>
      <c r="D181" s="335"/>
      <c r="E181" s="335"/>
      <c r="F181" s="335"/>
      <c r="G181" s="335"/>
      <c r="H181" s="335"/>
      <c r="I181" s="335"/>
      <c r="J181" s="335"/>
      <c r="K181" s="335"/>
      <c r="L181" s="335"/>
      <c r="M181" s="335"/>
      <c r="N181" s="335"/>
      <c r="O181" s="335"/>
      <c r="P181" s="335"/>
      <c r="Q181" s="335"/>
      <c r="R181" s="335"/>
      <c r="S181" s="335"/>
      <c r="T181" s="335"/>
      <c r="U181" s="335"/>
      <c r="V181" s="335"/>
      <c r="W181" s="333"/>
      <c r="Z181" s="323"/>
    </row>
    <row r="182" spans="1:26" ht="60" customHeight="1">
      <c r="A182" s="344"/>
      <c r="B182" s="357" t="s">
        <v>123</v>
      </c>
      <c r="C182" s="358"/>
      <c r="D182" s="358"/>
      <c r="E182" s="358"/>
      <c r="F182" s="358"/>
      <c r="G182" s="358"/>
      <c r="H182" s="358"/>
      <c r="I182" s="358"/>
      <c r="J182" s="358"/>
      <c r="K182" s="358"/>
      <c r="L182" s="358"/>
      <c r="M182" s="358"/>
      <c r="N182" s="358"/>
      <c r="O182" s="358"/>
      <c r="P182" s="358"/>
      <c r="Q182" s="358"/>
      <c r="R182" s="358"/>
      <c r="S182" s="358"/>
      <c r="T182" s="358"/>
      <c r="U182" s="358"/>
      <c r="V182" s="358"/>
      <c r="W182" s="359"/>
    </row>
    <row r="183" spans="1:26" ht="18.75" customHeight="1">
      <c r="A183" s="344"/>
      <c r="B183" s="361" t="s">
        <v>49</v>
      </c>
      <c r="C183" s="245"/>
      <c r="D183" s="99"/>
      <c r="E183" s="99"/>
      <c r="F183" s="99"/>
      <c r="G183" s="99"/>
      <c r="H183" s="99"/>
      <c r="I183" s="99"/>
      <c r="J183" s="99"/>
      <c r="K183" s="99"/>
      <c r="L183" s="99"/>
      <c r="M183" s="99"/>
      <c r="N183" s="99"/>
      <c r="O183" s="99"/>
      <c r="P183" s="99"/>
      <c r="Q183" s="99"/>
      <c r="R183" s="99"/>
      <c r="S183" s="99"/>
      <c r="T183" s="99"/>
      <c r="U183" s="99"/>
      <c r="V183" s="99"/>
      <c r="W183" s="246"/>
    </row>
    <row r="184" spans="1:26" ht="14.25" customHeight="1">
      <c r="A184" s="344"/>
      <c r="B184" s="362"/>
      <c r="C184" s="30"/>
      <c r="D184" s="30"/>
      <c r="E184" s="30"/>
      <c r="F184" s="30"/>
      <c r="G184" s="30"/>
      <c r="H184" s="30"/>
      <c r="I184" s="31"/>
      <c r="J184" s="32"/>
      <c r="K184" s="30"/>
      <c r="L184" s="30"/>
      <c r="M184" s="30"/>
      <c r="N184" s="30"/>
      <c r="O184" s="30"/>
      <c r="P184" s="31"/>
      <c r="Q184" s="32"/>
      <c r="R184" s="30"/>
      <c r="S184" s="30"/>
      <c r="T184" s="30"/>
      <c r="U184" s="30"/>
      <c r="V184" s="30"/>
      <c r="W184" s="33"/>
    </row>
    <row r="185" spans="1:26" ht="14.25" customHeight="1">
      <c r="A185" s="344"/>
      <c r="B185" s="362"/>
      <c r="C185" s="34"/>
      <c r="D185" s="34"/>
      <c r="E185" s="34"/>
      <c r="F185" s="34"/>
      <c r="G185" s="34"/>
      <c r="H185" s="34"/>
      <c r="I185" s="35"/>
      <c r="J185" s="36"/>
      <c r="K185" s="34"/>
      <c r="L185" s="34"/>
      <c r="M185" s="34"/>
      <c r="N185" s="34"/>
      <c r="O185" s="34"/>
      <c r="P185" s="35"/>
      <c r="Q185" s="36"/>
      <c r="R185" s="34"/>
      <c r="S185" s="34"/>
      <c r="T185" s="34"/>
      <c r="U185" s="34"/>
      <c r="V185" s="34"/>
      <c r="W185" s="37"/>
    </row>
    <row r="186" spans="1:26" ht="14.25" customHeight="1">
      <c r="A186" s="344"/>
      <c r="B186" s="362"/>
      <c r="C186" s="34"/>
      <c r="D186" s="34"/>
      <c r="E186" s="34"/>
      <c r="F186" s="34"/>
      <c r="G186" s="34"/>
      <c r="H186" s="34"/>
      <c r="I186" s="35"/>
      <c r="J186" s="36"/>
      <c r="K186" s="34"/>
      <c r="L186" s="34"/>
      <c r="M186" s="34"/>
      <c r="N186" s="34"/>
      <c r="O186" s="34"/>
      <c r="P186" s="35"/>
      <c r="Q186" s="36"/>
      <c r="R186" s="34"/>
      <c r="S186" s="34"/>
      <c r="T186" s="34"/>
      <c r="U186" s="34"/>
      <c r="V186" s="34"/>
      <c r="W186" s="37"/>
    </row>
    <row r="187" spans="1:26" ht="14.25" customHeight="1">
      <c r="A187" s="344"/>
      <c r="B187" s="362"/>
      <c r="C187" s="34"/>
      <c r="D187" s="34"/>
      <c r="E187" s="34"/>
      <c r="F187" s="34"/>
      <c r="G187" s="34"/>
      <c r="H187" s="34"/>
      <c r="I187" s="35"/>
      <c r="J187" s="36"/>
      <c r="K187" s="34"/>
      <c r="L187" s="34"/>
      <c r="M187" s="34"/>
      <c r="N187" s="34"/>
      <c r="O187" s="34"/>
      <c r="P187" s="35"/>
      <c r="Q187" s="36"/>
      <c r="R187" s="34"/>
      <c r="S187" s="34"/>
      <c r="T187" s="34"/>
      <c r="U187" s="34"/>
      <c r="V187" s="34"/>
      <c r="W187" s="37"/>
    </row>
    <row r="188" spans="1:26" ht="14.25" customHeight="1">
      <c r="A188" s="344"/>
      <c r="B188" s="362"/>
      <c r="C188" s="34"/>
      <c r="D188" s="34"/>
      <c r="E188" s="34"/>
      <c r="F188" s="34"/>
      <c r="G188" s="34"/>
      <c r="H188" s="34"/>
      <c r="I188" s="35"/>
      <c r="J188" s="36"/>
      <c r="K188" s="34"/>
      <c r="L188" s="34"/>
      <c r="M188" s="34"/>
      <c r="N188" s="34"/>
      <c r="O188" s="34"/>
      <c r="P188" s="35"/>
      <c r="Q188" s="36"/>
      <c r="R188" s="34"/>
      <c r="S188" s="34"/>
      <c r="T188" s="34"/>
      <c r="U188" s="34"/>
      <c r="V188" s="34"/>
      <c r="W188" s="37"/>
    </row>
    <row r="189" spans="1:26" ht="14.25" customHeight="1">
      <c r="A189" s="344"/>
      <c r="B189" s="362"/>
      <c r="C189" s="34"/>
      <c r="D189" s="34"/>
      <c r="E189" s="34"/>
      <c r="F189" s="34"/>
      <c r="G189" s="34"/>
      <c r="H189" s="34"/>
      <c r="I189" s="35"/>
      <c r="J189" s="36"/>
      <c r="K189" s="34"/>
      <c r="L189" s="34"/>
      <c r="M189" s="34"/>
      <c r="N189" s="34"/>
      <c r="O189" s="34"/>
      <c r="P189" s="35"/>
      <c r="Q189" s="36"/>
      <c r="R189" s="34"/>
      <c r="S189" s="34"/>
      <c r="T189" s="34"/>
      <c r="U189" s="34"/>
      <c r="V189" s="34"/>
      <c r="W189" s="37"/>
    </row>
    <row r="190" spans="1:26" ht="14.25" customHeight="1">
      <c r="A190" s="344"/>
      <c r="B190" s="362"/>
      <c r="C190" s="34"/>
      <c r="D190" s="34"/>
      <c r="E190" s="34"/>
      <c r="F190" s="34"/>
      <c r="G190" s="34"/>
      <c r="H190" s="34"/>
      <c r="I190" s="35"/>
      <c r="J190" s="36"/>
      <c r="K190" s="34"/>
      <c r="L190" s="34"/>
      <c r="M190" s="34"/>
      <c r="N190" s="34"/>
      <c r="O190" s="34"/>
      <c r="P190" s="35"/>
      <c r="Q190" s="36"/>
      <c r="R190" s="34"/>
      <c r="S190" s="34"/>
      <c r="T190" s="34"/>
      <c r="U190" s="34"/>
      <c r="V190" s="34"/>
      <c r="W190" s="37"/>
    </row>
    <row r="191" spans="1:26" ht="14.25" customHeight="1">
      <c r="A191" s="344"/>
      <c r="B191" s="362"/>
      <c r="C191" s="34"/>
      <c r="D191" s="34"/>
      <c r="E191" s="34"/>
      <c r="F191" s="34"/>
      <c r="G191" s="34"/>
      <c r="H191" s="34"/>
      <c r="I191" s="35"/>
      <c r="J191" s="36"/>
      <c r="K191" s="34"/>
      <c r="L191" s="34"/>
      <c r="M191" s="34"/>
      <c r="N191" s="34"/>
      <c r="O191" s="34"/>
      <c r="P191" s="35"/>
      <c r="Q191" s="36"/>
      <c r="R191" s="34"/>
      <c r="S191" s="34"/>
      <c r="T191" s="34"/>
      <c r="U191" s="34"/>
      <c r="V191" s="34"/>
      <c r="W191" s="37"/>
    </row>
    <row r="192" spans="1:26" ht="14.25" customHeight="1">
      <c r="A192" s="344"/>
      <c r="B192" s="362"/>
      <c r="C192" s="34"/>
      <c r="D192" s="34"/>
      <c r="E192" s="34"/>
      <c r="F192" s="34"/>
      <c r="G192" s="34"/>
      <c r="H192" s="34"/>
      <c r="I192" s="35"/>
      <c r="J192" s="36"/>
      <c r="K192" s="34"/>
      <c r="L192" s="34"/>
      <c r="M192" s="34"/>
      <c r="N192" s="34"/>
      <c r="O192" s="34"/>
      <c r="P192" s="35"/>
      <c r="Q192" s="36"/>
      <c r="R192" s="34"/>
      <c r="S192" s="34"/>
      <c r="T192" s="34"/>
      <c r="U192" s="34"/>
      <c r="V192" s="34"/>
      <c r="W192" s="37"/>
    </row>
    <row r="193" spans="2:27" ht="14.25" customHeight="1">
      <c r="B193" s="362"/>
      <c r="C193" s="34"/>
      <c r="D193" s="34"/>
      <c r="E193" s="34"/>
      <c r="F193" s="34"/>
      <c r="G193" s="34"/>
      <c r="H193" s="34"/>
      <c r="I193" s="35"/>
      <c r="J193" s="36"/>
      <c r="K193" s="34"/>
      <c r="L193" s="34"/>
      <c r="M193" s="34"/>
      <c r="N193" s="34"/>
      <c r="O193" s="34"/>
      <c r="P193" s="35"/>
      <c r="Q193" s="36"/>
      <c r="R193" s="34"/>
      <c r="S193" s="34"/>
      <c r="T193" s="34"/>
      <c r="U193" s="34"/>
      <c r="V193" s="34"/>
      <c r="W193" s="37"/>
    </row>
    <row r="194" spans="2:27" ht="14.25" customHeight="1">
      <c r="B194" s="362"/>
      <c r="C194" s="34"/>
      <c r="D194" s="34"/>
      <c r="E194" s="34"/>
      <c r="F194" s="34"/>
      <c r="G194" s="34"/>
      <c r="H194" s="34"/>
      <c r="I194" s="35"/>
      <c r="J194" s="36"/>
      <c r="K194" s="34"/>
      <c r="L194" s="34"/>
      <c r="M194" s="34"/>
      <c r="N194" s="34"/>
      <c r="O194" s="34"/>
      <c r="P194" s="35"/>
      <c r="Q194" s="36"/>
      <c r="R194" s="34"/>
      <c r="S194" s="34"/>
      <c r="T194" s="34"/>
      <c r="U194" s="34"/>
      <c r="V194" s="34"/>
      <c r="W194" s="37"/>
    </row>
    <row r="195" spans="2:27" ht="14.25" customHeight="1">
      <c r="B195" s="362"/>
      <c r="C195" s="34"/>
      <c r="D195" s="34"/>
      <c r="E195" s="34"/>
      <c r="F195" s="34"/>
      <c r="G195" s="34"/>
      <c r="H195" s="34"/>
      <c r="I195" s="35"/>
      <c r="J195" s="36"/>
      <c r="K195" s="34"/>
      <c r="L195" s="34"/>
      <c r="M195" s="34"/>
      <c r="N195" s="34"/>
      <c r="O195" s="34"/>
      <c r="P195" s="35"/>
      <c r="Q195" s="36"/>
      <c r="R195" s="34"/>
      <c r="S195" s="34"/>
      <c r="T195" s="34"/>
      <c r="U195" s="34"/>
      <c r="V195" s="34"/>
      <c r="W195" s="37"/>
    </row>
    <row r="196" spans="2:27" ht="14.25" customHeight="1">
      <c r="B196" s="362"/>
      <c r="C196" s="34"/>
      <c r="D196" s="34"/>
      <c r="E196" s="34"/>
      <c r="F196" s="34"/>
      <c r="G196" s="34"/>
      <c r="H196" s="34"/>
      <c r="I196" s="35"/>
      <c r="J196" s="36"/>
      <c r="K196" s="34"/>
      <c r="L196" s="34"/>
      <c r="M196" s="34"/>
      <c r="N196" s="34"/>
      <c r="O196" s="34"/>
      <c r="P196" s="35"/>
      <c r="Q196" s="36"/>
      <c r="R196" s="34"/>
      <c r="S196" s="34"/>
      <c r="T196" s="34"/>
      <c r="U196" s="34"/>
      <c r="V196" s="34"/>
      <c r="W196" s="37"/>
    </row>
    <row r="197" spans="2:27">
      <c r="B197" s="362"/>
      <c r="C197" s="34"/>
      <c r="D197" s="34"/>
      <c r="E197" s="34"/>
      <c r="F197" s="34"/>
      <c r="G197" s="34"/>
      <c r="H197" s="34"/>
      <c r="I197" s="35"/>
      <c r="J197" s="36"/>
      <c r="K197" s="34"/>
      <c r="L197" s="34"/>
      <c r="M197" s="34"/>
      <c r="N197" s="34"/>
      <c r="O197" s="34"/>
      <c r="P197" s="35"/>
      <c r="Q197" s="36"/>
      <c r="R197" s="34"/>
      <c r="S197" s="34"/>
      <c r="T197" s="34"/>
      <c r="U197" s="34"/>
      <c r="V197" s="34"/>
      <c r="W197" s="37"/>
    </row>
    <row r="198" spans="2:27">
      <c r="B198" s="362"/>
      <c r="C198" s="34"/>
      <c r="D198" s="34"/>
      <c r="E198" s="34"/>
      <c r="F198" s="34"/>
      <c r="G198" s="34"/>
      <c r="H198" s="34"/>
      <c r="I198" s="35"/>
      <c r="J198" s="36"/>
      <c r="K198" s="34"/>
      <c r="L198" s="34"/>
      <c r="M198" s="34"/>
      <c r="N198" s="34"/>
      <c r="O198" s="34"/>
      <c r="P198" s="35"/>
      <c r="Q198" s="36"/>
      <c r="R198" s="34"/>
      <c r="S198" s="34"/>
      <c r="T198" s="34"/>
      <c r="U198" s="34"/>
      <c r="V198" s="34"/>
      <c r="W198" s="37"/>
    </row>
    <row r="199" spans="2:27" ht="15.75">
      <c r="B199" s="362"/>
      <c r="C199" s="34"/>
      <c r="D199" s="367" t="s">
        <v>113</v>
      </c>
      <c r="E199" s="367"/>
      <c r="F199" s="367"/>
      <c r="G199" s="367"/>
      <c r="H199" s="367"/>
      <c r="I199" s="35"/>
      <c r="J199" s="36"/>
      <c r="K199" s="367" t="s">
        <v>12</v>
      </c>
      <c r="L199" s="367"/>
      <c r="M199" s="367"/>
      <c r="N199" s="367"/>
      <c r="O199" s="367"/>
      <c r="P199" s="40"/>
      <c r="Q199" s="41"/>
      <c r="R199" s="368" t="s">
        <v>114</v>
      </c>
      <c r="S199" s="368"/>
      <c r="T199" s="368"/>
      <c r="U199" s="368"/>
      <c r="V199" s="368"/>
      <c r="W199" s="37"/>
    </row>
    <row r="200" spans="2:27" ht="18">
      <c r="B200" s="362"/>
      <c r="C200" s="34"/>
      <c r="D200" s="42">
        <v>2014</v>
      </c>
      <c r="E200" s="42">
        <v>2015</v>
      </c>
      <c r="F200" s="42">
        <v>2016</v>
      </c>
      <c r="G200" s="42" t="s">
        <v>115</v>
      </c>
      <c r="H200" s="42" t="s">
        <v>116</v>
      </c>
      <c r="I200" s="56"/>
      <c r="J200" s="57"/>
      <c r="K200" s="42">
        <v>2014</v>
      </c>
      <c r="L200" s="42">
        <v>2015</v>
      </c>
      <c r="M200" s="42">
        <v>2016</v>
      </c>
      <c r="N200" s="42" t="s">
        <v>115</v>
      </c>
      <c r="O200" s="42" t="s">
        <v>116</v>
      </c>
      <c r="P200" s="43"/>
      <c r="Q200" s="44"/>
      <c r="R200" s="42">
        <v>2014</v>
      </c>
      <c r="S200" s="42">
        <v>2015</v>
      </c>
      <c r="T200" s="42">
        <v>2016</v>
      </c>
      <c r="U200" s="42" t="s">
        <v>115</v>
      </c>
      <c r="V200" s="42" t="s">
        <v>117</v>
      </c>
      <c r="W200" s="37"/>
      <c r="Z200" s="316"/>
    </row>
    <row r="201" spans="2:27" ht="4.5" customHeight="1">
      <c r="B201" s="362"/>
      <c r="C201" s="34"/>
      <c r="D201" s="45"/>
      <c r="E201" s="45"/>
      <c r="F201" s="45"/>
      <c r="G201" s="45"/>
      <c r="H201" s="45"/>
      <c r="I201" s="35"/>
      <c r="J201" s="36"/>
      <c r="K201" s="45"/>
      <c r="L201" s="45"/>
      <c r="M201" s="45"/>
      <c r="N201" s="45"/>
      <c r="O201" s="45"/>
      <c r="P201" s="43"/>
      <c r="Q201" s="44"/>
      <c r="R201" s="45"/>
      <c r="S201" s="45"/>
      <c r="T201" s="45"/>
      <c r="U201" s="45"/>
      <c r="V201" s="45"/>
      <c r="W201" s="37"/>
      <c r="Z201" s="316"/>
    </row>
    <row r="202" spans="2:27" ht="4.5" customHeight="1">
      <c r="B202" s="362"/>
      <c r="C202" s="34"/>
      <c r="D202" s="38"/>
      <c r="E202" s="38"/>
      <c r="F202" s="38"/>
      <c r="G202" s="38"/>
      <c r="H202" s="38"/>
      <c r="I202" s="35"/>
      <c r="J202" s="36"/>
      <c r="K202" s="38"/>
      <c r="L202" s="38"/>
      <c r="M202" s="38"/>
      <c r="N202" s="38"/>
      <c r="O202" s="38"/>
      <c r="P202" s="43"/>
      <c r="Q202" s="44"/>
      <c r="R202" s="38"/>
      <c r="S202" s="38"/>
      <c r="T202" s="38"/>
      <c r="U202" s="38"/>
      <c r="V202" s="38"/>
      <c r="W202" s="37"/>
      <c r="Z202" s="316"/>
    </row>
    <row r="203" spans="2:27">
      <c r="B203" s="362"/>
      <c r="C203" s="342" t="s">
        <v>56</v>
      </c>
      <c r="D203" s="330"/>
      <c r="E203" s="330"/>
      <c r="F203" s="330"/>
      <c r="G203" s="251"/>
      <c r="H203" s="251"/>
      <c r="I203" s="232"/>
      <c r="J203" s="233"/>
      <c r="K203" s="330"/>
      <c r="L203" s="330"/>
      <c r="M203" s="330"/>
      <c r="N203" s="283"/>
      <c r="O203" s="283"/>
      <c r="P203" s="232"/>
      <c r="Q203" s="233"/>
      <c r="R203" s="330"/>
      <c r="S203" s="330"/>
      <c r="T203" s="330"/>
      <c r="U203" s="251"/>
      <c r="V203" s="251"/>
      <c r="W203" s="37"/>
      <c r="Z203" s="316" t="s">
        <v>57</v>
      </c>
      <c r="AA203" s="316" t="s">
        <v>103</v>
      </c>
    </row>
    <row r="204" spans="2:27">
      <c r="B204" s="362"/>
      <c r="C204" s="342" t="s">
        <v>58</v>
      </c>
      <c r="D204" s="329"/>
      <c r="E204" s="329"/>
      <c r="F204" s="329"/>
      <c r="G204" s="234">
        <f>VLOOKUP($Z204&amp;2017&amp;$AA204,nextgen.gr5to8,2,FALSE)</f>
        <v>478.36262956564661</v>
      </c>
      <c r="H204" s="234">
        <f>VLOOKUP($Z204&amp;2018&amp;$AA204,nextgen.gr5to8,2,FALSE)</f>
        <v>478.72894359200797</v>
      </c>
      <c r="I204" s="232"/>
      <c r="J204" s="233"/>
      <c r="K204" s="329"/>
      <c r="L204" s="329"/>
      <c r="M204" s="329"/>
      <c r="N204" s="240">
        <f>VLOOKUP($Z204&amp;2017&amp;$AA204,nextgen.gr5to8,3,FALSE)</f>
        <v>12</v>
      </c>
      <c r="O204" s="240">
        <f>VLOOKUP($Z204&amp;2018&amp;$AA204,nextgen.gr5to8,3,FALSE)</f>
        <v>14</v>
      </c>
      <c r="P204" s="232"/>
      <c r="Q204" s="233"/>
      <c r="R204" s="329"/>
      <c r="S204" s="329"/>
      <c r="T204" s="329"/>
      <c r="U204" s="234">
        <f>VLOOKUP($Z204&amp;2017&amp;$AA204,nextgen.gr5to8,4,FALSE)</f>
        <v>45</v>
      </c>
      <c r="V204" s="234">
        <f>VLOOKUP($Z204&amp;2018&amp;$AA204,nextgen.gr5to8,4,FALSE)</f>
        <v>46.546525431467444</v>
      </c>
      <c r="W204" s="37"/>
      <c r="Z204" s="316" t="s">
        <v>59</v>
      </c>
      <c r="AA204" s="316" t="s">
        <v>103</v>
      </c>
    </row>
    <row r="205" spans="2:27">
      <c r="B205" s="362"/>
      <c r="C205" s="342" t="s">
        <v>60</v>
      </c>
      <c r="D205" s="329"/>
      <c r="E205" s="329"/>
      <c r="F205" s="329"/>
      <c r="G205" s="234">
        <f>VLOOKUP($Z205&amp;2017&amp;$AA205,nextgen.gr5to8,2,FALSE)</f>
        <v>474.78169449598022</v>
      </c>
      <c r="H205" s="234">
        <f>VLOOKUP($Z205&amp;2018&amp;$AA205,nextgen.gr5to8,2,FALSE)</f>
        <v>474.09101725163595</v>
      </c>
      <c r="I205" s="232"/>
      <c r="J205" s="233"/>
      <c r="K205" s="329"/>
      <c r="L205" s="329"/>
      <c r="M205" s="329"/>
      <c r="N205" s="240">
        <f>VLOOKUP($Z205&amp;2017&amp;$AA205,nextgen.gr5to8,3,FALSE)</f>
        <v>9</v>
      </c>
      <c r="O205" s="240">
        <f>VLOOKUP($Z205&amp;2018&amp;$AA205,nextgen.gr5to8,3,FALSE)</f>
        <v>7</v>
      </c>
      <c r="P205" s="232"/>
      <c r="Q205" s="233"/>
      <c r="R205" s="329"/>
      <c r="S205" s="329"/>
      <c r="T205" s="329"/>
      <c r="U205" s="234">
        <f>VLOOKUP($Z205&amp;2017&amp;$AA205,nextgen.gr5to8,4,FALSE)</f>
        <v>44</v>
      </c>
      <c r="V205" s="234">
        <f>VLOOKUP($Z205&amp;2018&amp;$AA205,nextgen.gr5to8,4,FALSE)</f>
        <v>43.682154171066529</v>
      </c>
      <c r="W205" s="37"/>
      <c r="Z205" s="316" t="s">
        <v>61</v>
      </c>
      <c r="AA205" s="316" t="s">
        <v>103</v>
      </c>
    </row>
    <row r="206" spans="2:27" ht="4.5" customHeight="1">
      <c r="B206" s="362"/>
      <c r="C206" s="34"/>
      <c r="D206" s="49"/>
      <c r="E206" s="49"/>
      <c r="F206" s="49"/>
      <c r="G206" s="49"/>
      <c r="H206" s="49"/>
      <c r="I206" s="46"/>
      <c r="J206" s="47"/>
      <c r="K206" s="49"/>
      <c r="L206" s="49"/>
      <c r="M206" s="49"/>
      <c r="N206" s="49"/>
      <c r="O206" s="49"/>
      <c r="P206" s="46"/>
      <c r="Q206" s="47"/>
      <c r="R206" s="49"/>
      <c r="S206" s="49"/>
      <c r="T206" s="49"/>
      <c r="U206" s="49"/>
      <c r="V206" s="49"/>
      <c r="W206" s="37"/>
    </row>
    <row r="207" spans="2:27" ht="4.5" customHeight="1">
      <c r="B207" s="362"/>
      <c r="C207" s="34"/>
      <c r="D207" s="39"/>
      <c r="E207" s="39"/>
      <c r="F207" s="39"/>
      <c r="G207" s="39"/>
      <c r="H207" s="39"/>
      <c r="I207" s="46"/>
      <c r="J207" s="47"/>
      <c r="K207" s="39"/>
      <c r="L207" s="39"/>
      <c r="M207" s="39"/>
      <c r="N207" s="39"/>
      <c r="O207" s="39"/>
      <c r="P207" s="46"/>
      <c r="Q207" s="47"/>
      <c r="R207" s="39"/>
      <c r="S207" s="39"/>
      <c r="T207" s="39"/>
      <c r="U207" s="39"/>
      <c r="V207" s="39"/>
      <c r="W207" s="37"/>
    </row>
    <row r="208" spans="2:27">
      <c r="B208" s="362"/>
      <c r="C208" s="20" t="s">
        <v>30</v>
      </c>
      <c r="D208" s="116" t="s">
        <v>62</v>
      </c>
      <c r="E208" s="116" t="s">
        <v>62</v>
      </c>
      <c r="F208" s="116" t="s">
        <v>62</v>
      </c>
      <c r="G208" s="116" t="s">
        <v>62</v>
      </c>
      <c r="H208" s="116" t="s">
        <v>62</v>
      </c>
      <c r="I208" s="217"/>
      <c r="J208" s="218"/>
      <c r="K208" s="116" t="s">
        <v>62</v>
      </c>
      <c r="L208" s="116" t="s">
        <v>62</v>
      </c>
      <c r="M208" s="116" t="s">
        <v>62</v>
      </c>
      <c r="N208" s="116" t="s">
        <v>62</v>
      </c>
      <c r="O208" s="116" t="s">
        <v>62</v>
      </c>
      <c r="P208" s="217"/>
      <c r="Q208" s="218"/>
      <c r="R208" s="116" t="s">
        <v>62</v>
      </c>
      <c r="S208" s="116" t="s">
        <v>62</v>
      </c>
      <c r="T208" s="116" t="s">
        <v>62</v>
      </c>
      <c r="U208" s="116" t="s">
        <v>62</v>
      </c>
      <c r="V208" s="116" t="s">
        <v>62</v>
      </c>
      <c r="W208" s="37"/>
    </row>
    <row r="209" spans="2:23" ht="15.75" thickBot="1">
      <c r="B209" s="363"/>
      <c r="C209" s="219"/>
      <c r="D209" s="220"/>
      <c r="E209" s="220"/>
      <c r="F209" s="220"/>
      <c r="G209" s="220"/>
      <c r="H209" s="220"/>
      <c r="I209" s="221"/>
      <c r="J209" s="221"/>
      <c r="K209" s="220"/>
      <c r="L209" s="220"/>
      <c r="M209" s="220"/>
      <c r="N209" s="220"/>
      <c r="O209" s="220"/>
      <c r="P209" s="221"/>
      <c r="Q209" s="221"/>
      <c r="R209" s="220"/>
      <c r="S209" s="220"/>
      <c r="T209" s="220"/>
      <c r="U209" s="220"/>
      <c r="V209" s="220"/>
      <c r="W209" s="222"/>
    </row>
    <row r="210" spans="2:23" ht="18.75" customHeight="1">
      <c r="B210" s="370" t="s">
        <v>63</v>
      </c>
      <c r="C210" s="15"/>
      <c r="D210" s="16"/>
      <c r="E210" s="16"/>
      <c r="F210" s="16"/>
      <c r="G210" s="16"/>
      <c r="H210" s="16"/>
      <c r="I210" s="16"/>
      <c r="J210" s="16"/>
      <c r="K210" s="16"/>
      <c r="L210" s="16"/>
      <c r="M210" s="16"/>
      <c r="N210" s="16"/>
      <c r="O210" s="16"/>
      <c r="P210" s="16"/>
      <c r="Q210" s="16"/>
      <c r="R210" s="16"/>
      <c r="S210" s="16"/>
      <c r="T210" s="16"/>
      <c r="U210" s="16"/>
      <c r="V210" s="16"/>
      <c r="W210" s="50"/>
    </row>
    <row r="211" spans="2:23" ht="15" customHeight="1">
      <c r="B211" s="362"/>
      <c r="C211" s="51"/>
      <c r="D211" s="51"/>
      <c r="E211" s="51"/>
      <c r="F211" s="51"/>
      <c r="G211" s="51"/>
      <c r="H211" s="51"/>
      <c r="I211" s="52"/>
      <c r="J211" s="53"/>
      <c r="K211" s="51"/>
      <c r="L211" s="51"/>
      <c r="M211" s="51"/>
      <c r="N211" s="51"/>
      <c r="O211" s="51"/>
      <c r="P211" s="52"/>
      <c r="Q211" s="53"/>
      <c r="R211" s="51"/>
      <c r="S211" s="51"/>
      <c r="T211" s="51"/>
      <c r="U211" s="51"/>
      <c r="V211" s="51"/>
      <c r="W211" s="54"/>
    </row>
    <row r="212" spans="2:23" ht="15" customHeight="1">
      <c r="B212" s="362"/>
      <c r="C212" s="55"/>
      <c r="D212" s="55"/>
      <c r="E212" s="55"/>
      <c r="F212" s="55"/>
      <c r="G212" s="55"/>
      <c r="H212" s="55"/>
      <c r="I212" s="56"/>
      <c r="J212" s="57"/>
      <c r="K212" s="55"/>
      <c r="L212" s="55"/>
      <c r="M212" s="55"/>
      <c r="N212" s="55"/>
      <c r="O212" s="55"/>
      <c r="P212" s="56"/>
      <c r="Q212" s="57"/>
      <c r="R212" s="55"/>
      <c r="S212" s="55"/>
      <c r="T212" s="55"/>
      <c r="U212" s="55"/>
      <c r="V212" s="55"/>
      <c r="W212" s="58"/>
    </row>
    <row r="213" spans="2:23" ht="15" customHeight="1">
      <c r="B213" s="362"/>
      <c r="C213" s="55"/>
      <c r="D213" s="55"/>
      <c r="E213" s="55"/>
      <c r="F213" s="55"/>
      <c r="G213" s="55"/>
      <c r="H213" s="55"/>
      <c r="I213" s="56"/>
      <c r="J213" s="57"/>
      <c r="K213" s="55"/>
      <c r="L213" s="55"/>
      <c r="M213" s="55"/>
      <c r="N213" s="55"/>
      <c r="O213" s="55"/>
      <c r="P213" s="56"/>
      <c r="Q213" s="57"/>
      <c r="R213" s="55"/>
      <c r="S213" s="55"/>
      <c r="T213" s="55"/>
      <c r="U213" s="55"/>
      <c r="V213" s="55"/>
      <c r="W213" s="58"/>
    </row>
    <row r="214" spans="2:23" ht="15" customHeight="1">
      <c r="B214" s="362"/>
      <c r="C214" s="55"/>
      <c r="D214" s="55"/>
      <c r="E214" s="55"/>
      <c r="F214" s="55"/>
      <c r="G214" s="55"/>
      <c r="H214" s="55"/>
      <c r="I214" s="56"/>
      <c r="J214" s="57"/>
      <c r="K214" s="55"/>
      <c r="L214" s="55"/>
      <c r="M214" s="55"/>
      <c r="N214" s="55"/>
      <c r="O214" s="55"/>
      <c r="P214" s="56"/>
      <c r="Q214" s="57"/>
      <c r="R214" s="55"/>
      <c r="S214" s="55"/>
      <c r="T214" s="55"/>
      <c r="U214" s="55"/>
      <c r="V214" s="55"/>
      <c r="W214" s="58"/>
    </row>
    <row r="215" spans="2:23" ht="15" customHeight="1">
      <c r="B215" s="362"/>
      <c r="C215" s="55"/>
      <c r="D215" s="55"/>
      <c r="E215" s="55"/>
      <c r="F215" s="55"/>
      <c r="G215" s="55"/>
      <c r="H215" s="55"/>
      <c r="I215" s="56"/>
      <c r="J215" s="57"/>
      <c r="K215" s="55"/>
      <c r="L215" s="55"/>
      <c r="M215" s="55"/>
      <c r="N215" s="55"/>
      <c r="O215" s="55"/>
      <c r="P215" s="56"/>
      <c r="Q215" s="57"/>
      <c r="R215" s="55"/>
      <c r="S215" s="55"/>
      <c r="T215" s="55"/>
      <c r="U215" s="55"/>
      <c r="V215" s="55"/>
      <c r="W215" s="58"/>
    </row>
    <row r="216" spans="2:23" ht="15" customHeight="1">
      <c r="B216" s="362"/>
      <c r="C216" s="55"/>
      <c r="D216" s="55"/>
      <c r="E216" s="55"/>
      <c r="F216" s="55"/>
      <c r="G216" s="55"/>
      <c r="H216" s="55"/>
      <c r="I216" s="56"/>
      <c r="J216" s="57"/>
      <c r="K216" s="55"/>
      <c r="L216" s="55"/>
      <c r="M216" s="55"/>
      <c r="N216" s="55"/>
      <c r="O216" s="55"/>
      <c r="P216" s="56"/>
      <c r="Q216" s="57"/>
      <c r="R216" s="55"/>
      <c r="S216" s="55"/>
      <c r="T216" s="55"/>
      <c r="U216" s="55"/>
      <c r="V216" s="55"/>
      <c r="W216" s="58"/>
    </row>
    <row r="217" spans="2:23" ht="15" customHeight="1">
      <c r="B217" s="362"/>
      <c r="C217" s="55"/>
      <c r="D217" s="55"/>
      <c r="E217" s="55"/>
      <c r="F217" s="55"/>
      <c r="G217" s="55"/>
      <c r="H217" s="55"/>
      <c r="I217" s="56"/>
      <c r="J217" s="57"/>
      <c r="K217" s="55"/>
      <c r="L217" s="55"/>
      <c r="M217" s="55"/>
      <c r="N217" s="55"/>
      <c r="O217" s="55"/>
      <c r="P217" s="56"/>
      <c r="Q217" s="57"/>
      <c r="R217" s="55"/>
      <c r="S217" s="55"/>
      <c r="T217" s="55"/>
      <c r="U217" s="55"/>
      <c r="V217" s="55"/>
      <c r="W217" s="58"/>
    </row>
    <row r="218" spans="2:23" ht="15" customHeight="1">
      <c r="B218" s="362"/>
      <c r="C218" s="55"/>
      <c r="D218" s="55"/>
      <c r="E218" s="55"/>
      <c r="F218" s="55"/>
      <c r="G218" s="55"/>
      <c r="H218" s="55"/>
      <c r="I218" s="56"/>
      <c r="J218" s="57"/>
      <c r="K218" s="55"/>
      <c r="L218" s="55"/>
      <c r="M218" s="55"/>
      <c r="N218" s="55"/>
      <c r="O218" s="55"/>
      <c r="P218" s="56"/>
      <c r="Q218" s="57"/>
      <c r="R218" s="55"/>
      <c r="S218" s="55"/>
      <c r="T218" s="55"/>
      <c r="U218" s="55"/>
      <c r="V218" s="55"/>
      <c r="W218" s="58"/>
    </row>
    <row r="219" spans="2:23" ht="15" customHeight="1">
      <c r="B219" s="362"/>
      <c r="C219" s="55"/>
      <c r="D219" s="55"/>
      <c r="E219" s="55"/>
      <c r="F219" s="55"/>
      <c r="G219" s="55"/>
      <c r="H219" s="55"/>
      <c r="I219" s="56"/>
      <c r="J219" s="57"/>
      <c r="K219" s="55"/>
      <c r="L219" s="55"/>
      <c r="M219" s="55"/>
      <c r="N219" s="55"/>
      <c r="O219" s="55"/>
      <c r="P219" s="56"/>
      <c r="Q219" s="57"/>
      <c r="R219" s="55"/>
      <c r="S219" s="55"/>
      <c r="T219" s="55"/>
      <c r="U219" s="55"/>
      <c r="V219" s="55"/>
      <c r="W219" s="58"/>
    </row>
    <row r="220" spans="2:23" ht="15" customHeight="1">
      <c r="B220" s="362"/>
      <c r="C220" s="55"/>
      <c r="D220" s="55"/>
      <c r="E220" s="55"/>
      <c r="F220" s="55"/>
      <c r="G220" s="55"/>
      <c r="H220" s="55"/>
      <c r="I220" s="56"/>
      <c r="J220" s="57"/>
      <c r="K220" s="55"/>
      <c r="L220" s="55"/>
      <c r="M220" s="55"/>
      <c r="N220" s="55"/>
      <c r="O220" s="55"/>
      <c r="P220" s="56"/>
      <c r="Q220" s="57"/>
      <c r="R220" s="55"/>
      <c r="S220" s="55"/>
      <c r="T220" s="55"/>
      <c r="U220" s="55"/>
      <c r="V220" s="55"/>
      <c r="W220" s="58"/>
    </row>
    <row r="221" spans="2:23" ht="15" customHeight="1">
      <c r="B221" s="362"/>
      <c r="C221" s="55"/>
      <c r="D221" s="55"/>
      <c r="E221" s="55"/>
      <c r="F221" s="55"/>
      <c r="G221" s="55"/>
      <c r="H221" s="55"/>
      <c r="I221" s="56"/>
      <c r="J221" s="57"/>
      <c r="K221" s="55"/>
      <c r="L221" s="55"/>
      <c r="M221" s="55"/>
      <c r="N221" s="55"/>
      <c r="O221" s="55"/>
      <c r="P221" s="56"/>
      <c r="Q221" s="57"/>
      <c r="R221" s="55"/>
      <c r="S221" s="55"/>
      <c r="T221" s="55"/>
      <c r="U221" s="55"/>
      <c r="V221" s="55"/>
      <c r="W221" s="58"/>
    </row>
    <row r="222" spans="2:23" ht="15" customHeight="1">
      <c r="B222" s="362"/>
      <c r="C222" s="55"/>
      <c r="D222" s="55"/>
      <c r="E222" s="55"/>
      <c r="F222" s="55"/>
      <c r="G222" s="55"/>
      <c r="H222" s="55"/>
      <c r="I222" s="56"/>
      <c r="J222" s="57"/>
      <c r="K222" s="55"/>
      <c r="L222" s="55"/>
      <c r="M222" s="55"/>
      <c r="N222" s="55"/>
      <c r="O222" s="55"/>
      <c r="P222" s="56"/>
      <c r="Q222" s="57"/>
      <c r="R222" s="55"/>
      <c r="S222" s="55"/>
      <c r="T222" s="55"/>
      <c r="U222" s="55"/>
      <c r="V222" s="55"/>
      <c r="W222" s="58"/>
    </row>
    <row r="223" spans="2:23" ht="15" customHeight="1">
      <c r="B223" s="362"/>
      <c r="C223" s="55"/>
      <c r="D223" s="55"/>
      <c r="E223" s="55"/>
      <c r="F223" s="55"/>
      <c r="G223" s="55"/>
      <c r="H223" s="55"/>
      <c r="I223" s="56"/>
      <c r="J223" s="57"/>
      <c r="K223" s="55"/>
      <c r="L223" s="55"/>
      <c r="M223" s="55"/>
      <c r="N223" s="55"/>
      <c r="O223" s="55"/>
      <c r="P223" s="56"/>
      <c r="Q223" s="57"/>
      <c r="R223" s="55"/>
      <c r="S223" s="55"/>
      <c r="T223" s="55"/>
      <c r="U223" s="55"/>
      <c r="V223" s="55"/>
      <c r="W223" s="58"/>
    </row>
    <row r="224" spans="2:23" ht="15" customHeight="1">
      <c r="B224" s="362"/>
      <c r="C224" s="55"/>
      <c r="D224" s="55"/>
      <c r="E224" s="55"/>
      <c r="F224" s="55"/>
      <c r="G224" s="55"/>
      <c r="H224" s="55"/>
      <c r="I224" s="56"/>
      <c r="J224" s="57"/>
      <c r="K224" s="55"/>
      <c r="L224" s="55"/>
      <c r="M224" s="55"/>
      <c r="N224" s="55"/>
      <c r="O224" s="55"/>
      <c r="P224" s="56"/>
      <c r="Q224" s="57"/>
      <c r="R224" s="55"/>
      <c r="S224" s="55"/>
      <c r="T224" s="55"/>
      <c r="U224" s="55"/>
      <c r="V224" s="55"/>
      <c r="W224" s="58"/>
    </row>
    <row r="225" spans="2:27" ht="15" customHeight="1">
      <c r="B225" s="362"/>
      <c r="C225" s="55"/>
      <c r="D225" s="55"/>
      <c r="E225" s="55"/>
      <c r="F225" s="55"/>
      <c r="G225" s="55"/>
      <c r="H225" s="55"/>
      <c r="I225" s="56"/>
      <c r="J225" s="57"/>
      <c r="K225" s="55"/>
      <c r="L225" s="55"/>
      <c r="M225" s="55"/>
      <c r="N225" s="55"/>
      <c r="O225" s="55"/>
      <c r="P225" s="56"/>
      <c r="Q225" s="57"/>
      <c r="R225" s="55"/>
      <c r="S225" s="55"/>
      <c r="T225" s="55"/>
      <c r="U225" s="55"/>
      <c r="V225" s="55"/>
      <c r="W225" s="58"/>
    </row>
    <row r="226" spans="2:27" ht="15" customHeight="1">
      <c r="B226" s="362"/>
      <c r="C226" s="55"/>
      <c r="D226" s="367" t="s">
        <v>113</v>
      </c>
      <c r="E226" s="367"/>
      <c r="F226" s="367"/>
      <c r="G226" s="367"/>
      <c r="H226" s="367"/>
      <c r="I226" s="35"/>
      <c r="J226" s="36"/>
      <c r="K226" s="367" t="s">
        <v>12</v>
      </c>
      <c r="L226" s="367"/>
      <c r="M226" s="367"/>
      <c r="N226" s="367"/>
      <c r="O226" s="367"/>
      <c r="P226" s="40"/>
      <c r="Q226" s="41"/>
      <c r="R226" s="368" t="s">
        <v>114</v>
      </c>
      <c r="S226" s="368"/>
      <c r="T226" s="368"/>
      <c r="U226" s="368"/>
      <c r="V226" s="368"/>
      <c r="W226" s="58"/>
    </row>
    <row r="227" spans="2:27" ht="18">
      <c r="B227" s="362"/>
      <c r="C227" s="55"/>
      <c r="D227" s="42">
        <v>2014</v>
      </c>
      <c r="E227" s="42">
        <v>2015</v>
      </c>
      <c r="F227" s="42">
        <v>2016</v>
      </c>
      <c r="G227" s="42" t="s">
        <v>115</v>
      </c>
      <c r="H227" s="42" t="s">
        <v>116</v>
      </c>
      <c r="I227" s="56"/>
      <c r="J227" s="57"/>
      <c r="K227" s="42">
        <v>2014</v>
      </c>
      <c r="L227" s="42">
        <v>2015</v>
      </c>
      <c r="M227" s="42">
        <v>2016</v>
      </c>
      <c r="N227" s="42" t="s">
        <v>115</v>
      </c>
      <c r="O227" s="42" t="s">
        <v>116</v>
      </c>
      <c r="P227" s="43"/>
      <c r="Q227" s="44"/>
      <c r="R227" s="42">
        <v>2014</v>
      </c>
      <c r="S227" s="42">
        <v>2015</v>
      </c>
      <c r="T227" s="42">
        <v>2016</v>
      </c>
      <c r="U227" s="42" t="s">
        <v>115</v>
      </c>
      <c r="V227" s="42" t="s">
        <v>117</v>
      </c>
      <c r="W227" s="58"/>
      <c r="Z227" s="316"/>
    </row>
    <row r="228" spans="2:27" ht="4.5" customHeight="1">
      <c r="B228" s="362"/>
      <c r="C228" s="55"/>
      <c r="D228" s="45"/>
      <c r="E228" s="45"/>
      <c r="F228" s="45"/>
      <c r="G228" s="45"/>
      <c r="H228" s="45"/>
      <c r="I228" s="56"/>
      <c r="J228" s="57"/>
      <c r="K228" s="45"/>
      <c r="L228" s="45"/>
      <c r="M228" s="45"/>
      <c r="N228" s="45"/>
      <c r="O228" s="45"/>
      <c r="P228" s="43"/>
      <c r="Q228" s="44"/>
      <c r="R228" s="45"/>
      <c r="S228" s="45"/>
      <c r="T228" s="45"/>
      <c r="U228" s="45"/>
      <c r="V228" s="45"/>
      <c r="W228" s="58"/>
      <c r="Z228" s="316"/>
    </row>
    <row r="229" spans="2:27" ht="4.5" customHeight="1">
      <c r="B229" s="362"/>
      <c r="C229" s="55"/>
      <c r="D229" s="38"/>
      <c r="E229" s="38"/>
      <c r="F229" s="38"/>
      <c r="G229" s="38"/>
      <c r="H229" s="38"/>
      <c r="I229" s="56"/>
      <c r="J229" s="57"/>
      <c r="K229" s="38"/>
      <c r="L229" s="38"/>
      <c r="M229" s="38"/>
      <c r="N229" s="38"/>
      <c r="O229" s="38"/>
      <c r="P229" s="43"/>
      <c r="Q229" s="44"/>
      <c r="R229" s="38"/>
      <c r="S229" s="38"/>
      <c r="T229" s="38"/>
      <c r="U229" s="38"/>
      <c r="V229" s="38"/>
      <c r="W229" s="58"/>
      <c r="Z229" s="316"/>
    </row>
    <row r="230" spans="2:27">
      <c r="B230" s="362"/>
      <c r="C230" s="342" t="s">
        <v>56</v>
      </c>
      <c r="D230" s="330"/>
      <c r="E230" s="330"/>
      <c r="F230" s="330"/>
      <c r="G230" s="251"/>
      <c r="H230" s="251"/>
      <c r="I230" s="238"/>
      <c r="J230" s="239"/>
      <c r="K230" s="330"/>
      <c r="L230" s="330"/>
      <c r="M230" s="330"/>
      <c r="N230" s="283"/>
      <c r="O230" s="283"/>
      <c r="P230" s="238"/>
      <c r="Q230" s="239"/>
      <c r="R230" s="330"/>
      <c r="S230" s="330"/>
      <c r="T230" s="330"/>
      <c r="U230" s="251"/>
      <c r="V230" s="251"/>
      <c r="W230" s="242"/>
      <c r="Z230" s="316" t="s">
        <v>57</v>
      </c>
      <c r="AA230" s="316" t="s">
        <v>103</v>
      </c>
    </row>
    <row r="231" spans="2:27">
      <c r="B231" s="362"/>
      <c r="C231" s="342" t="s">
        <v>58</v>
      </c>
      <c r="D231" s="329"/>
      <c r="E231" s="329"/>
      <c r="F231" s="329"/>
      <c r="G231" s="234">
        <f>VLOOKUP($Z231&amp;2017&amp;$AA231,nextgen.gr5to8,5,FALSE)</f>
        <v>481.0222801902716</v>
      </c>
      <c r="H231" s="234">
        <f>VLOOKUP($Z231&amp;2018&amp;$AA231,nextgen.gr5to8,5,FALSE)</f>
        <v>480.12289520670237</v>
      </c>
      <c r="I231" s="238"/>
      <c r="J231" s="239"/>
      <c r="K231" s="329"/>
      <c r="L231" s="329"/>
      <c r="M231" s="329"/>
      <c r="N231" s="240">
        <f>VLOOKUP($Z231&amp;2017&amp;$AA231,nextgen.gr5to8,6,FALSE)</f>
        <v>17</v>
      </c>
      <c r="O231" s="240">
        <f>VLOOKUP($Z231&amp;2018&amp;$AA231,nextgen.gr5to8,6,FALSE)</f>
        <v>17</v>
      </c>
      <c r="P231" s="238"/>
      <c r="Q231" s="239"/>
      <c r="R231" s="329"/>
      <c r="S231" s="329"/>
      <c r="T231" s="329"/>
      <c r="U231" s="234">
        <f>VLOOKUP($Z231&amp;2017&amp;$AA231,nextgen.gr5to8,7,FALSE)</f>
        <v>43</v>
      </c>
      <c r="V231" s="234">
        <f>VLOOKUP($Z231&amp;2018&amp;$AA231,nextgen.gr5to8,7,FALSE)</f>
        <v>45.470532233203372</v>
      </c>
      <c r="W231" s="242"/>
      <c r="Z231" s="316" t="s">
        <v>59</v>
      </c>
      <c r="AA231" s="316" t="s">
        <v>103</v>
      </c>
    </row>
    <row r="232" spans="2:27">
      <c r="B232" s="362"/>
      <c r="C232" s="342" t="s">
        <v>60</v>
      </c>
      <c r="D232" s="329"/>
      <c r="E232" s="329"/>
      <c r="F232" s="329"/>
      <c r="G232" s="234">
        <f>VLOOKUP($Z232&amp;2017&amp;$AA232,nextgen.gr5to8,5,FALSE)</f>
        <v>476.58054522924414</v>
      </c>
      <c r="H232" s="234">
        <f>VLOOKUP($Z232&amp;2018&amp;$AA232,nextgen.gr5to8,5,FALSE)</f>
        <v>474.68571428571431</v>
      </c>
      <c r="I232" s="238"/>
      <c r="J232" s="239"/>
      <c r="K232" s="329"/>
      <c r="L232" s="329"/>
      <c r="M232" s="329"/>
      <c r="N232" s="240">
        <f>VLOOKUP($Z232&amp;2017&amp;$AA232,nextgen.gr5to8,6,FALSE)</f>
        <v>11</v>
      </c>
      <c r="O232" s="240">
        <f>VLOOKUP($Z232&amp;2018&amp;$AA232,nextgen.gr5to8,6,FALSE)</f>
        <v>9</v>
      </c>
      <c r="P232" s="238"/>
      <c r="Q232" s="239"/>
      <c r="R232" s="329"/>
      <c r="S232" s="329"/>
      <c r="T232" s="329"/>
      <c r="U232" s="234">
        <f>VLOOKUP($Z232&amp;2017&amp;$AA232,nextgen.gr5to8,7,FALSE)</f>
        <v>33</v>
      </c>
      <c r="V232" s="234">
        <f>VLOOKUP($Z232&amp;2018&amp;$AA232,nextgen.gr5to8,7,FALSE)</f>
        <v>41.127100840336134</v>
      </c>
      <c r="W232" s="242"/>
      <c r="Z232" s="316" t="s">
        <v>61</v>
      </c>
      <c r="AA232" s="316" t="s">
        <v>103</v>
      </c>
    </row>
    <row r="233" spans="2:27" ht="4.5" customHeight="1">
      <c r="B233" s="362"/>
      <c r="C233" s="34"/>
      <c r="D233" s="49"/>
      <c r="E233" s="49"/>
      <c r="F233" s="49"/>
      <c r="G233" s="49"/>
      <c r="H233" s="49"/>
      <c r="I233" s="62"/>
      <c r="J233" s="63"/>
      <c r="K233" s="49"/>
      <c r="L233" s="49"/>
      <c r="M233" s="49"/>
      <c r="N233" s="49"/>
      <c r="O233" s="49"/>
      <c r="P233" s="62"/>
      <c r="Q233" s="63"/>
      <c r="R233" s="49"/>
      <c r="S233" s="49"/>
      <c r="T233" s="49"/>
      <c r="U233" s="49"/>
      <c r="V233" s="49"/>
      <c r="W233" s="58"/>
    </row>
    <row r="234" spans="2:27" ht="4.5" customHeight="1">
      <c r="B234" s="362"/>
      <c r="C234" s="34"/>
      <c r="D234" s="39"/>
      <c r="E234" s="39"/>
      <c r="F234" s="39"/>
      <c r="G234" s="39"/>
      <c r="H234" s="39"/>
      <c r="I234" s="62"/>
      <c r="J234" s="63"/>
      <c r="K234" s="39"/>
      <c r="L234" s="39"/>
      <c r="M234" s="39"/>
      <c r="N234" s="39"/>
      <c r="O234" s="39"/>
      <c r="P234" s="62"/>
      <c r="Q234" s="63"/>
      <c r="R234" s="39"/>
      <c r="S234" s="39"/>
      <c r="T234" s="39"/>
      <c r="U234" s="39"/>
      <c r="V234" s="39"/>
      <c r="W234" s="58"/>
    </row>
    <row r="235" spans="2:27">
      <c r="B235" s="362"/>
      <c r="C235" s="20" t="s">
        <v>30</v>
      </c>
      <c r="D235" s="116" t="s">
        <v>62</v>
      </c>
      <c r="E235" s="116" t="s">
        <v>62</v>
      </c>
      <c r="F235" s="116" t="s">
        <v>62</v>
      </c>
      <c r="G235" s="116" t="s">
        <v>62</v>
      </c>
      <c r="H235" s="116" t="s">
        <v>62</v>
      </c>
      <c r="I235" s="217"/>
      <c r="J235" s="218"/>
      <c r="K235" s="116" t="s">
        <v>62</v>
      </c>
      <c r="L235" s="116" t="s">
        <v>62</v>
      </c>
      <c r="M235" s="116" t="s">
        <v>62</v>
      </c>
      <c r="N235" s="116" t="s">
        <v>62</v>
      </c>
      <c r="O235" s="116" t="s">
        <v>62</v>
      </c>
      <c r="P235" s="217"/>
      <c r="Q235" s="218"/>
      <c r="R235" s="116" t="s">
        <v>62</v>
      </c>
      <c r="S235" s="116" t="s">
        <v>62</v>
      </c>
      <c r="T235" s="116" t="s">
        <v>62</v>
      </c>
      <c r="U235" s="116" t="s">
        <v>62</v>
      </c>
      <c r="V235" s="116" t="s">
        <v>62</v>
      </c>
      <c r="W235" s="58"/>
    </row>
    <row r="236" spans="2:27" ht="15.75" thickBot="1">
      <c r="B236" s="363"/>
      <c r="C236" s="155"/>
      <c r="D236" s="155"/>
      <c r="E236" s="155"/>
      <c r="F236" s="155"/>
      <c r="G236" s="155"/>
      <c r="H236" s="155"/>
      <c r="I236" s="155"/>
      <c r="J236" s="155"/>
      <c r="K236" s="155"/>
      <c r="L236" s="155"/>
      <c r="M236" s="155"/>
      <c r="N236" s="155"/>
      <c r="O236" s="155"/>
      <c r="P236" s="155"/>
      <c r="Q236" s="155"/>
      <c r="R236" s="155"/>
      <c r="S236" s="155"/>
      <c r="T236" s="155"/>
      <c r="U236" s="155"/>
      <c r="V236" s="155"/>
      <c r="W236" s="156"/>
    </row>
    <row r="237" spans="2:27">
      <c r="B237" s="73"/>
      <c r="C237" s="68"/>
      <c r="D237" s="68"/>
      <c r="E237" s="68"/>
    </row>
    <row r="238" spans="2:27" ht="30" customHeight="1">
      <c r="C238" s="353" t="s">
        <v>118</v>
      </c>
      <c r="D238" s="353"/>
      <c r="E238" s="353"/>
      <c r="F238" s="353"/>
      <c r="G238" s="353"/>
      <c r="H238" s="353"/>
      <c r="I238" s="353"/>
      <c r="J238" s="353"/>
      <c r="K238" s="353"/>
      <c r="L238" s="353"/>
      <c r="M238" s="353"/>
      <c r="N238" s="353"/>
      <c r="O238" s="353"/>
      <c r="P238" s="353"/>
      <c r="Q238" s="353"/>
      <c r="R238" s="353"/>
      <c r="S238" s="353"/>
      <c r="T238" s="353"/>
      <c r="U238" s="353"/>
      <c r="V238" s="353"/>
      <c r="W238" s="332"/>
    </row>
    <row r="239" spans="2:27" ht="54.75" customHeight="1">
      <c r="C239" s="353" t="s">
        <v>119</v>
      </c>
      <c r="D239" s="353"/>
      <c r="E239" s="353"/>
      <c r="F239" s="353"/>
      <c r="G239" s="353"/>
      <c r="H239" s="353"/>
      <c r="I239" s="353"/>
      <c r="J239" s="353"/>
      <c r="K239" s="353"/>
      <c r="L239" s="353"/>
      <c r="M239" s="353"/>
      <c r="N239" s="353"/>
      <c r="O239" s="353"/>
      <c r="P239" s="353"/>
      <c r="Q239" s="353"/>
      <c r="R239" s="353"/>
      <c r="S239" s="353"/>
      <c r="T239" s="353"/>
      <c r="U239" s="353"/>
      <c r="V239" s="353"/>
      <c r="W239" s="353"/>
    </row>
    <row r="240" spans="2:27" ht="15" customHeight="1">
      <c r="C240" s="353" t="s">
        <v>124</v>
      </c>
      <c r="D240" s="353"/>
      <c r="E240" s="353"/>
      <c r="F240" s="353"/>
      <c r="G240" s="353"/>
      <c r="H240" s="353"/>
      <c r="I240" s="353"/>
      <c r="J240" s="353"/>
      <c r="K240" s="353"/>
      <c r="L240" s="353"/>
      <c r="M240" s="353"/>
      <c r="N240" s="353"/>
      <c r="O240" s="353"/>
      <c r="P240" s="353"/>
      <c r="Q240" s="353"/>
      <c r="R240" s="353"/>
      <c r="S240" s="353"/>
      <c r="T240" s="353"/>
      <c r="U240" s="353"/>
      <c r="V240" s="353"/>
      <c r="W240" s="333"/>
    </row>
    <row r="241" spans="1:23" ht="15" customHeight="1" thickBot="1">
      <c r="A241" s="344"/>
      <c r="C241" s="335"/>
      <c r="D241" s="335"/>
      <c r="E241" s="335"/>
      <c r="F241" s="335"/>
      <c r="G241" s="335"/>
      <c r="H241" s="335"/>
      <c r="I241" s="335"/>
      <c r="J241" s="335"/>
      <c r="K241" s="335"/>
      <c r="L241" s="335"/>
      <c r="M241" s="335"/>
      <c r="N241" s="335"/>
      <c r="O241" s="335"/>
      <c r="P241" s="335"/>
      <c r="Q241" s="335"/>
      <c r="R241" s="335"/>
      <c r="S241" s="335"/>
      <c r="T241" s="335"/>
      <c r="U241" s="335"/>
      <c r="V241" s="335"/>
      <c r="W241" s="333"/>
    </row>
    <row r="242" spans="1:23" ht="60" customHeight="1">
      <c r="A242" s="344"/>
      <c r="B242" s="357" t="s">
        <v>125</v>
      </c>
      <c r="C242" s="358"/>
      <c r="D242" s="358"/>
      <c r="E242" s="358"/>
      <c r="F242" s="358"/>
      <c r="G242" s="358"/>
      <c r="H242" s="358"/>
      <c r="I242" s="358"/>
      <c r="J242" s="358"/>
      <c r="K242" s="358"/>
      <c r="L242" s="358"/>
      <c r="M242" s="358"/>
      <c r="N242" s="358"/>
      <c r="O242" s="358"/>
      <c r="P242" s="358"/>
      <c r="Q242" s="358"/>
      <c r="R242" s="358"/>
      <c r="S242" s="358"/>
      <c r="T242" s="358"/>
      <c r="U242" s="358"/>
      <c r="V242" s="358"/>
      <c r="W242" s="359"/>
    </row>
    <row r="243" spans="1:23" ht="18.75" customHeight="1">
      <c r="A243" s="344"/>
      <c r="B243" s="361" t="s">
        <v>49</v>
      </c>
      <c r="C243" s="245"/>
      <c r="D243" s="99"/>
      <c r="E243" s="99"/>
      <c r="F243" s="99"/>
      <c r="G243" s="99"/>
      <c r="H243" s="99"/>
      <c r="I243" s="99"/>
      <c r="J243" s="99"/>
      <c r="K243" s="99"/>
      <c r="L243" s="99"/>
      <c r="M243" s="99"/>
      <c r="N243" s="99"/>
      <c r="O243" s="99"/>
      <c r="P243" s="99"/>
      <c r="Q243" s="99"/>
      <c r="R243" s="99"/>
      <c r="S243" s="99"/>
      <c r="T243" s="99"/>
      <c r="U243" s="99"/>
      <c r="V243" s="99"/>
      <c r="W243" s="246"/>
    </row>
    <row r="244" spans="1:23" ht="14.25" customHeight="1">
      <c r="A244" s="344"/>
      <c r="B244" s="362"/>
      <c r="C244" s="30"/>
      <c r="D244" s="30"/>
      <c r="E244" s="30"/>
      <c r="F244" s="30"/>
      <c r="G244" s="30"/>
      <c r="H244" s="30"/>
      <c r="I244" s="31"/>
      <c r="J244" s="32"/>
      <c r="K244" s="30"/>
      <c r="L244" s="30"/>
      <c r="M244" s="30"/>
      <c r="N244" s="30"/>
      <c r="O244" s="30"/>
      <c r="P244" s="31"/>
      <c r="Q244" s="32"/>
      <c r="R244" s="30"/>
      <c r="S244" s="30"/>
      <c r="T244" s="30"/>
      <c r="U244" s="30"/>
      <c r="V244" s="30"/>
      <c r="W244" s="33"/>
    </row>
    <row r="245" spans="1:23" ht="14.25" customHeight="1">
      <c r="A245" s="344"/>
      <c r="B245" s="362"/>
      <c r="C245" s="34"/>
      <c r="D245" s="34"/>
      <c r="E245" s="34"/>
      <c r="F245" s="34"/>
      <c r="G245" s="34"/>
      <c r="H245" s="34"/>
      <c r="I245" s="35"/>
      <c r="J245" s="36"/>
      <c r="K245" s="34"/>
      <c r="L245" s="34"/>
      <c r="M245" s="34"/>
      <c r="N245" s="34"/>
      <c r="O245" s="34"/>
      <c r="P245" s="35"/>
      <c r="Q245" s="36"/>
      <c r="R245" s="34"/>
      <c r="S245" s="34"/>
      <c r="T245" s="34"/>
      <c r="U245" s="34"/>
      <c r="V245" s="34"/>
      <c r="W245" s="37"/>
    </row>
    <row r="246" spans="1:23" ht="14.25" customHeight="1">
      <c r="A246" s="344"/>
      <c r="B246" s="362"/>
      <c r="C246" s="34"/>
      <c r="D246" s="34"/>
      <c r="E246" s="34"/>
      <c r="F246" s="34"/>
      <c r="G246" s="34"/>
      <c r="H246" s="34"/>
      <c r="I246" s="35"/>
      <c r="J246" s="36"/>
      <c r="K246" s="34"/>
      <c r="L246" s="34"/>
      <c r="M246" s="34"/>
      <c r="N246" s="34"/>
      <c r="O246" s="34"/>
      <c r="P246" s="35"/>
      <c r="Q246" s="36"/>
      <c r="R246" s="34"/>
      <c r="S246" s="34"/>
      <c r="T246" s="34"/>
      <c r="U246" s="34"/>
      <c r="V246" s="34"/>
      <c r="W246" s="37"/>
    </row>
    <row r="247" spans="1:23" ht="14.25" customHeight="1">
      <c r="A247" s="344"/>
      <c r="B247" s="362"/>
      <c r="C247" s="34"/>
      <c r="D247" s="34"/>
      <c r="E247" s="34"/>
      <c r="F247" s="34"/>
      <c r="G247" s="34"/>
      <c r="H247" s="34"/>
      <c r="I247" s="35"/>
      <c r="J247" s="36"/>
      <c r="K247" s="34"/>
      <c r="L247" s="34"/>
      <c r="M247" s="34"/>
      <c r="N247" s="34"/>
      <c r="O247" s="34"/>
      <c r="P247" s="35"/>
      <c r="Q247" s="36"/>
      <c r="R247" s="34"/>
      <c r="S247" s="34"/>
      <c r="T247" s="34"/>
      <c r="U247" s="34"/>
      <c r="V247" s="34"/>
      <c r="W247" s="37"/>
    </row>
    <row r="248" spans="1:23" ht="14.25" customHeight="1">
      <c r="A248" s="344"/>
      <c r="B248" s="362"/>
      <c r="C248" s="34"/>
      <c r="D248" s="34"/>
      <c r="E248" s="34"/>
      <c r="F248" s="34"/>
      <c r="G248" s="34"/>
      <c r="H248" s="34"/>
      <c r="I248" s="35"/>
      <c r="J248" s="36"/>
      <c r="K248" s="34"/>
      <c r="L248" s="34"/>
      <c r="M248" s="34"/>
      <c r="N248" s="34"/>
      <c r="O248" s="34"/>
      <c r="P248" s="35"/>
      <c r="Q248" s="36"/>
      <c r="R248" s="34"/>
      <c r="S248" s="34"/>
      <c r="T248" s="34"/>
      <c r="U248" s="34"/>
      <c r="V248" s="34"/>
      <c r="W248" s="37"/>
    </row>
    <row r="249" spans="1:23" ht="14.25" customHeight="1">
      <c r="A249" s="344"/>
      <c r="B249" s="362"/>
      <c r="C249" s="34"/>
      <c r="D249" s="34"/>
      <c r="E249" s="34"/>
      <c r="F249" s="34"/>
      <c r="G249" s="34"/>
      <c r="H249" s="34"/>
      <c r="I249" s="35"/>
      <c r="J249" s="36"/>
      <c r="K249" s="34"/>
      <c r="L249" s="34"/>
      <c r="M249" s="34"/>
      <c r="N249" s="34"/>
      <c r="O249" s="34"/>
      <c r="P249" s="35"/>
      <c r="Q249" s="36"/>
      <c r="R249" s="34"/>
      <c r="S249" s="34"/>
      <c r="T249" s="34"/>
      <c r="U249" s="34"/>
      <c r="V249" s="34"/>
      <c r="W249" s="37"/>
    </row>
    <row r="250" spans="1:23" ht="14.25" customHeight="1">
      <c r="A250" s="344"/>
      <c r="B250" s="362"/>
      <c r="C250" s="34"/>
      <c r="D250" s="34"/>
      <c r="E250" s="34"/>
      <c r="F250" s="34"/>
      <c r="G250" s="34"/>
      <c r="H250" s="34"/>
      <c r="I250" s="35"/>
      <c r="J250" s="36"/>
      <c r="K250" s="34"/>
      <c r="L250" s="34"/>
      <c r="M250" s="34"/>
      <c r="N250" s="34"/>
      <c r="O250" s="34"/>
      <c r="P250" s="35"/>
      <c r="Q250" s="36"/>
      <c r="R250" s="34"/>
      <c r="S250" s="34"/>
      <c r="T250" s="34"/>
      <c r="U250" s="34"/>
      <c r="V250" s="34"/>
      <c r="W250" s="37"/>
    </row>
    <row r="251" spans="1:23" ht="14.25" customHeight="1">
      <c r="A251" s="344"/>
      <c r="B251" s="362"/>
      <c r="C251" s="34"/>
      <c r="D251" s="34"/>
      <c r="E251" s="34"/>
      <c r="F251" s="34"/>
      <c r="G251" s="34"/>
      <c r="H251" s="34"/>
      <c r="I251" s="35"/>
      <c r="J251" s="36"/>
      <c r="K251" s="34"/>
      <c r="L251" s="34"/>
      <c r="M251" s="34"/>
      <c r="N251" s="34"/>
      <c r="O251" s="34"/>
      <c r="P251" s="35"/>
      <c r="Q251" s="36"/>
      <c r="R251" s="34"/>
      <c r="S251" s="34"/>
      <c r="T251" s="34"/>
      <c r="U251" s="34"/>
      <c r="V251" s="34"/>
      <c r="W251" s="37"/>
    </row>
    <row r="252" spans="1:23" ht="14.25" customHeight="1">
      <c r="A252" s="344"/>
      <c r="B252" s="362"/>
      <c r="C252" s="34"/>
      <c r="D252" s="34"/>
      <c r="E252" s="34"/>
      <c r="F252" s="34"/>
      <c r="G252" s="34"/>
      <c r="H252" s="34"/>
      <c r="I252" s="35"/>
      <c r="J252" s="36"/>
      <c r="K252" s="34"/>
      <c r="L252" s="34"/>
      <c r="M252" s="34"/>
      <c r="N252" s="34"/>
      <c r="O252" s="34"/>
      <c r="P252" s="35"/>
      <c r="Q252" s="36"/>
      <c r="R252" s="34"/>
      <c r="S252" s="34"/>
      <c r="T252" s="34"/>
      <c r="U252" s="34"/>
      <c r="V252" s="34"/>
      <c r="W252" s="37"/>
    </row>
    <row r="253" spans="1:23" ht="14.25" customHeight="1">
      <c r="A253" s="344"/>
      <c r="B253" s="362"/>
      <c r="C253" s="34"/>
      <c r="D253" s="34"/>
      <c r="E253" s="34"/>
      <c r="F253" s="34"/>
      <c r="G253" s="34"/>
      <c r="H253" s="34"/>
      <c r="I253" s="35"/>
      <c r="J253" s="36"/>
      <c r="K253" s="34"/>
      <c r="L253" s="34"/>
      <c r="M253" s="34"/>
      <c r="N253" s="34"/>
      <c r="O253" s="34"/>
      <c r="P253" s="35"/>
      <c r="Q253" s="36"/>
      <c r="R253" s="34"/>
      <c r="S253" s="34"/>
      <c r="T253" s="34"/>
      <c r="U253" s="34"/>
      <c r="V253" s="34"/>
      <c r="W253" s="37"/>
    </row>
    <row r="254" spans="1:23" ht="14.25" customHeight="1">
      <c r="A254" s="344"/>
      <c r="B254" s="362"/>
      <c r="C254" s="34"/>
      <c r="D254" s="34"/>
      <c r="E254" s="34"/>
      <c r="F254" s="34"/>
      <c r="G254" s="34"/>
      <c r="H254" s="34"/>
      <c r="I254" s="35"/>
      <c r="J254" s="36"/>
      <c r="K254" s="34"/>
      <c r="L254" s="34"/>
      <c r="M254" s="34"/>
      <c r="N254" s="34"/>
      <c r="O254" s="34"/>
      <c r="P254" s="35"/>
      <c r="Q254" s="36"/>
      <c r="R254" s="34"/>
      <c r="S254" s="34"/>
      <c r="T254" s="34"/>
      <c r="U254" s="34"/>
      <c r="V254" s="34"/>
      <c r="W254" s="37"/>
    </row>
    <row r="255" spans="1:23" ht="14.25" customHeight="1">
      <c r="A255" s="344"/>
      <c r="B255" s="362"/>
      <c r="C255" s="34"/>
      <c r="D255" s="34"/>
      <c r="E255" s="34"/>
      <c r="F255" s="34"/>
      <c r="G255" s="34"/>
      <c r="H255" s="34"/>
      <c r="I255" s="35"/>
      <c r="J255" s="36"/>
      <c r="K255" s="34"/>
      <c r="L255" s="34"/>
      <c r="M255" s="34"/>
      <c r="N255" s="34"/>
      <c r="O255" s="34"/>
      <c r="P255" s="35"/>
      <c r="Q255" s="36"/>
      <c r="R255" s="34"/>
      <c r="S255" s="34"/>
      <c r="T255" s="34"/>
      <c r="U255" s="34"/>
      <c r="V255" s="34"/>
      <c r="W255" s="37"/>
    </row>
    <row r="256" spans="1:23" ht="14.25" customHeight="1">
      <c r="A256" s="344"/>
      <c r="B256" s="362"/>
      <c r="C256" s="34"/>
      <c r="D256" s="34"/>
      <c r="E256" s="34"/>
      <c r="F256" s="34"/>
      <c r="G256" s="34"/>
      <c r="H256" s="34"/>
      <c r="I256" s="35"/>
      <c r="J256" s="36"/>
      <c r="K256" s="34"/>
      <c r="L256" s="34"/>
      <c r="M256" s="34"/>
      <c r="N256" s="34"/>
      <c r="O256" s="34"/>
      <c r="P256" s="35"/>
      <c r="Q256" s="36"/>
      <c r="R256" s="34"/>
      <c r="S256" s="34"/>
      <c r="T256" s="34"/>
      <c r="U256" s="34"/>
      <c r="V256" s="34"/>
      <c r="W256" s="37"/>
    </row>
    <row r="257" spans="1:27">
      <c r="A257" s="344"/>
      <c r="B257" s="362"/>
      <c r="C257" s="34"/>
      <c r="D257" s="34"/>
      <c r="E257" s="34"/>
      <c r="F257" s="34"/>
      <c r="G257" s="34"/>
      <c r="H257" s="34"/>
      <c r="I257" s="35"/>
      <c r="J257" s="36"/>
      <c r="K257" s="34"/>
      <c r="L257" s="34"/>
      <c r="M257" s="34"/>
      <c r="N257" s="34"/>
      <c r="O257" s="34"/>
      <c r="P257" s="35"/>
      <c r="Q257" s="36"/>
      <c r="R257" s="34"/>
      <c r="S257" s="34"/>
      <c r="T257" s="34"/>
      <c r="U257" s="34"/>
      <c r="V257" s="34"/>
      <c r="W257" s="37"/>
    </row>
    <row r="258" spans="1:27">
      <c r="A258" s="344"/>
      <c r="B258" s="362"/>
      <c r="C258" s="34"/>
      <c r="D258" s="34"/>
      <c r="E258" s="34"/>
      <c r="F258" s="34"/>
      <c r="G258" s="34"/>
      <c r="H258" s="34"/>
      <c r="I258" s="35"/>
      <c r="J258" s="36"/>
      <c r="K258" s="34"/>
      <c r="L258" s="34"/>
      <c r="M258" s="34"/>
      <c r="N258" s="34"/>
      <c r="O258" s="34"/>
      <c r="P258" s="35"/>
      <c r="Q258" s="36"/>
      <c r="R258" s="34"/>
      <c r="S258" s="34"/>
      <c r="T258" s="34"/>
      <c r="U258" s="34"/>
      <c r="V258" s="34"/>
      <c r="W258" s="37"/>
    </row>
    <row r="259" spans="1:27" ht="15.75">
      <c r="A259" s="344"/>
      <c r="B259" s="362"/>
      <c r="C259" s="34"/>
      <c r="D259" s="367" t="s">
        <v>113</v>
      </c>
      <c r="E259" s="367"/>
      <c r="F259" s="367"/>
      <c r="G259" s="367"/>
      <c r="H259" s="367"/>
      <c r="I259" s="35"/>
      <c r="J259" s="36"/>
      <c r="K259" s="367" t="s">
        <v>12</v>
      </c>
      <c r="L259" s="367"/>
      <c r="M259" s="367"/>
      <c r="N259" s="367"/>
      <c r="O259" s="367"/>
      <c r="P259" s="40"/>
      <c r="Q259" s="41"/>
      <c r="R259" s="368" t="s">
        <v>114</v>
      </c>
      <c r="S259" s="368"/>
      <c r="T259" s="368"/>
      <c r="U259" s="368"/>
      <c r="V259" s="368"/>
      <c r="W259" s="37"/>
    </row>
    <row r="260" spans="1:27" ht="18">
      <c r="A260" s="344"/>
      <c r="B260" s="362"/>
      <c r="C260" s="34"/>
      <c r="D260" s="42">
        <v>2014</v>
      </c>
      <c r="E260" s="42">
        <v>2015</v>
      </c>
      <c r="F260" s="42">
        <v>2016</v>
      </c>
      <c r="G260" s="42" t="s">
        <v>115</v>
      </c>
      <c r="H260" s="42" t="s">
        <v>116</v>
      </c>
      <c r="I260" s="56"/>
      <c r="J260" s="57"/>
      <c r="K260" s="42">
        <v>2014</v>
      </c>
      <c r="L260" s="42">
        <v>2015</v>
      </c>
      <c r="M260" s="42">
        <v>2016</v>
      </c>
      <c r="N260" s="42" t="s">
        <v>115</v>
      </c>
      <c r="O260" s="42" t="s">
        <v>116</v>
      </c>
      <c r="P260" s="43"/>
      <c r="Q260" s="44"/>
      <c r="R260" s="42">
        <v>2014</v>
      </c>
      <c r="S260" s="42">
        <v>2015</v>
      </c>
      <c r="T260" s="42">
        <v>2016</v>
      </c>
      <c r="U260" s="42" t="s">
        <v>115</v>
      </c>
      <c r="V260" s="42" t="s">
        <v>117</v>
      </c>
      <c r="W260" s="37"/>
      <c r="Z260" s="316"/>
    </row>
    <row r="261" spans="1:27" ht="4.5" customHeight="1">
      <c r="A261" s="344"/>
      <c r="B261" s="362"/>
      <c r="C261" s="34"/>
      <c r="D261" s="45"/>
      <c r="E261" s="45"/>
      <c r="F261" s="45"/>
      <c r="G261" s="45"/>
      <c r="H261" s="45"/>
      <c r="I261" s="35"/>
      <c r="J261" s="36"/>
      <c r="K261" s="45"/>
      <c r="L261" s="45"/>
      <c r="M261" s="45"/>
      <c r="N261" s="45"/>
      <c r="O261" s="45"/>
      <c r="P261" s="43"/>
      <c r="Q261" s="44"/>
      <c r="R261" s="45"/>
      <c r="S261" s="45"/>
      <c r="T261" s="45"/>
      <c r="U261" s="45"/>
      <c r="V261" s="45"/>
      <c r="W261" s="37"/>
      <c r="Z261" s="316"/>
    </row>
    <row r="262" spans="1:27" ht="4.5" customHeight="1">
      <c r="A262" s="344"/>
      <c r="B262" s="362"/>
      <c r="C262" s="34"/>
      <c r="D262" s="38"/>
      <c r="E262" s="38"/>
      <c r="F262" s="38"/>
      <c r="G262" s="38"/>
      <c r="H262" s="38"/>
      <c r="I262" s="35"/>
      <c r="J262" s="36"/>
      <c r="K262" s="38"/>
      <c r="L262" s="38"/>
      <c r="M262" s="38"/>
      <c r="N262" s="38"/>
      <c r="O262" s="38"/>
      <c r="P262" s="43"/>
      <c r="Q262" s="44"/>
      <c r="R262" s="38"/>
      <c r="S262" s="38"/>
      <c r="T262" s="38"/>
      <c r="U262" s="38"/>
      <c r="V262" s="38"/>
      <c r="W262" s="37"/>
      <c r="Z262" s="316"/>
    </row>
    <row r="263" spans="1:27">
      <c r="A263" s="344"/>
      <c r="B263" s="362"/>
      <c r="C263" s="342" t="s">
        <v>56</v>
      </c>
      <c r="D263" s="330"/>
      <c r="E263" s="330"/>
      <c r="F263" s="330"/>
      <c r="G263" s="234">
        <f>VLOOKUP($Z263&amp;2017&amp;$AA263,nextgen.gr5to8,2,FALSE)</f>
        <v>487</v>
      </c>
      <c r="H263" s="234">
        <f>VLOOKUP($Z263&amp;2018&amp;$AA263,nextgen.gr5to8,2,FALSE)</f>
        <v>483.57142857142856</v>
      </c>
      <c r="I263" s="241"/>
      <c r="J263" s="239"/>
      <c r="K263" s="330"/>
      <c r="L263" s="330"/>
      <c r="M263" s="330"/>
      <c r="N263" s="240">
        <f>VLOOKUP($Z263&amp;2017&amp;$AA263,nextgen.gr5to8,3,FALSE)</f>
        <v>15</v>
      </c>
      <c r="O263" s="240">
        <f>VLOOKUP($Z263&amp;2018&amp;$AA263,nextgen.gr5to8,3,FALSE)</f>
        <v>0</v>
      </c>
      <c r="P263" s="241"/>
      <c r="Q263" s="239"/>
      <c r="R263" s="330"/>
      <c r="S263" s="330"/>
      <c r="T263" s="330"/>
      <c r="U263" s="251"/>
      <c r="V263" s="251"/>
      <c r="W263" s="37"/>
      <c r="Z263" s="316" t="s">
        <v>57</v>
      </c>
      <c r="AA263" s="316" t="s">
        <v>74</v>
      </c>
    </row>
    <row r="264" spans="1:27">
      <c r="A264" s="344"/>
      <c r="B264" s="362"/>
      <c r="C264" s="342" t="s">
        <v>58</v>
      </c>
      <c r="D264" s="329"/>
      <c r="E264" s="329"/>
      <c r="F264" s="329"/>
      <c r="G264" s="234">
        <f>VLOOKUP($Z264&amp;2017&amp;$AA264,nextgen.gr5to8,2,FALSE)</f>
        <v>489.42511995959256</v>
      </c>
      <c r="H264" s="234">
        <f>VLOOKUP($Z264&amp;2018&amp;$AA264,nextgen.gr5to8,2,FALSE)</f>
        <v>490.25419748420882</v>
      </c>
      <c r="I264" s="241"/>
      <c r="J264" s="239"/>
      <c r="K264" s="329"/>
      <c r="L264" s="329"/>
      <c r="M264" s="329"/>
      <c r="N264" s="240">
        <f>VLOOKUP($Z264&amp;2017&amp;$AA264,nextgen.gr5to8,3,FALSE)</f>
        <v>30</v>
      </c>
      <c r="O264" s="240">
        <f>VLOOKUP($Z264&amp;2018&amp;$AA264,nextgen.gr5to8,3,FALSE)</f>
        <v>31</v>
      </c>
      <c r="P264" s="241"/>
      <c r="Q264" s="239"/>
      <c r="R264" s="329"/>
      <c r="S264" s="329"/>
      <c r="T264" s="329"/>
      <c r="U264" s="234">
        <f>VLOOKUP($Z264&amp;2017&amp;$AA264,nextgen.gr5to8,4,FALSE)</f>
        <v>46</v>
      </c>
      <c r="V264" s="234">
        <f>VLOOKUP($Z264&amp;2018&amp;$AA264,nextgen.gr5to8,4,FALSE)</f>
        <v>46.811974826846679</v>
      </c>
      <c r="W264" s="37"/>
      <c r="Z264" s="316" t="s">
        <v>59</v>
      </c>
      <c r="AA264" s="316" t="s">
        <v>74</v>
      </c>
    </row>
    <row r="265" spans="1:27">
      <c r="A265" s="344"/>
      <c r="B265" s="362"/>
      <c r="C265" s="342" t="s">
        <v>60</v>
      </c>
      <c r="D265" s="329"/>
      <c r="E265" s="329"/>
      <c r="F265" s="329"/>
      <c r="G265" s="234">
        <f>VLOOKUP($Z265&amp;2017&amp;$AA265,nextgen.gr5to8,2,FALSE)</f>
        <v>488.11592111592114</v>
      </c>
      <c r="H265" s="234">
        <f>VLOOKUP($Z265&amp;2018&amp;$AA265,nextgen.gr5to8,2,FALSE)</f>
        <v>489.35139022051771</v>
      </c>
      <c r="I265" s="241"/>
      <c r="J265" s="239"/>
      <c r="K265" s="329"/>
      <c r="L265" s="329"/>
      <c r="M265" s="329"/>
      <c r="N265" s="240">
        <f>VLOOKUP($Z265&amp;2017&amp;$AA265,nextgen.gr5to8,3,FALSE)</f>
        <v>27</v>
      </c>
      <c r="O265" s="240">
        <f>VLOOKUP($Z265&amp;2018&amp;$AA265,nextgen.gr5to8,3,FALSE)</f>
        <v>30</v>
      </c>
      <c r="P265" s="241"/>
      <c r="Q265" s="239"/>
      <c r="R265" s="329"/>
      <c r="S265" s="329"/>
      <c r="T265" s="329"/>
      <c r="U265" s="234">
        <f>VLOOKUP($Z265&amp;2017&amp;$AA265,nextgen.gr5to8,4,FALSE)</f>
        <v>44</v>
      </c>
      <c r="V265" s="234">
        <f>VLOOKUP($Z265&amp;2018&amp;$AA265,nextgen.gr5to8,4,FALSE)</f>
        <v>45.208388814913448</v>
      </c>
      <c r="W265" s="37"/>
      <c r="Z265" s="316" t="s">
        <v>61</v>
      </c>
      <c r="AA265" s="316" t="s">
        <v>74</v>
      </c>
    </row>
    <row r="266" spans="1:27" ht="4.5" customHeight="1">
      <c r="A266" s="344"/>
      <c r="B266" s="362"/>
      <c r="C266" s="34"/>
      <c r="D266" s="49"/>
      <c r="E266" s="49"/>
      <c r="F266" s="49"/>
      <c r="G266" s="49"/>
      <c r="H266" s="49"/>
      <c r="I266" s="46"/>
      <c r="J266" s="47"/>
      <c r="K266" s="49"/>
      <c r="L266" s="49"/>
      <c r="M266" s="49"/>
      <c r="N266" s="49"/>
      <c r="O266" s="49"/>
      <c r="P266" s="46"/>
      <c r="Q266" s="47"/>
      <c r="R266" s="49"/>
      <c r="S266" s="49"/>
      <c r="T266" s="49"/>
      <c r="U266" s="49"/>
      <c r="V266" s="49"/>
      <c r="W266" s="37"/>
    </row>
    <row r="267" spans="1:27" ht="4.5" customHeight="1">
      <c r="A267" s="344"/>
      <c r="B267" s="362"/>
      <c r="C267" s="34"/>
      <c r="D267" s="39"/>
      <c r="E267" s="39"/>
      <c r="F267" s="39"/>
      <c r="G267" s="39"/>
      <c r="H267" s="39"/>
      <c r="I267" s="46"/>
      <c r="J267" s="47"/>
      <c r="K267" s="39"/>
      <c r="L267" s="39"/>
      <c r="M267" s="39"/>
      <c r="N267" s="39"/>
      <c r="O267" s="39"/>
      <c r="P267" s="46"/>
      <c r="Q267" s="47"/>
      <c r="R267" s="39"/>
      <c r="S267" s="39"/>
      <c r="T267" s="39"/>
      <c r="U267" s="39"/>
      <c r="V267" s="39"/>
      <c r="W267" s="37"/>
    </row>
    <row r="268" spans="1:27">
      <c r="A268" s="344"/>
      <c r="B268" s="362"/>
      <c r="C268" s="20" t="s">
        <v>30</v>
      </c>
      <c r="D268" s="116" t="s">
        <v>62</v>
      </c>
      <c r="E268" s="116" t="s">
        <v>62</v>
      </c>
      <c r="F268" s="116" t="s">
        <v>62</v>
      </c>
      <c r="G268" s="116" t="s">
        <v>62</v>
      </c>
      <c r="H268" s="116" t="s">
        <v>62</v>
      </c>
      <c r="I268" s="217"/>
      <c r="J268" s="218"/>
      <c r="K268" s="116" t="s">
        <v>62</v>
      </c>
      <c r="L268" s="116" t="s">
        <v>62</v>
      </c>
      <c r="M268" s="116" t="s">
        <v>62</v>
      </c>
      <c r="N268" s="116" t="s">
        <v>62</v>
      </c>
      <c r="O268" s="116" t="s">
        <v>62</v>
      </c>
      <c r="P268" s="217"/>
      <c r="Q268" s="218"/>
      <c r="R268" s="116" t="s">
        <v>62</v>
      </c>
      <c r="S268" s="116" t="s">
        <v>62</v>
      </c>
      <c r="T268" s="116" t="s">
        <v>62</v>
      </c>
      <c r="U268" s="116" t="s">
        <v>62</v>
      </c>
      <c r="V268" s="116" t="s">
        <v>62</v>
      </c>
      <c r="W268" s="37"/>
    </row>
    <row r="269" spans="1:27" ht="15.75" thickBot="1">
      <c r="A269" s="344"/>
      <c r="B269" s="363"/>
      <c r="C269" s="219"/>
      <c r="D269" s="220"/>
      <c r="E269" s="220"/>
      <c r="F269" s="220"/>
      <c r="G269" s="220"/>
      <c r="H269" s="220"/>
      <c r="I269" s="221"/>
      <c r="J269" s="221"/>
      <c r="K269" s="220"/>
      <c r="L269" s="220"/>
      <c r="M269" s="220"/>
      <c r="N269" s="220"/>
      <c r="O269" s="220"/>
      <c r="P269" s="221"/>
      <c r="Q269" s="221"/>
      <c r="R269" s="220"/>
      <c r="S269" s="220"/>
      <c r="T269" s="220"/>
      <c r="U269" s="220"/>
      <c r="V269" s="220"/>
      <c r="W269" s="222"/>
    </row>
    <row r="270" spans="1:27" ht="18.75" customHeight="1">
      <c r="A270" s="344"/>
      <c r="B270" s="370" t="s">
        <v>63</v>
      </c>
      <c r="C270" s="15"/>
      <c r="D270" s="16"/>
      <c r="E270" s="16"/>
      <c r="F270" s="16"/>
      <c r="G270" s="16"/>
      <c r="H270" s="16"/>
      <c r="I270" s="16"/>
      <c r="J270" s="16"/>
      <c r="K270" s="16"/>
      <c r="L270" s="16"/>
      <c r="M270" s="16"/>
      <c r="N270" s="16"/>
      <c r="O270" s="16"/>
      <c r="P270" s="16"/>
      <c r="Q270" s="16"/>
      <c r="R270" s="16"/>
      <c r="S270" s="16"/>
      <c r="T270" s="16"/>
      <c r="U270" s="16"/>
      <c r="V270" s="16"/>
      <c r="W270" s="50"/>
    </row>
    <row r="271" spans="1:27" ht="15" customHeight="1">
      <c r="A271" s="344"/>
      <c r="B271" s="362"/>
      <c r="C271" s="51"/>
      <c r="D271" s="51"/>
      <c r="E271" s="51"/>
      <c r="F271" s="51"/>
      <c r="G271" s="51"/>
      <c r="H271" s="51"/>
      <c r="I271" s="52"/>
      <c r="J271" s="53"/>
      <c r="K271" s="51"/>
      <c r="L271" s="51"/>
      <c r="M271" s="51"/>
      <c r="N271" s="51"/>
      <c r="O271" s="51"/>
      <c r="P271" s="52"/>
      <c r="Q271" s="53"/>
      <c r="R271" s="51"/>
      <c r="S271" s="51"/>
      <c r="T271" s="51"/>
      <c r="U271" s="51"/>
      <c r="V271" s="51"/>
      <c r="W271" s="54"/>
    </row>
    <row r="272" spans="1:27" ht="15" customHeight="1">
      <c r="A272" s="344"/>
      <c r="B272" s="362"/>
      <c r="C272" s="55"/>
      <c r="D272" s="55"/>
      <c r="E272" s="55"/>
      <c r="F272" s="55"/>
      <c r="G272" s="55"/>
      <c r="H272" s="55"/>
      <c r="I272" s="56"/>
      <c r="J272" s="57"/>
      <c r="K272" s="55"/>
      <c r="L272" s="55"/>
      <c r="M272" s="55"/>
      <c r="N272" s="55"/>
      <c r="O272" s="55"/>
      <c r="P272" s="56"/>
      <c r="Q272" s="57"/>
      <c r="R272" s="55"/>
      <c r="S272" s="55"/>
      <c r="T272" s="55"/>
      <c r="U272" s="55"/>
      <c r="V272" s="55"/>
      <c r="W272" s="58"/>
    </row>
    <row r="273" spans="1:26" ht="15" customHeight="1">
      <c r="A273" s="344"/>
      <c r="B273" s="362"/>
      <c r="C273" s="55"/>
      <c r="D273" s="55"/>
      <c r="E273" s="55"/>
      <c r="F273" s="55"/>
      <c r="G273" s="55"/>
      <c r="H273" s="55"/>
      <c r="I273" s="56"/>
      <c r="J273" s="57"/>
      <c r="K273" s="55"/>
      <c r="L273" s="55"/>
      <c r="M273" s="55"/>
      <c r="N273" s="55"/>
      <c r="O273" s="55"/>
      <c r="P273" s="56"/>
      <c r="Q273" s="57"/>
      <c r="R273" s="55"/>
      <c r="S273" s="55"/>
      <c r="T273" s="55"/>
      <c r="U273" s="55"/>
      <c r="V273" s="55"/>
      <c r="W273" s="58"/>
    </row>
    <row r="274" spans="1:26" ht="15" customHeight="1">
      <c r="A274" s="344"/>
      <c r="B274" s="362"/>
      <c r="C274" s="55"/>
      <c r="D274" s="55"/>
      <c r="E274" s="55"/>
      <c r="F274" s="55"/>
      <c r="G274" s="55"/>
      <c r="H274" s="55"/>
      <c r="I274" s="56"/>
      <c r="J274" s="57"/>
      <c r="K274" s="55"/>
      <c r="L274" s="55"/>
      <c r="M274" s="55"/>
      <c r="N274" s="55"/>
      <c r="O274" s="55"/>
      <c r="P274" s="56"/>
      <c r="Q274" s="57"/>
      <c r="R274" s="55"/>
      <c r="S274" s="55"/>
      <c r="T274" s="55"/>
      <c r="U274" s="55"/>
      <c r="V274" s="55"/>
      <c r="W274" s="58"/>
    </row>
    <row r="275" spans="1:26" ht="15" customHeight="1">
      <c r="A275" s="344"/>
      <c r="B275" s="362"/>
      <c r="C275" s="55"/>
      <c r="D275" s="55"/>
      <c r="E275" s="55"/>
      <c r="F275" s="55"/>
      <c r="G275" s="55"/>
      <c r="H275" s="55"/>
      <c r="I275" s="56"/>
      <c r="J275" s="57"/>
      <c r="K275" s="55"/>
      <c r="L275" s="55"/>
      <c r="M275" s="55"/>
      <c r="N275" s="55"/>
      <c r="O275" s="55"/>
      <c r="P275" s="56"/>
      <c r="Q275" s="57"/>
      <c r="R275" s="55"/>
      <c r="S275" s="55"/>
      <c r="T275" s="55"/>
      <c r="U275" s="55"/>
      <c r="V275" s="55"/>
      <c r="W275" s="58"/>
    </row>
    <row r="276" spans="1:26" ht="15" customHeight="1">
      <c r="A276" s="344"/>
      <c r="B276" s="362"/>
      <c r="C276" s="55"/>
      <c r="D276" s="55"/>
      <c r="E276" s="55"/>
      <c r="F276" s="55"/>
      <c r="G276" s="55"/>
      <c r="H276" s="55"/>
      <c r="I276" s="56"/>
      <c r="J276" s="57"/>
      <c r="K276" s="55"/>
      <c r="L276" s="55"/>
      <c r="M276" s="55"/>
      <c r="N276" s="55"/>
      <c r="O276" s="55"/>
      <c r="P276" s="56"/>
      <c r="Q276" s="57"/>
      <c r="R276" s="55"/>
      <c r="S276" s="55"/>
      <c r="T276" s="55"/>
      <c r="U276" s="55"/>
      <c r="V276" s="55"/>
      <c r="W276" s="58"/>
    </row>
    <row r="277" spans="1:26" ht="15" customHeight="1">
      <c r="A277" s="344"/>
      <c r="B277" s="362"/>
      <c r="C277" s="55"/>
      <c r="D277" s="55"/>
      <c r="E277" s="55"/>
      <c r="F277" s="55"/>
      <c r="G277" s="55"/>
      <c r="H277" s="55"/>
      <c r="I277" s="56"/>
      <c r="J277" s="57"/>
      <c r="K277" s="55"/>
      <c r="L277" s="55"/>
      <c r="M277" s="55"/>
      <c r="N277" s="55"/>
      <c r="O277" s="55"/>
      <c r="P277" s="56"/>
      <c r="Q277" s="57"/>
      <c r="R277" s="55"/>
      <c r="S277" s="55"/>
      <c r="T277" s="55"/>
      <c r="U277" s="55"/>
      <c r="V277" s="55"/>
      <c r="W277" s="58"/>
    </row>
    <row r="278" spans="1:26" ht="15" customHeight="1">
      <c r="A278" s="344"/>
      <c r="B278" s="362"/>
      <c r="C278" s="55"/>
      <c r="D278" s="55"/>
      <c r="E278" s="55"/>
      <c r="F278" s="55"/>
      <c r="G278" s="55"/>
      <c r="H278" s="55"/>
      <c r="I278" s="56"/>
      <c r="J278" s="57"/>
      <c r="K278" s="55"/>
      <c r="L278" s="55"/>
      <c r="M278" s="55"/>
      <c r="N278" s="55"/>
      <c r="O278" s="55"/>
      <c r="P278" s="56"/>
      <c r="Q278" s="57"/>
      <c r="R278" s="55"/>
      <c r="S278" s="55"/>
      <c r="T278" s="55"/>
      <c r="U278" s="55"/>
      <c r="V278" s="55"/>
      <c r="W278" s="58"/>
    </row>
    <row r="279" spans="1:26" ht="15" customHeight="1">
      <c r="A279" s="344"/>
      <c r="B279" s="362"/>
      <c r="C279" s="55"/>
      <c r="D279" s="55"/>
      <c r="E279" s="55"/>
      <c r="F279" s="55"/>
      <c r="G279" s="55"/>
      <c r="H279" s="55"/>
      <c r="I279" s="56"/>
      <c r="J279" s="57"/>
      <c r="K279" s="55"/>
      <c r="L279" s="55"/>
      <c r="M279" s="55"/>
      <c r="N279" s="55"/>
      <c r="O279" s="55"/>
      <c r="P279" s="56"/>
      <c r="Q279" s="57"/>
      <c r="R279" s="55"/>
      <c r="S279" s="55"/>
      <c r="T279" s="55"/>
      <c r="U279" s="55"/>
      <c r="V279" s="55"/>
      <c r="W279" s="58"/>
    </row>
    <row r="280" spans="1:26" ht="15" customHeight="1">
      <c r="A280" s="344"/>
      <c r="B280" s="362"/>
      <c r="C280" s="55"/>
      <c r="D280" s="55"/>
      <c r="E280" s="55"/>
      <c r="F280" s="55"/>
      <c r="G280" s="55"/>
      <c r="H280" s="55"/>
      <c r="I280" s="56"/>
      <c r="J280" s="57"/>
      <c r="K280" s="55"/>
      <c r="L280" s="55"/>
      <c r="M280" s="55"/>
      <c r="N280" s="55"/>
      <c r="O280" s="55"/>
      <c r="P280" s="56"/>
      <c r="Q280" s="57"/>
      <c r="R280" s="55"/>
      <c r="S280" s="55"/>
      <c r="T280" s="55"/>
      <c r="U280" s="55"/>
      <c r="V280" s="55"/>
      <c r="W280" s="58"/>
    </row>
    <row r="281" spans="1:26" ht="15" customHeight="1">
      <c r="A281" s="344"/>
      <c r="B281" s="362"/>
      <c r="C281" s="55"/>
      <c r="D281" s="55"/>
      <c r="E281" s="55"/>
      <c r="F281" s="55"/>
      <c r="G281" s="55"/>
      <c r="H281" s="55"/>
      <c r="I281" s="56"/>
      <c r="J281" s="57"/>
      <c r="K281" s="55"/>
      <c r="L281" s="55"/>
      <c r="M281" s="55"/>
      <c r="N281" s="55"/>
      <c r="O281" s="55"/>
      <c r="P281" s="56"/>
      <c r="Q281" s="57"/>
      <c r="R281" s="55"/>
      <c r="S281" s="55"/>
      <c r="T281" s="55"/>
      <c r="U281" s="55"/>
      <c r="V281" s="55"/>
      <c r="W281" s="58"/>
    </row>
    <row r="282" spans="1:26" ht="15" customHeight="1">
      <c r="A282" s="344"/>
      <c r="B282" s="362"/>
      <c r="C282" s="55"/>
      <c r="D282" s="55"/>
      <c r="E282" s="55"/>
      <c r="F282" s="55"/>
      <c r="G282" s="55"/>
      <c r="H282" s="55"/>
      <c r="I282" s="56"/>
      <c r="J282" s="57"/>
      <c r="K282" s="55"/>
      <c r="L282" s="55"/>
      <c r="M282" s="55"/>
      <c r="N282" s="55"/>
      <c r="O282" s="55"/>
      <c r="P282" s="56"/>
      <c r="Q282" s="57"/>
      <c r="R282" s="55"/>
      <c r="S282" s="55"/>
      <c r="T282" s="55"/>
      <c r="U282" s="55"/>
      <c r="V282" s="55"/>
      <c r="W282" s="58"/>
    </row>
    <row r="283" spans="1:26" ht="15" customHeight="1">
      <c r="A283" s="344"/>
      <c r="B283" s="362"/>
      <c r="C283" s="55"/>
      <c r="D283" s="55"/>
      <c r="E283" s="55"/>
      <c r="F283" s="55"/>
      <c r="G283" s="55"/>
      <c r="H283" s="55"/>
      <c r="I283" s="56"/>
      <c r="J283" s="57"/>
      <c r="K283" s="55"/>
      <c r="L283" s="55"/>
      <c r="M283" s="55"/>
      <c r="N283" s="55"/>
      <c r="O283" s="55"/>
      <c r="P283" s="56"/>
      <c r="Q283" s="57"/>
      <c r="R283" s="55"/>
      <c r="S283" s="55"/>
      <c r="T283" s="55"/>
      <c r="U283" s="55"/>
      <c r="V283" s="55"/>
      <c r="W283" s="58"/>
    </row>
    <row r="284" spans="1:26" ht="15" customHeight="1">
      <c r="A284" s="344"/>
      <c r="B284" s="362"/>
      <c r="C284" s="55"/>
      <c r="D284" s="55"/>
      <c r="E284" s="55"/>
      <c r="F284" s="55"/>
      <c r="G284" s="55"/>
      <c r="H284" s="55"/>
      <c r="I284" s="56"/>
      <c r="J284" s="57"/>
      <c r="K284" s="55"/>
      <c r="L284" s="55"/>
      <c r="M284" s="55"/>
      <c r="N284" s="55"/>
      <c r="O284" s="55"/>
      <c r="P284" s="56"/>
      <c r="Q284" s="57"/>
      <c r="R284" s="55"/>
      <c r="S284" s="55"/>
      <c r="T284" s="55"/>
      <c r="U284" s="55"/>
      <c r="V284" s="55"/>
      <c r="W284" s="58"/>
    </row>
    <row r="285" spans="1:26" ht="15" customHeight="1">
      <c r="A285" s="344"/>
      <c r="B285" s="362"/>
      <c r="C285" s="55"/>
      <c r="D285" s="55"/>
      <c r="E285" s="55"/>
      <c r="F285" s="55"/>
      <c r="G285" s="55"/>
      <c r="H285" s="55"/>
      <c r="I285" s="56"/>
      <c r="J285" s="57"/>
      <c r="K285" s="55"/>
      <c r="L285" s="55"/>
      <c r="M285" s="55"/>
      <c r="N285" s="55"/>
      <c r="O285" s="55"/>
      <c r="P285" s="56"/>
      <c r="Q285" s="57"/>
      <c r="R285" s="55"/>
      <c r="S285" s="55"/>
      <c r="T285" s="55"/>
      <c r="U285" s="55"/>
      <c r="V285" s="55"/>
      <c r="W285" s="58"/>
    </row>
    <row r="286" spans="1:26" ht="15" customHeight="1">
      <c r="A286" s="344"/>
      <c r="B286" s="362"/>
      <c r="C286" s="55"/>
      <c r="D286" s="367" t="s">
        <v>113</v>
      </c>
      <c r="E286" s="367"/>
      <c r="F286" s="367"/>
      <c r="G286" s="367"/>
      <c r="H286" s="367"/>
      <c r="I286" s="35"/>
      <c r="J286" s="36"/>
      <c r="K286" s="367" t="s">
        <v>12</v>
      </c>
      <c r="L286" s="367"/>
      <c r="M286" s="367"/>
      <c r="N286" s="367"/>
      <c r="O286" s="367"/>
      <c r="P286" s="40"/>
      <c r="Q286" s="41"/>
      <c r="R286" s="368" t="s">
        <v>114</v>
      </c>
      <c r="S286" s="368"/>
      <c r="T286" s="368"/>
      <c r="U286" s="368"/>
      <c r="V286" s="368"/>
      <c r="W286" s="58"/>
    </row>
    <row r="287" spans="1:26" ht="18">
      <c r="A287" s="344"/>
      <c r="B287" s="362"/>
      <c r="C287" s="55"/>
      <c r="D287" s="42">
        <v>2014</v>
      </c>
      <c r="E287" s="42">
        <v>2015</v>
      </c>
      <c r="F287" s="42">
        <v>2016</v>
      </c>
      <c r="G287" s="42" t="s">
        <v>115</v>
      </c>
      <c r="H287" s="42" t="s">
        <v>116</v>
      </c>
      <c r="I287" s="56"/>
      <c r="J287" s="57"/>
      <c r="K287" s="42">
        <v>2014</v>
      </c>
      <c r="L287" s="42">
        <v>2015</v>
      </c>
      <c r="M287" s="42">
        <v>2016</v>
      </c>
      <c r="N287" s="42" t="s">
        <v>115</v>
      </c>
      <c r="O287" s="42" t="s">
        <v>116</v>
      </c>
      <c r="P287" s="43"/>
      <c r="Q287" s="44"/>
      <c r="R287" s="42">
        <v>2014</v>
      </c>
      <c r="S287" s="42">
        <v>2015</v>
      </c>
      <c r="T287" s="42">
        <v>2016</v>
      </c>
      <c r="U287" s="42" t="s">
        <v>115</v>
      </c>
      <c r="V287" s="42" t="s">
        <v>117</v>
      </c>
      <c r="W287" s="58"/>
      <c r="Z287" s="316"/>
    </row>
    <row r="288" spans="1:26" ht="4.5" customHeight="1">
      <c r="A288" s="344"/>
      <c r="B288" s="362"/>
      <c r="C288" s="55"/>
      <c r="D288" s="45"/>
      <c r="E288" s="45"/>
      <c r="F288" s="45"/>
      <c r="G288" s="45"/>
      <c r="H288" s="45"/>
      <c r="I288" s="56"/>
      <c r="J288" s="57"/>
      <c r="K288" s="45"/>
      <c r="L288" s="45"/>
      <c r="M288" s="45"/>
      <c r="N288" s="45"/>
      <c r="O288" s="45"/>
      <c r="P288" s="43"/>
      <c r="Q288" s="44"/>
      <c r="R288" s="45"/>
      <c r="S288" s="45"/>
      <c r="T288" s="45"/>
      <c r="U288" s="45"/>
      <c r="V288" s="45"/>
      <c r="W288" s="58"/>
      <c r="Z288" s="316"/>
    </row>
    <row r="289" spans="1:27" ht="4.5" customHeight="1">
      <c r="A289" s="344"/>
      <c r="B289" s="362"/>
      <c r="C289" s="55"/>
      <c r="D289" s="38"/>
      <c r="E289" s="38"/>
      <c r="F289" s="38"/>
      <c r="G289" s="38"/>
      <c r="H289" s="38"/>
      <c r="I289" s="56"/>
      <c r="J289" s="57"/>
      <c r="K289" s="38"/>
      <c r="L289" s="38"/>
      <c r="M289" s="38"/>
      <c r="N289" s="38"/>
      <c r="O289" s="38"/>
      <c r="P289" s="43"/>
      <c r="Q289" s="44"/>
      <c r="R289" s="38"/>
      <c r="S289" s="38"/>
      <c r="T289" s="38"/>
      <c r="U289" s="38"/>
      <c r="V289" s="38"/>
      <c r="W289" s="58"/>
      <c r="Z289" s="316"/>
    </row>
    <row r="290" spans="1:27">
      <c r="A290" s="344"/>
      <c r="B290" s="362"/>
      <c r="C290" s="342" t="s">
        <v>56</v>
      </c>
      <c r="D290" s="330"/>
      <c r="E290" s="330"/>
      <c r="F290" s="330"/>
      <c r="G290" s="234">
        <f>VLOOKUP($Z290&amp;2017&amp;$AA290,nextgen.gr5to8,5,FALSE)</f>
        <v>476</v>
      </c>
      <c r="H290" s="234">
        <f>VLOOKUP($Z290&amp;2018&amp;$AA290,nextgen.gr5to8,5,FALSE)</f>
        <v>473.64285714285717</v>
      </c>
      <c r="I290" s="238"/>
      <c r="J290" s="239"/>
      <c r="K290" s="330"/>
      <c r="L290" s="330"/>
      <c r="M290" s="330"/>
      <c r="N290" s="240">
        <f>VLOOKUP($Z290&amp;2017&amp;$AA290,nextgen.gr5to8,6,FALSE)</f>
        <v>8</v>
      </c>
      <c r="O290" s="240">
        <f>VLOOKUP($Z290&amp;2018&amp;$AA290,nextgen.gr5to8,6,FALSE)</f>
        <v>0</v>
      </c>
      <c r="P290" s="238"/>
      <c r="Q290" s="239"/>
      <c r="R290" s="330"/>
      <c r="S290" s="330"/>
      <c r="T290" s="330"/>
      <c r="U290" s="251"/>
      <c r="V290" s="251"/>
      <c r="W290" s="58"/>
      <c r="Z290" s="316" t="s">
        <v>57</v>
      </c>
      <c r="AA290" s="316" t="s">
        <v>74</v>
      </c>
    </row>
    <row r="291" spans="1:27">
      <c r="A291" s="344"/>
      <c r="B291" s="362"/>
      <c r="C291" s="342" t="s">
        <v>58</v>
      </c>
      <c r="D291" s="329"/>
      <c r="E291" s="329"/>
      <c r="F291" s="329"/>
      <c r="G291" s="234">
        <f>VLOOKUP($Z291&amp;2017&amp;$AA291,nextgen.gr5to8,5,FALSE)</f>
        <v>487.2166101409872</v>
      </c>
      <c r="H291" s="234">
        <f>VLOOKUP($Z291&amp;2018&amp;$AA291,nextgen.gr5to8,5,FALSE)</f>
        <v>486.89966275462024</v>
      </c>
      <c r="I291" s="238"/>
      <c r="J291" s="239"/>
      <c r="K291" s="329"/>
      <c r="L291" s="329"/>
      <c r="M291" s="329"/>
      <c r="N291" s="240">
        <f>VLOOKUP($Z291&amp;2017&amp;$AA291,nextgen.gr5to8,6,FALSE)</f>
        <v>26</v>
      </c>
      <c r="O291" s="240">
        <f>VLOOKUP($Z291&amp;2018&amp;$AA291,nextgen.gr5to8,6,FALSE)</f>
        <v>26</v>
      </c>
      <c r="P291" s="238"/>
      <c r="Q291" s="239"/>
      <c r="R291" s="329"/>
      <c r="S291" s="329"/>
      <c r="T291" s="329"/>
      <c r="U291" s="234">
        <f>VLOOKUP($Z291&amp;2017&amp;$AA291,nextgen.gr5to8,7,FALSE)</f>
        <v>43</v>
      </c>
      <c r="V291" s="234">
        <f>VLOOKUP($Z291&amp;2018&amp;$AA291,nextgen.gr5to8,7,FALSE)</f>
        <v>46.961887031052413</v>
      </c>
      <c r="W291" s="58"/>
      <c r="Z291" s="316" t="s">
        <v>59</v>
      </c>
      <c r="AA291" s="316" t="s">
        <v>74</v>
      </c>
    </row>
    <row r="292" spans="1:27">
      <c r="A292" s="344"/>
      <c r="B292" s="362"/>
      <c r="C292" s="342" t="s">
        <v>60</v>
      </c>
      <c r="D292" s="329"/>
      <c r="E292" s="329"/>
      <c r="F292" s="329"/>
      <c r="G292" s="234">
        <f>VLOOKUP($Z292&amp;2017&amp;$AA292,nextgen.gr5to8,5,FALSE)</f>
        <v>485.28811121764141</v>
      </c>
      <c r="H292" s="234">
        <f>VLOOKUP($Z292&amp;2018&amp;$AA292,nextgen.gr5to8,5,FALSE)</f>
        <v>484.7318596828448</v>
      </c>
      <c r="I292" s="238"/>
      <c r="J292" s="239"/>
      <c r="K292" s="329"/>
      <c r="L292" s="329"/>
      <c r="M292" s="329"/>
      <c r="N292" s="240">
        <f>VLOOKUP($Z292&amp;2017&amp;$AA292,nextgen.gr5to8,6,FALSE)</f>
        <v>21</v>
      </c>
      <c r="O292" s="240">
        <f>VLOOKUP($Z292&amp;2018&amp;$AA292,nextgen.gr5to8,6,FALSE)</f>
        <v>23</v>
      </c>
      <c r="P292" s="238"/>
      <c r="Q292" s="239"/>
      <c r="R292" s="329"/>
      <c r="S292" s="329"/>
      <c r="T292" s="329"/>
      <c r="U292" s="234">
        <f>VLOOKUP($Z292&amp;2017&amp;$AA292,nextgen.gr5to8,7,FALSE)</f>
        <v>35</v>
      </c>
      <c r="V292" s="234">
        <f>VLOOKUP($Z292&amp;2018&amp;$AA292,nextgen.gr5to8,7,FALSE)</f>
        <v>42.657351962741181</v>
      </c>
      <c r="W292" s="58"/>
      <c r="Z292" s="316" t="s">
        <v>61</v>
      </c>
      <c r="AA292" s="316" t="s">
        <v>74</v>
      </c>
    </row>
    <row r="293" spans="1:27" ht="4.5" customHeight="1">
      <c r="A293" s="344"/>
      <c r="B293" s="362"/>
      <c r="C293" s="34"/>
      <c r="D293" s="49"/>
      <c r="E293" s="49"/>
      <c r="F293" s="49"/>
      <c r="G293" s="49"/>
      <c r="H293" s="49"/>
      <c r="I293" s="62"/>
      <c r="J293" s="63"/>
      <c r="K293" s="49"/>
      <c r="L293" s="49"/>
      <c r="M293" s="49"/>
      <c r="N293" s="49"/>
      <c r="O293" s="49"/>
      <c r="P293" s="62"/>
      <c r="Q293" s="63"/>
      <c r="R293" s="49"/>
      <c r="S293" s="49"/>
      <c r="T293" s="49"/>
      <c r="U293" s="49"/>
      <c r="V293" s="49"/>
      <c r="W293" s="58"/>
    </row>
    <row r="294" spans="1:27" ht="4.5" customHeight="1">
      <c r="A294" s="344"/>
      <c r="B294" s="362"/>
      <c r="C294" s="34"/>
      <c r="D294" s="39"/>
      <c r="E294" s="39"/>
      <c r="F294" s="39"/>
      <c r="G294" s="39"/>
      <c r="H294" s="39"/>
      <c r="I294" s="62"/>
      <c r="J294" s="63"/>
      <c r="K294" s="39"/>
      <c r="L294" s="39"/>
      <c r="M294" s="39"/>
      <c r="N294" s="39"/>
      <c r="O294" s="39"/>
      <c r="P294" s="62"/>
      <c r="Q294" s="63"/>
      <c r="R294" s="39"/>
      <c r="S294" s="39"/>
      <c r="T294" s="39"/>
      <c r="U294" s="39"/>
      <c r="V294" s="39"/>
      <c r="W294" s="58"/>
    </row>
    <row r="295" spans="1:27">
      <c r="A295" s="344"/>
      <c r="B295" s="362"/>
      <c r="C295" s="20" t="s">
        <v>30</v>
      </c>
      <c r="D295" s="116" t="s">
        <v>62</v>
      </c>
      <c r="E295" s="116" t="s">
        <v>62</v>
      </c>
      <c r="F295" s="116" t="s">
        <v>62</v>
      </c>
      <c r="G295" s="116" t="s">
        <v>62</v>
      </c>
      <c r="H295" s="116" t="s">
        <v>62</v>
      </c>
      <c r="I295" s="217"/>
      <c r="J295" s="218"/>
      <c r="K295" s="116" t="s">
        <v>62</v>
      </c>
      <c r="L295" s="116" t="s">
        <v>62</v>
      </c>
      <c r="M295" s="116" t="s">
        <v>62</v>
      </c>
      <c r="N295" s="116" t="s">
        <v>62</v>
      </c>
      <c r="O295" s="116" t="s">
        <v>62</v>
      </c>
      <c r="P295" s="217"/>
      <c r="Q295" s="218"/>
      <c r="R295" s="116" t="s">
        <v>62</v>
      </c>
      <c r="S295" s="116" t="s">
        <v>62</v>
      </c>
      <c r="T295" s="116" t="s">
        <v>62</v>
      </c>
      <c r="U295" s="116" t="s">
        <v>62</v>
      </c>
      <c r="V295" s="116" t="s">
        <v>62</v>
      </c>
      <c r="W295" s="58"/>
    </row>
    <row r="296" spans="1:27" ht="15.75" thickBot="1">
      <c r="A296" s="344"/>
      <c r="B296" s="363"/>
      <c r="C296" s="155"/>
      <c r="D296" s="155"/>
      <c r="E296" s="155"/>
      <c r="F296" s="155"/>
      <c r="G296" s="155"/>
      <c r="H296" s="155"/>
      <c r="I296" s="155"/>
      <c r="J296" s="155"/>
      <c r="K296" s="155"/>
      <c r="L296" s="155"/>
      <c r="M296" s="155"/>
      <c r="N296" s="155"/>
      <c r="O296" s="155"/>
      <c r="P296" s="155"/>
      <c r="Q296" s="155"/>
      <c r="R296" s="155"/>
      <c r="S296" s="155"/>
      <c r="T296" s="155"/>
      <c r="U296" s="155"/>
      <c r="V296" s="155"/>
      <c r="W296" s="156"/>
    </row>
    <row r="297" spans="1:27">
      <c r="A297" s="344"/>
      <c r="B297" s="73"/>
      <c r="C297" s="68"/>
      <c r="D297" s="68"/>
      <c r="E297" s="68"/>
    </row>
    <row r="298" spans="1:27" ht="30" customHeight="1">
      <c r="A298" s="344"/>
      <c r="C298" s="353" t="s">
        <v>118</v>
      </c>
      <c r="D298" s="353"/>
      <c r="E298" s="353"/>
      <c r="F298" s="353"/>
      <c r="G298" s="353"/>
      <c r="H298" s="353"/>
      <c r="I298" s="353"/>
      <c r="J298" s="353"/>
      <c r="K298" s="353"/>
      <c r="L298" s="353"/>
      <c r="M298" s="353"/>
      <c r="N298" s="353"/>
      <c r="O298" s="353"/>
      <c r="P298" s="353"/>
      <c r="Q298" s="353"/>
      <c r="R298" s="353"/>
      <c r="S298" s="353"/>
      <c r="T298" s="353"/>
      <c r="U298" s="353"/>
      <c r="V298" s="353"/>
      <c r="W298" s="332"/>
    </row>
    <row r="299" spans="1:27" ht="54.75" customHeight="1">
      <c r="A299" s="344"/>
      <c r="C299" s="353" t="s">
        <v>119</v>
      </c>
      <c r="D299" s="353"/>
      <c r="E299" s="353"/>
      <c r="F299" s="353"/>
      <c r="G299" s="353"/>
      <c r="H299" s="353"/>
      <c r="I299" s="353"/>
      <c r="J299" s="353"/>
      <c r="K299" s="353"/>
      <c r="L299" s="353"/>
      <c r="M299" s="353"/>
      <c r="N299" s="353"/>
      <c r="O299" s="353"/>
      <c r="P299" s="353"/>
      <c r="Q299" s="353"/>
      <c r="R299" s="353"/>
      <c r="S299" s="353"/>
      <c r="T299" s="353"/>
      <c r="U299" s="353"/>
      <c r="V299" s="353"/>
      <c r="W299" s="353"/>
    </row>
    <row r="300" spans="1:27" ht="15" customHeight="1">
      <c r="A300" s="344"/>
      <c r="C300" s="353" t="s">
        <v>120</v>
      </c>
      <c r="D300" s="353"/>
      <c r="E300" s="353"/>
      <c r="F300" s="353"/>
      <c r="G300" s="353"/>
      <c r="H300" s="353"/>
      <c r="I300" s="353"/>
      <c r="J300" s="353"/>
      <c r="K300" s="353"/>
      <c r="L300" s="353"/>
      <c r="M300" s="353"/>
      <c r="N300" s="353"/>
      <c r="O300" s="353"/>
      <c r="P300" s="353"/>
      <c r="Q300" s="353"/>
      <c r="R300" s="353"/>
      <c r="S300" s="353"/>
      <c r="T300" s="353"/>
      <c r="U300" s="353"/>
      <c r="V300" s="353"/>
      <c r="W300" s="333"/>
    </row>
    <row r="301" spans="1:27" ht="15" customHeight="1" thickBot="1">
      <c r="A301" s="344"/>
      <c r="C301" s="335"/>
      <c r="D301" s="335"/>
      <c r="E301" s="335"/>
      <c r="F301" s="335"/>
      <c r="G301" s="335"/>
      <c r="H301" s="335"/>
      <c r="I301" s="335"/>
      <c r="J301" s="335"/>
      <c r="K301" s="335"/>
      <c r="L301" s="335"/>
      <c r="M301" s="335"/>
      <c r="N301" s="335"/>
      <c r="O301" s="335"/>
      <c r="P301" s="335"/>
      <c r="Q301" s="335"/>
      <c r="R301" s="335"/>
      <c r="S301" s="335"/>
      <c r="T301" s="335"/>
      <c r="U301" s="335"/>
      <c r="V301" s="335"/>
      <c r="W301" s="333"/>
    </row>
    <row r="302" spans="1:27" ht="60" customHeight="1">
      <c r="A302" s="344"/>
      <c r="B302" s="357" t="s">
        <v>126</v>
      </c>
      <c r="C302" s="358"/>
      <c r="D302" s="358"/>
      <c r="E302" s="358"/>
      <c r="F302" s="358"/>
      <c r="G302" s="358"/>
      <c r="H302" s="358"/>
      <c r="I302" s="358"/>
      <c r="J302" s="358"/>
      <c r="K302" s="358"/>
      <c r="L302" s="358"/>
      <c r="M302" s="358"/>
      <c r="N302" s="358"/>
      <c r="O302" s="358"/>
      <c r="P302" s="358"/>
      <c r="Q302" s="358"/>
      <c r="R302" s="358"/>
      <c r="S302" s="358"/>
      <c r="T302" s="358"/>
      <c r="U302" s="358"/>
      <c r="V302" s="358"/>
      <c r="W302" s="359"/>
    </row>
    <row r="303" spans="1:27" ht="18.75" customHeight="1">
      <c r="A303" s="344"/>
      <c r="B303" s="361" t="s">
        <v>49</v>
      </c>
      <c r="C303" s="245"/>
      <c r="D303" s="99"/>
      <c r="E303" s="99"/>
      <c r="F303" s="99"/>
      <c r="G303" s="99"/>
      <c r="H303" s="99"/>
      <c r="I303" s="99"/>
      <c r="J303" s="99"/>
      <c r="K303" s="99"/>
      <c r="L303" s="99"/>
      <c r="M303" s="99"/>
      <c r="N303" s="99"/>
      <c r="O303" s="99"/>
      <c r="P303" s="99"/>
      <c r="Q303" s="99"/>
      <c r="R303" s="99"/>
      <c r="S303" s="99"/>
      <c r="T303" s="99"/>
      <c r="U303" s="99"/>
      <c r="V303" s="99"/>
      <c r="W303" s="246"/>
    </row>
    <row r="304" spans="1:27" ht="14.25" customHeight="1">
      <c r="A304" s="344"/>
      <c r="B304" s="362"/>
      <c r="C304" s="30"/>
      <c r="D304" s="30"/>
      <c r="E304" s="30"/>
      <c r="F304" s="30"/>
      <c r="G304" s="30"/>
      <c r="H304" s="30"/>
      <c r="I304" s="31"/>
      <c r="J304" s="32"/>
      <c r="K304" s="30"/>
      <c r="L304" s="30"/>
      <c r="M304" s="30"/>
      <c r="N304" s="30"/>
      <c r="O304" s="30"/>
      <c r="P304" s="31"/>
      <c r="Q304" s="32"/>
      <c r="R304" s="30"/>
      <c r="S304" s="30"/>
      <c r="T304" s="30"/>
      <c r="U304" s="30"/>
      <c r="V304" s="30"/>
      <c r="W304" s="33"/>
    </row>
    <row r="305" spans="1:26" ht="14.25" customHeight="1">
      <c r="A305" s="344"/>
      <c r="B305" s="362"/>
      <c r="C305" s="34"/>
      <c r="D305" s="34"/>
      <c r="E305" s="34"/>
      <c r="F305" s="34"/>
      <c r="G305" s="34"/>
      <c r="H305" s="34"/>
      <c r="I305" s="35"/>
      <c r="J305" s="36"/>
      <c r="K305" s="34"/>
      <c r="L305" s="34"/>
      <c r="M305" s="34"/>
      <c r="N305" s="34"/>
      <c r="O305" s="34"/>
      <c r="P305" s="35"/>
      <c r="Q305" s="36"/>
      <c r="R305" s="34"/>
      <c r="S305" s="34"/>
      <c r="T305" s="34"/>
      <c r="U305" s="34"/>
      <c r="V305" s="34"/>
      <c r="W305" s="37"/>
    </row>
    <row r="306" spans="1:26" ht="14.25" customHeight="1">
      <c r="A306" s="344"/>
      <c r="B306" s="362"/>
      <c r="C306" s="34"/>
      <c r="D306" s="34"/>
      <c r="E306" s="34"/>
      <c r="F306" s="34"/>
      <c r="G306" s="34"/>
      <c r="H306" s="34"/>
      <c r="I306" s="35"/>
      <c r="J306" s="36"/>
      <c r="K306" s="34"/>
      <c r="L306" s="34"/>
      <c r="M306" s="34"/>
      <c r="N306" s="34"/>
      <c r="O306" s="34"/>
      <c r="P306" s="35"/>
      <c r="Q306" s="36"/>
      <c r="R306" s="34"/>
      <c r="S306" s="34"/>
      <c r="T306" s="34"/>
      <c r="U306" s="34"/>
      <c r="V306" s="34"/>
      <c r="W306" s="37"/>
    </row>
    <row r="307" spans="1:26" ht="14.25" customHeight="1">
      <c r="A307" s="344"/>
      <c r="B307" s="362"/>
      <c r="C307" s="34"/>
      <c r="D307" s="34"/>
      <c r="E307" s="34"/>
      <c r="F307" s="34"/>
      <c r="G307" s="34"/>
      <c r="H307" s="34"/>
      <c r="I307" s="35"/>
      <c r="J307" s="36"/>
      <c r="K307" s="34"/>
      <c r="L307" s="34"/>
      <c r="M307" s="34"/>
      <c r="N307" s="34"/>
      <c r="O307" s="34"/>
      <c r="P307" s="35"/>
      <c r="Q307" s="36"/>
      <c r="R307" s="34"/>
      <c r="S307" s="34"/>
      <c r="T307" s="34"/>
      <c r="U307" s="34"/>
      <c r="V307" s="34"/>
      <c r="W307" s="37"/>
    </row>
    <row r="308" spans="1:26" ht="14.25" customHeight="1">
      <c r="A308" s="344"/>
      <c r="B308" s="362"/>
      <c r="C308" s="34"/>
      <c r="D308" s="34"/>
      <c r="E308" s="34"/>
      <c r="F308" s="34"/>
      <c r="G308" s="34"/>
      <c r="H308" s="34"/>
      <c r="I308" s="35"/>
      <c r="J308" s="36"/>
      <c r="K308" s="34"/>
      <c r="L308" s="34"/>
      <c r="M308" s="34"/>
      <c r="N308" s="34"/>
      <c r="O308" s="34"/>
      <c r="P308" s="35"/>
      <c r="Q308" s="36"/>
      <c r="R308" s="34"/>
      <c r="S308" s="34"/>
      <c r="T308" s="34"/>
      <c r="U308" s="34"/>
      <c r="V308" s="34"/>
      <c r="W308" s="37"/>
    </row>
    <row r="309" spans="1:26" ht="14.25" customHeight="1">
      <c r="A309" s="344"/>
      <c r="B309" s="362"/>
      <c r="C309" s="34"/>
      <c r="D309" s="34"/>
      <c r="E309" s="34"/>
      <c r="F309" s="34"/>
      <c r="G309" s="34"/>
      <c r="H309" s="34"/>
      <c r="I309" s="35"/>
      <c r="J309" s="36"/>
      <c r="K309" s="34"/>
      <c r="L309" s="34"/>
      <c r="M309" s="34"/>
      <c r="N309" s="34"/>
      <c r="O309" s="34"/>
      <c r="P309" s="35"/>
      <c r="Q309" s="36"/>
      <c r="R309" s="34"/>
      <c r="S309" s="34"/>
      <c r="T309" s="34"/>
      <c r="U309" s="34"/>
      <c r="V309" s="34"/>
      <c r="W309" s="37"/>
    </row>
    <row r="310" spans="1:26" ht="14.25" customHeight="1">
      <c r="A310" s="344"/>
      <c r="B310" s="362"/>
      <c r="C310" s="34"/>
      <c r="D310" s="34"/>
      <c r="E310" s="34"/>
      <c r="F310" s="34"/>
      <c r="G310" s="34"/>
      <c r="H310" s="34"/>
      <c r="I310" s="35"/>
      <c r="J310" s="36"/>
      <c r="K310" s="34"/>
      <c r="L310" s="34"/>
      <c r="M310" s="34"/>
      <c r="N310" s="34"/>
      <c r="O310" s="34"/>
      <c r="P310" s="35"/>
      <c r="Q310" s="36"/>
      <c r="R310" s="34"/>
      <c r="S310" s="34"/>
      <c r="T310" s="34"/>
      <c r="U310" s="34"/>
      <c r="V310" s="34"/>
      <c r="W310" s="37"/>
    </row>
    <row r="311" spans="1:26" ht="14.25" customHeight="1">
      <c r="A311" s="344"/>
      <c r="B311" s="362"/>
      <c r="C311" s="34"/>
      <c r="D311" s="34"/>
      <c r="E311" s="34"/>
      <c r="F311" s="34"/>
      <c r="G311" s="34"/>
      <c r="H311" s="34"/>
      <c r="I311" s="35"/>
      <c r="J311" s="36"/>
      <c r="K311" s="34"/>
      <c r="L311" s="34"/>
      <c r="M311" s="34"/>
      <c r="N311" s="34"/>
      <c r="O311" s="34"/>
      <c r="P311" s="35"/>
      <c r="Q311" s="36"/>
      <c r="R311" s="34"/>
      <c r="S311" s="34"/>
      <c r="T311" s="34"/>
      <c r="U311" s="34"/>
      <c r="V311" s="34"/>
      <c r="W311" s="37"/>
    </row>
    <row r="312" spans="1:26" ht="14.25" customHeight="1">
      <c r="A312" s="344"/>
      <c r="B312" s="362"/>
      <c r="C312" s="34"/>
      <c r="D312" s="34"/>
      <c r="E312" s="34"/>
      <c r="F312" s="34"/>
      <c r="G312" s="34"/>
      <c r="H312" s="34"/>
      <c r="I312" s="35"/>
      <c r="J312" s="36"/>
      <c r="K312" s="34"/>
      <c r="L312" s="34"/>
      <c r="M312" s="34"/>
      <c r="N312" s="34"/>
      <c r="O312" s="34"/>
      <c r="P312" s="35"/>
      <c r="Q312" s="36"/>
      <c r="R312" s="34"/>
      <c r="S312" s="34"/>
      <c r="T312" s="34"/>
      <c r="U312" s="34"/>
      <c r="V312" s="34"/>
      <c r="W312" s="37"/>
    </row>
    <row r="313" spans="1:26" ht="14.25" customHeight="1">
      <c r="A313" s="344"/>
      <c r="B313" s="362"/>
      <c r="C313" s="34"/>
      <c r="D313" s="34"/>
      <c r="E313" s="34"/>
      <c r="F313" s="34"/>
      <c r="G313" s="34"/>
      <c r="H313" s="34"/>
      <c r="I313" s="35"/>
      <c r="J313" s="36"/>
      <c r="K313" s="34"/>
      <c r="L313" s="34"/>
      <c r="M313" s="34"/>
      <c r="N313" s="34"/>
      <c r="O313" s="34"/>
      <c r="P313" s="35"/>
      <c r="Q313" s="36"/>
      <c r="R313" s="34"/>
      <c r="S313" s="34"/>
      <c r="T313" s="34"/>
      <c r="U313" s="34"/>
      <c r="V313" s="34"/>
      <c r="W313" s="37"/>
    </row>
    <row r="314" spans="1:26" ht="14.25" customHeight="1">
      <c r="A314" s="344"/>
      <c r="B314" s="362"/>
      <c r="C314" s="34"/>
      <c r="D314" s="34"/>
      <c r="E314" s="34"/>
      <c r="F314" s="34"/>
      <c r="G314" s="34"/>
      <c r="H314" s="34"/>
      <c r="I314" s="35"/>
      <c r="J314" s="36"/>
      <c r="K314" s="34"/>
      <c r="L314" s="34"/>
      <c r="M314" s="34"/>
      <c r="N314" s="34"/>
      <c r="O314" s="34"/>
      <c r="P314" s="35"/>
      <c r="Q314" s="36"/>
      <c r="R314" s="34"/>
      <c r="S314" s="34"/>
      <c r="T314" s="34"/>
      <c r="U314" s="34"/>
      <c r="V314" s="34"/>
      <c r="W314" s="37"/>
    </row>
    <row r="315" spans="1:26" ht="14.25" customHeight="1">
      <c r="A315" s="344"/>
      <c r="B315" s="362"/>
      <c r="C315" s="34"/>
      <c r="D315" s="34"/>
      <c r="E315" s="34"/>
      <c r="F315" s="34"/>
      <c r="G315" s="34"/>
      <c r="H315" s="34"/>
      <c r="I315" s="35"/>
      <c r="J315" s="36"/>
      <c r="K315" s="34"/>
      <c r="L315" s="34"/>
      <c r="M315" s="34"/>
      <c r="N315" s="34"/>
      <c r="O315" s="34"/>
      <c r="P315" s="35"/>
      <c r="Q315" s="36"/>
      <c r="R315" s="34"/>
      <c r="S315" s="34"/>
      <c r="T315" s="34"/>
      <c r="U315" s="34"/>
      <c r="V315" s="34"/>
      <c r="W315" s="37"/>
    </row>
    <row r="316" spans="1:26" ht="14.25" customHeight="1">
      <c r="A316" s="344"/>
      <c r="B316" s="362"/>
      <c r="C316" s="34"/>
      <c r="D316" s="34"/>
      <c r="E316" s="34"/>
      <c r="F316" s="34"/>
      <c r="G316" s="34"/>
      <c r="H316" s="34"/>
      <c r="I316" s="35"/>
      <c r="J316" s="36"/>
      <c r="K316" s="34"/>
      <c r="L316" s="34"/>
      <c r="M316" s="34"/>
      <c r="N316" s="34"/>
      <c r="O316" s="34"/>
      <c r="P316" s="35"/>
      <c r="Q316" s="36"/>
      <c r="R316" s="34"/>
      <c r="S316" s="34"/>
      <c r="T316" s="34"/>
      <c r="U316" s="34"/>
      <c r="V316" s="34"/>
      <c r="W316" s="37"/>
    </row>
    <row r="317" spans="1:26">
      <c r="A317" s="344"/>
      <c r="B317" s="362"/>
      <c r="C317" s="34"/>
      <c r="D317" s="34"/>
      <c r="E317" s="34"/>
      <c r="F317" s="34"/>
      <c r="G317" s="34"/>
      <c r="H317" s="34"/>
      <c r="I317" s="35"/>
      <c r="J317" s="36"/>
      <c r="K317" s="34"/>
      <c r="L317" s="34"/>
      <c r="M317" s="34"/>
      <c r="N317" s="34"/>
      <c r="O317" s="34"/>
      <c r="P317" s="35"/>
      <c r="Q317" s="36"/>
      <c r="R317" s="34"/>
      <c r="S317" s="34"/>
      <c r="T317" s="34"/>
      <c r="U317" s="34"/>
      <c r="V317" s="34"/>
      <c r="W317" s="37"/>
    </row>
    <row r="318" spans="1:26">
      <c r="A318" s="344"/>
      <c r="B318" s="362"/>
      <c r="C318" s="34"/>
      <c r="D318" s="34"/>
      <c r="E318" s="34"/>
      <c r="F318" s="34"/>
      <c r="G318" s="34"/>
      <c r="H318" s="34"/>
      <c r="I318" s="35"/>
      <c r="J318" s="36"/>
      <c r="K318" s="34"/>
      <c r="L318" s="34"/>
      <c r="M318" s="34"/>
      <c r="N318" s="34"/>
      <c r="O318" s="34"/>
      <c r="P318" s="35"/>
      <c r="Q318" s="36"/>
      <c r="R318" s="34"/>
      <c r="S318" s="34"/>
      <c r="T318" s="34"/>
      <c r="U318" s="34"/>
      <c r="V318" s="34"/>
      <c r="W318" s="37"/>
    </row>
    <row r="319" spans="1:26" ht="15.75">
      <c r="A319" s="344"/>
      <c r="B319" s="362"/>
      <c r="C319" s="34"/>
      <c r="D319" s="367" t="s">
        <v>113</v>
      </c>
      <c r="E319" s="367"/>
      <c r="F319" s="367"/>
      <c r="G319" s="367"/>
      <c r="H319" s="367"/>
      <c r="I319" s="35"/>
      <c r="J319" s="36"/>
      <c r="K319" s="367" t="s">
        <v>12</v>
      </c>
      <c r="L319" s="367"/>
      <c r="M319" s="367"/>
      <c r="N319" s="367"/>
      <c r="O319" s="367"/>
      <c r="P319" s="40"/>
      <c r="Q319" s="41"/>
      <c r="R319" s="368" t="s">
        <v>114</v>
      </c>
      <c r="S319" s="368"/>
      <c r="T319" s="368"/>
      <c r="U319" s="368"/>
      <c r="V319" s="368"/>
      <c r="W319" s="37"/>
    </row>
    <row r="320" spans="1:26" ht="18">
      <c r="A320" s="344"/>
      <c r="B320" s="362"/>
      <c r="C320" s="34"/>
      <c r="D320" s="42">
        <v>2014</v>
      </c>
      <c r="E320" s="42">
        <v>2015</v>
      </c>
      <c r="F320" s="42">
        <v>2016</v>
      </c>
      <c r="G320" s="42" t="s">
        <v>115</v>
      </c>
      <c r="H320" s="42" t="s">
        <v>116</v>
      </c>
      <c r="I320" s="56"/>
      <c r="J320" s="57"/>
      <c r="K320" s="42">
        <v>2014</v>
      </c>
      <c r="L320" s="42">
        <v>2015</v>
      </c>
      <c r="M320" s="42">
        <v>2016</v>
      </c>
      <c r="N320" s="42" t="s">
        <v>115</v>
      </c>
      <c r="O320" s="42" t="s">
        <v>116</v>
      </c>
      <c r="P320" s="43"/>
      <c r="Q320" s="44"/>
      <c r="R320" s="42">
        <v>2014</v>
      </c>
      <c r="S320" s="42">
        <v>2015</v>
      </c>
      <c r="T320" s="42">
        <v>2016</v>
      </c>
      <c r="U320" s="42" t="s">
        <v>115</v>
      </c>
      <c r="V320" s="42" t="s">
        <v>117</v>
      </c>
      <c r="W320" s="37"/>
      <c r="Z320" s="316"/>
    </row>
    <row r="321" spans="1:27" ht="4.5" customHeight="1">
      <c r="A321" s="344"/>
      <c r="B321" s="362"/>
      <c r="C321" s="34"/>
      <c r="D321" s="45"/>
      <c r="E321" s="45"/>
      <c r="F321" s="45"/>
      <c r="G321" s="45"/>
      <c r="H321" s="45"/>
      <c r="I321" s="35"/>
      <c r="J321" s="36"/>
      <c r="K321" s="45"/>
      <c r="L321" s="45"/>
      <c r="M321" s="45"/>
      <c r="N321" s="45"/>
      <c r="O321" s="45"/>
      <c r="P321" s="43"/>
      <c r="Q321" s="44"/>
      <c r="R321" s="45"/>
      <c r="S321" s="45"/>
      <c r="T321" s="45"/>
      <c r="U321" s="45"/>
      <c r="V321" s="45"/>
      <c r="W321" s="37"/>
      <c r="Z321" s="316"/>
    </row>
    <row r="322" spans="1:27" ht="4.5" customHeight="1">
      <c r="A322" s="344"/>
      <c r="B322" s="362"/>
      <c r="C322" s="34"/>
      <c r="D322" s="38"/>
      <c r="E322" s="38"/>
      <c r="F322" s="38"/>
      <c r="G322" s="38"/>
      <c r="H322" s="38"/>
      <c r="I322" s="35"/>
      <c r="J322" s="36"/>
      <c r="K322" s="38"/>
      <c r="L322" s="38"/>
      <c r="M322" s="38"/>
      <c r="N322" s="38"/>
      <c r="O322" s="38"/>
      <c r="P322" s="43"/>
      <c r="Q322" s="44"/>
      <c r="R322" s="38"/>
      <c r="S322" s="38"/>
      <c r="T322" s="38"/>
      <c r="U322" s="38"/>
      <c r="V322" s="38"/>
      <c r="W322" s="37"/>
      <c r="Z322" s="316"/>
    </row>
    <row r="323" spans="1:27">
      <c r="A323" s="344"/>
      <c r="B323" s="362"/>
      <c r="C323" s="342" t="s">
        <v>56</v>
      </c>
      <c r="D323" s="328"/>
      <c r="E323" s="328"/>
      <c r="F323" s="328"/>
      <c r="G323" s="39">
        <f>VLOOKUP($Z323&amp;2017&amp;$AA323,nextgen.gr5to8,2,FALSE)</f>
        <v>516.44897959183675</v>
      </c>
      <c r="H323" s="215">
        <f>VLOOKUP($Z323&amp;2018&amp;$AA323,nextgen.gr5to8,2,FALSE)</f>
        <v>516.98214285714289</v>
      </c>
      <c r="I323" s="46"/>
      <c r="J323" s="63"/>
      <c r="K323" s="330"/>
      <c r="L323" s="328"/>
      <c r="M323" s="328"/>
      <c r="N323" s="39">
        <f>VLOOKUP($Z323&amp;2017&amp;$AA323,nextgen.gr5to8,3,FALSE)</f>
        <v>84</v>
      </c>
      <c r="O323" s="215">
        <f>VLOOKUP($Z323&amp;2018&amp;$AA323,nextgen.gr5to8,3,FALSE)</f>
        <v>75</v>
      </c>
      <c r="P323" s="46"/>
      <c r="Q323" s="63"/>
      <c r="R323" s="330"/>
      <c r="S323" s="328"/>
      <c r="T323" s="328"/>
      <c r="U323" s="39">
        <f>VLOOKUP($Z323&amp;2017&amp;$AA323,nextgen.gr5to8,4,FALSE)</f>
        <v>69</v>
      </c>
      <c r="V323" s="39">
        <f>VLOOKUP($Z323&amp;2018&amp;$AA323,nextgen.gr5to8,4,FALSE)</f>
        <v>66.853658536585371</v>
      </c>
      <c r="W323" s="37"/>
      <c r="Z323" s="316" t="s">
        <v>57</v>
      </c>
      <c r="AA323" s="316" t="s">
        <v>42</v>
      </c>
    </row>
    <row r="324" spans="1:27">
      <c r="A324" s="344"/>
      <c r="B324" s="362"/>
      <c r="C324" s="342" t="s">
        <v>58</v>
      </c>
      <c r="D324" s="327"/>
      <c r="E324" s="327"/>
      <c r="F324" s="327"/>
      <c r="G324" s="234">
        <f>VLOOKUP($Z324&amp;2017&amp;$AA324,nextgen.gr5to8,2,FALSE)</f>
        <v>508.5265703945247</v>
      </c>
      <c r="H324" s="234">
        <f>VLOOKUP($Z324&amp;2018&amp;$AA324,nextgen.gr5to8,2,FALSE)</f>
        <v>511.61040728719507</v>
      </c>
      <c r="I324" s="46"/>
      <c r="J324" s="63"/>
      <c r="K324" s="329"/>
      <c r="L324" s="327"/>
      <c r="M324" s="327"/>
      <c r="N324" s="240">
        <f>VLOOKUP($Z324&amp;2017&amp;$AA324,nextgen.gr5to8,3,FALSE)</f>
        <v>67</v>
      </c>
      <c r="O324" s="240">
        <f>VLOOKUP($Z324&amp;2018&amp;$AA324,nextgen.gr5to8,3,FALSE)</f>
        <v>71</v>
      </c>
      <c r="P324" s="46"/>
      <c r="Q324" s="63"/>
      <c r="R324" s="329"/>
      <c r="S324" s="327"/>
      <c r="T324" s="327"/>
      <c r="U324" s="234">
        <f>VLOOKUP($Z324&amp;2017&amp;$AA324,nextgen.gr5to8,4,FALSE)</f>
        <v>58</v>
      </c>
      <c r="V324" s="234">
        <f>VLOOKUP($Z324&amp;2018&amp;$AA324,nextgen.gr5to8,4,FALSE)</f>
        <v>57.8090087684159</v>
      </c>
      <c r="W324" s="37"/>
      <c r="Z324" s="316" t="s">
        <v>59</v>
      </c>
      <c r="AA324" s="316" t="s">
        <v>42</v>
      </c>
    </row>
    <row r="325" spans="1:27">
      <c r="A325" s="344"/>
      <c r="B325" s="362"/>
      <c r="C325" s="342" t="s">
        <v>60</v>
      </c>
      <c r="D325" s="327"/>
      <c r="E325" s="327"/>
      <c r="F325" s="327"/>
      <c r="G325" s="234">
        <f>VLOOKUP($Z325&amp;2017&amp;$AA325,nextgen.gr5to8,2,FALSE)</f>
        <v>498.91983122362871</v>
      </c>
      <c r="H325" s="234">
        <f>VLOOKUP($Z325&amp;2018&amp;$AA325,nextgen.gr5to8,2,FALSE)</f>
        <v>502.7400881057269</v>
      </c>
      <c r="I325" s="46"/>
      <c r="J325" s="63"/>
      <c r="K325" s="329"/>
      <c r="L325" s="327"/>
      <c r="M325" s="327"/>
      <c r="N325" s="240">
        <f>VLOOKUP($Z325&amp;2017&amp;$AA325,nextgen.gr5to8,3,FALSE)</f>
        <v>49</v>
      </c>
      <c r="O325" s="240">
        <f>VLOOKUP($Z325&amp;2018&amp;$AA325,nextgen.gr5to8,3,FALSE)</f>
        <v>50</v>
      </c>
      <c r="P325" s="46"/>
      <c r="Q325" s="63"/>
      <c r="R325" s="329"/>
      <c r="S325" s="327"/>
      <c r="T325" s="327"/>
      <c r="U325" s="234">
        <f>VLOOKUP($Z325&amp;2017&amp;$AA325,nextgen.gr5to8,4,FALSE)</f>
        <v>55</v>
      </c>
      <c r="V325" s="234">
        <f>VLOOKUP($Z325&amp;2018&amp;$AA325,nextgen.gr5to8,4,FALSE)</f>
        <v>57.396551724137929</v>
      </c>
      <c r="W325" s="37"/>
      <c r="Z325" s="316" t="s">
        <v>61</v>
      </c>
      <c r="AA325" s="316" t="s">
        <v>42</v>
      </c>
    </row>
    <row r="326" spans="1:27" ht="4.5" customHeight="1">
      <c r="A326" s="344"/>
      <c r="B326" s="362"/>
      <c r="C326" s="34"/>
      <c r="D326" s="49"/>
      <c r="E326" s="49"/>
      <c r="F326" s="49"/>
      <c r="G326" s="49"/>
      <c r="H326" s="49"/>
      <c r="I326" s="46"/>
      <c r="J326" s="47"/>
      <c r="K326" s="49"/>
      <c r="L326" s="49"/>
      <c r="M326" s="49"/>
      <c r="N326" s="49"/>
      <c r="O326" s="49"/>
      <c r="P326" s="46"/>
      <c r="Q326" s="47"/>
      <c r="R326" s="49"/>
      <c r="S326" s="49"/>
      <c r="T326" s="49"/>
      <c r="U326" s="49"/>
      <c r="V326" s="49"/>
      <c r="W326" s="37"/>
    </row>
    <row r="327" spans="1:27" ht="4.5" customHeight="1">
      <c r="A327" s="344"/>
      <c r="B327" s="362"/>
      <c r="C327" s="34"/>
      <c r="D327" s="39"/>
      <c r="E327" s="39"/>
      <c r="F327" s="39"/>
      <c r="G327" s="39"/>
      <c r="H327" s="39"/>
      <c r="I327" s="46"/>
      <c r="J327" s="47"/>
      <c r="K327" s="39"/>
      <c r="L327" s="39"/>
      <c r="M327" s="39"/>
      <c r="N327" s="39"/>
      <c r="O327" s="39"/>
      <c r="P327" s="46"/>
      <c r="Q327" s="47"/>
      <c r="R327" s="39"/>
      <c r="S327" s="39"/>
      <c r="T327" s="39"/>
      <c r="U327" s="39"/>
      <c r="V327" s="39"/>
      <c r="W327" s="37"/>
    </row>
    <row r="328" spans="1:27">
      <c r="A328" s="344"/>
      <c r="B328" s="362"/>
      <c r="C328" s="20" t="s">
        <v>30</v>
      </c>
      <c r="D328" s="116" t="s">
        <v>62</v>
      </c>
      <c r="E328" s="116" t="s">
        <v>62</v>
      </c>
      <c r="F328" s="116" t="s">
        <v>62</v>
      </c>
      <c r="G328" s="116" t="s">
        <v>62</v>
      </c>
      <c r="H328" s="116" t="s">
        <v>62</v>
      </c>
      <c r="I328" s="217"/>
      <c r="J328" s="218"/>
      <c r="K328" s="116" t="s">
        <v>62</v>
      </c>
      <c r="L328" s="116" t="s">
        <v>62</v>
      </c>
      <c r="M328" s="116" t="s">
        <v>62</v>
      </c>
      <c r="N328" s="116" t="s">
        <v>62</v>
      </c>
      <c r="O328" s="116" t="s">
        <v>62</v>
      </c>
      <c r="P328" s="217"/>
      <c r="Q328" s="218"/>
      <c r="R328" s="116" t="s">
        <v>62</v>
      </c>
      <c r="S328" s="116" t="s">
        <v>62</v>
      </c>
      <c r="T328" s="116" t="s">
        <v>62</v>
      </c>
      <c r="U328" s="116" t="s">
        <v>62</v>
      </c>
      <c r="V328" s="116" t="s">
        <v>62</v>
      </c>
      <c r="W328" s="37"/>
    </row>
    <row r="329" spans="1:27" ht="15.75" thickBot="1">
      <c r="A329" s="344"/>
      <c r="B329" s="363"/>
      <c r="C329" s="219"/>
      <c r="D329" s="220"/>
      <c r="E329" s="220"/>
      <c r="F329" s="220"/>
      <c r="G329" s="220"/>
      <c r="H329" s="220"/>
      <c r="I329" s="221"/>
      <c r="J329" s="221"/>
      <c r="K329" s="220"/>
      <c r="L329" s="220"/>
      <c r="M329" s="220"/>
      <c r="N329" s="220"/>
      <c r="O329" s="220"/>
      <c r="P329" s="221"/>
      <c r="Q329" s="221"/>
      <c r="R329" s="220"/>
      <c r="S329" s="220"/>
      <c r="T329" s="220"/>
      <c r="U329" s="220"/>
      <c r="V329" s="220"/>
      <c r="W329" s="222"/>
    </row>
    <row r="330" spans="1:27" ht="18.75" customHeight="1">
      <c r="A330" s="344"/>
      <c r="B330" s="370" t="s">
        <v>63</v>
      </c>
      <c r="C330" s="15"/>
      <c r="D330" s="16"/>
      <c r="E330" s="16"/>
      <c r="F330" s="16"/>
      <c r="G330" s="16"/>
      <c r="H330" s="16"/>
      <c r="I330" s="16"/>
      <c r="J330" s="16"/>
      <c r="K330" s="16"/>
      <c r="L330" s="16"/>
      <c r="M330" s="16"/>
      <c r="N330" s="16"/>
      <c r="O330" s="16"/>
      <c r="P330" s="16"/>
      <c r="Q330" s="16"/>
      <c r="R330" s="16"/>
      <c r="S330" s="16"/>
      <c r="T330" s="16"/>
      <c r="U330" s="16"/>
      <c r="V330" s="16"/>
      <c r="W330" s="50"/>
    </row>
    <row r="331" spans="1:27" ht="15" customHeight="1">
      <c r="A331" s="344"/>
      <c r="B331" s="362"/>
      <c r="C331" s="51"/>
      <c r="D331" s="51"/>
      <c r="E331" s="51"/>
      <c r="F331" s="51"/>
      <c r="G331" s="51"/>
      <c r="H331" s="51"/>
      <c r="I331" s="52"/>
      <c r="J331" s="53"/>
      <c r="K331" s="51"/>
      <c r="L331" s="51"/>
      <c r="M331" s="51"/>
      <c r="N331" s="51"/>
      <c r="O331" s="51"/>
      <c r="P331" s="52"/>
      <c r="Q331" s="53"/>
      <c r="R331" s="51"/>
      <c r="S331" s="51"/>
      <c r="T331" s="51"/>
      <c r="U331" s="51"/>
      <c r="V331" s="51"/>
      <c r="W331" s="54"/>
    </row>
    <row r="332" spans="1:27" ht="15" customHeight="1">
      <c r="A332" s="344"/>
      <c r="B332" s="362"/>
      <c r="C332" s="55"/>
      <c r="D332" s="55"/>
      <c r="E332" s="55"/>
      <c r="F332" s="55"/>
      <c r="G332" s="55"/>
      <c r="H332" s="55"/>
      <c r="I332" s="56"/>
      <c r="J332" s="57"/>
      <c r="K332" s="55"/>
      <c r="L332" s="55"/>
      <c r="M332" s="55"/>
      <c r="N332" s="55"/>
      <c r="O332" s="55"/>
      <c r="P332" s="56"/>
      <c r="Q332" s="57"/>
      <c r="R332" s="55"/>
      <c r="S332" s="55"/>
      <c r="T332" s="55"/>
      <c r="U332" s="55"/>
      <c r="V332" s="55"/>
      <c r="W332" s="58"/>
    </row>
    <row r="333" spans="1:27" ht="15" customHeight="1">
      <c r="A333" s="344"/>
      <c r="B333" s="362"/>
      <c r="C333" s="55"/>
      <c r="D333" s="55"/>
      <c r="E333" s="55"/>
      <c r="F333" s="55"/>
      <c r="G333" s="55"/>
      <c r="H333" s="55"/>
      <c r="I333" s="56"/>
      <c r="J333" s="57"/>
      <c r="K333" s="55"/>
      <c r="L333" s="55"/>
      <c r="M333" s="55"/>
      <c r="N333" s="55"/>
      <c r="O333" s="55"/>
      <c r="P333" s="56"/>
      <c r="Q333" s="57"/>
      <c r="R333" s="55"/>
      <c r="S333" s="55"/>
      <c r="T333" s="55"/>
      <c r="U333" s="55"/>
      <c r="V333" s="55"/>
      <c r="W333" s="58"/>
    </row>
    <row r="334" spans="1:27" ht="15" customHeight="1">
      <c r="A334" s="344"/>
      <c r="B334" s="362"/>
      <c r="C334" s="55"/>
      <c r="D334" s="55"/>
      <c r="E334" s="55"/>
      <c r="F334" s="55"/>
      <c r="G334" s="55"/>
      <c r="H334" s="55"/>
      <c r="I334" s="56"/>
      <c r="J334" s="57"/>
      <c r="K334" s="55"/>
      <c r="L334" s="55"/>
      <c r="M334" s="55"/>
      <c r="N334" s="55"/>
      <c r="O334" s="55"/>
      <c r="P334" s="56"/>
      <c r="Q334" s="57"/>
      <c r="R334" s="55"/>
      <c r="S334" s="55"/>
      <c r="T334" s="55"/>
      <c r="U334" s="55"/>
      <c r="V334" s="55"/>
      <c r="W334" s="58"/>
    </row>
    <row r="335" spans="1:27" ht="15" customHeight="1">
      <c r="A335" s="344"/>
      <c r="B335" s="362"/>
      <c r="C335" s="55"/>
      <c r="D335" s="55"/>
      <c r="E335" s="55"/>
      <c r="F335" s="55"/>
      <c r="G335" s="55"/>
      <c r="H335" s="55"/>
      <c r="I335" s="56"/>
      <c r="J335" s="57"/>
      <c r="K335" s="55"/>
      <c r="L335" s="55"/>
      <c r="M335" s="55"/>
      <c r="N335" s="55"/>
      <c r="O335" s="55"/>
      <c r="P335" s="56"/>
      <c r="Q335" s="57"/>
      <c r="R335" s="55"/>
      <c r="S335" s="55"/>
      <c r="T335" s="55"/>
      <c r="U335" s="55"/>
      <c r="V335" s="55"/>
      <c r="W335" s="58"/>
    </row>
    <row r="336" spans="1:27" ht="15" customHeight="1">
      <c r="A336" s="344"/>
      <c r="B336" s="362"/>
      <c r="C336" s="55"/>
      <c r="D336" s="55"/>
      <c r="E336" s="55"/>
      <c r="F336" s="55"/>
      <c r="G336" s="55"/>
      <c r="H336" s="55"/>
      <c r="I336" s="56"/>
      <c r="J336" s="57"/>
      <c r="K336" s="55"/>
      <c r="L336" s="55"/>
      <c r="M336" s="55"/>
      <c r="N336" s="55"/>
      <c r="O336" s="55"/>
      <c r="P336" s="56"/>
      <c r="Q336" s="57"/>
      <c r="R336" s="55"/>
      <c r="S336" s="55"/>
      <c r="T336" s="55"/>
      <c r="U336" s="55"/>
      <c r="V336" s="55"/>
      <c r="W336" s="58"/>
    </row>
    <row r="337" spans="1:27" ht="15" customHeight="1">
      <c r="A337" s="344"/>
      <c r="B337" s="362"/>
      <c r="C337" s="55"/>
      <c r="D337" s="55"/>
      <c r="E337" s="55"/>
      <c r="F337" s="55"/>
      <c r="G337" s="55"/>
      <c r="H337" s="55"/>
      <c r="I337" s="56"/>
      <c r="J337" s="57"/>
      <c r="K337" s="55"/>
      <c r="L337" s="55"/>
      <c r="M337" s="55"/>
      <c r="N337" s="55"/>
      <c r="O337" s="55"/>
      <c r="P337" s="56"/>
      <c r="Q337" s="57"/>
      <c r="R337" s="55"/>
      <c r="S337" s="55"/>
      <c r="T337" s="55"/>
      <c r="U337" s="55"/>
      <c r="V337" s="55"/>
      <c r="W337" s="58"/>
    </row>
    <row r="338" spans="1:27" ht="15" customHeight="1">
      <c r="A338" s="344"/>
      <c r="B338" s="362"/>
      <c r="C338" s="55"/>
      <c r="D338" s="55"/>
      <c r="E338" s="55"/>
      <c r="F338" s="55"/>
      <c r="G338" s="55"/>
      <c r="H338" s="55"/>
      <c r="I338" s="56"/>
      <c r="J338" s="57"/>
      <c r="K338" s="55"/>
      <c r="L338" s="55"/>
      <c r="M338" s="55"/>
      <c r="N338" s="55"/>
      <c r="O338" s="55"/>
      <c r="P338" s="56"/>
      <c r="Q338" s="57"/>
      <c r="R338" s="55"/>
      <c r="S338" s="55"/>
      <c r="T338" s="55"/>
      <c r="U338" s="55"/>
      <c r="V338" s="55"/>
      <c r="W338" s="58"/>
    </row>
    <row r="339" spans="1:27" ht="15" customHeight="1">
      <c r="A339" s="344"/>
      <c r="B339" s="362"/>
      <c r="C339" s="55"/>
      <c r="D339" s="55"/>
      <c r="E339" s="55"/>
      <c r="F339" s="55"/>
      <c r="G339" s="55"/>
      <c r="H339" s="55"/>
      <c r="I339" s="56"/>
      <c r="J339" s="57"/>
      <c r="K339" s="55"/>
      <c r="L339" s="55"/>
      <c r="M339" s="55"/>
      <c r="N339" s="55"/>
      <c r="O339" s="55"/>
      <c r="P339" s="56"/>
      <c r="Q339" s="57"/>
      <c r="R339" s="55"/>
      <c r="S339" s="55"/>
      <c r="T339" s="55"/>
      <c r="U339" s="55"/>
      <c r="V339" s="55"/>
      <c r="W339" s="58"/>
    </row>
    <row r="340" spans="1:27" ht="15" customHeight="1">
      <c r="A340" s="344"/>
      <c r="B340" s="362"/>
      <c r="C340" s="55"/>
      <c r="D340" s="55"/>
      <c r="E340" s="55"/>
      <c r="F340" s="55"/>
      <c r="G340" s="55"/>
      <c r="H340" s="55"/>
      <c r="I340" s="56"/>
      <c r="J340" s="57"/>
      <c r="K340" s="55"/>
      <c r="L340" s="55"/>
      <c r="M340" s="55"/>
      <c r="N340" s="55"/>
      <c r="O340" s="55"/>
      <c r="P340" s="56"/>
      <c r="Q340" s="57"/>
      <c r="R340" s="55"/>
      <c r="S340" s="55"/>
      <c r="T340" s="55"/>
      <c r="U340" s="55"/>
      <c r="V340" s="55"/>
      <c r="W340" s="58"/>
    </row>
    <row r="341" spans="1:27" ht="15" customHeight="1">
      <c r="A341" s="344"/>
      <c r="B341" s="362"/>
      <c r="C341" s="55"/>
      <c r="D341" s="55"/>
      <c r="E341" s="55"/>
      <c r="F341" s="55"/>
      <c r="G341" s="55"/>
      <c r="H341" s="55"/>
      <c r="I341" s="56"/>
      <c r="J341" s="57"/>
      <c r="K341" s="55"/>
      <c r="L341" s="55"/>
      <c r="M341" s="55"/>
      <c r="N341" s="55"/>
      <c r="O341" s="55"/>
      <c r="P341" s="56"/>
      <c r="Q341" s="57"/>
      <c r="R341" s="55"/>
      <c r="S341" s="55"/>
      <c r="T341" s="55"/>
      <c r="U341" s="55"/>
      <c r="V341" s="55"/>
      <c r="W341" s="58"/>
    </row>
    <row r="342" spans="1:27" ht="15" customHeight="1">
      <c r="A342" s="344"/>
      <c r="B342" s="362"/>
      <c r="C342" s="55"/>
      <c r="D342" s="55"/>
      <c r="E342" s="55"/>
      <c r="F342" s="55"/>
      <c r="G342" s="55"/>
      <c r="H342" s="55"/>
      <c r="I342" s="56"/>
      <c r="J342" s="57"/>
      <c r="K342" s="55"/>
      <c r="L342" s="55"/>
      <c r="M342" s="55"/>
      <c r="N342" s="55"/>
      <c r="O342" s="55"/>
      <c r="P342" s="56"/>
      <c r="Q342" s="57"/>
      <c r="R342" s="55"/>
      <c r="S342" s="55"/>
      <c r="T342" s="55"/>
      <c r="U342" s="55"/>
      <c r="V342" s="55"/>
      <c r="W342" s="58"/>
    </row>
    <row r="343" spans="1:27" ht="15" customHeight="1">
      <c r="A343" s="344"/>
      <c r="B343" s="362"/>
      <c r="C343" s="55"/>
      <c r="D343" s="55"/>
      <c r="E343" s="55"/>
      <c r="F343" s="55"/>
      <c r="G343" s="55"/>
      <c r="H343" s="55"/>
      <c r="I343" s="56"/>
      <c r="J343" s="57"/>
      <c r="K343" s="55"/>
      <c r="L343" s="55"/>
      <c r="M343" s="55"/>
      <c r="N343" s="55"/>
      <c r="O343" s="55"/>
      <c r="P343" s="56"/>
      <c r="Q343" s="57"/>
      <c r="R343" s="55"/>
      <c r="S343" s="55"/>
      <c r="T343" s="55"/>
      <c r="U343" s="55"/>
      <c r="V343" s="55"/>
      <c r="W343" s="58"/>
    </row>
    <row r="344" spans="1:27" ht="15" customHeight="1">
      <c r="A344" s="344"/>
      <c r="B344" s="362"/>
      <c r="C344" s="55"/>
      <c r="D344" s="55"/>
      <c r="E344" s="55"/>
      <c r="F344" s="55"/>
      <c r="G344" s="55"/>
      <c r="H344" s="55"/>
      <c r="I344" s="56"/>
      <c r="J344" s="57"/>
      <c r="K344" s="55"/>
      <c r="L344" s="55"/>
      <c r="M344" s="55"/>
      <c r="N344" s="55"/>
      <c r="O344" s="55"/>
      <c r="P344" s="56"/>
      <c r="Q344" s="57"/>
      <c r="R344" s="55"/>
      <c r="S344" s="55"/>
      <c r="T344" s="55"/>
      <c r="U344" s="55"/>
      <c r="V344" s="55"/>
      <c r="W344" s="58"/>
    </row>
    <row r="345" spans="1:27" ht="15" customHeight="1">
      <c r="A345" s="344"/>
      <c r="B345" s="362"/>
      <c r="C345" s="55"/>
      <c r="D345" s="55"/>
      <c r="E345" s="55"/>
      <c r="F345" s="55"/>
      <c r="G345" s="55"/>
      <c r="H345" s="55"/>
      <c r="I345" s="56"/>
      <c r="J345" s="57"/>
      <c r="K345" s="55"/>
      <c r="L345" s="55"/>
      <c r="M345" s="55"/>
      <c r="N345" s="55"/>
      <c r="O345" s="55"/>
      <c r="P345" s="56"/>
      <c r="Q345" s="57"/>
      <c r="R345" s="55"/>
      <c r="S345" s="55"/>
      <c r="T345" s="55"/>
      <c r="U345" s="55"/>
      <c r="V345" s="55"/>
      <c r="W345" s="58"/>
    </row>
    <row r="346" spans="1:27" ht="15" customHeight="1">
      <c r="A346" s="344"/>
      <c r="B346" s="362"/>
      <c r="C346" s="55"/>
      <c r="D346" s="367" t="s">
        <v>113</v>
      </c>
      <c r="E346" s="367"/>
      <c r="F346" s="367"/>
      <c r="G346" s="367"/>
      <c r="H346" s="367"/>
      <c r="I346" s="35"/>
      <c r="J346" s="36"/>
      <c r="K346" s="367" t="s">
        <v>12</v>
      </c>
      <c r="L346" s="367"/>
      <c r="M346" s="367"/>
      <c r="N346" s="367"/>
      <c r="O346" s="367"/>
      <c r="P346" s="40"/>
      <c r="Q346" s="41"/>
      <c r="R346" s="368" t="s">
        <v>114</v>
      </c>
      <c r="S346" s="368"/>
      <c r="T346" s="368"/>
      <c r="U346" s="368"/>
      <c r="V346" s="368"/>
      <c r="W346" s="58"/>
    </row>
    <row r="347" spans="1:27" ht="18">
      <c r="A347" s="344"/>
      <c r="B347" s="362"/>
      <c r="C347" s="55"/>
      <c r="D347" s="42">
        <v>2014</v>
      </c>
      <c r="E347" s="42">
        <v>2015</v>
      </c>
      <c r="F347" s="42">
        <v>2016</v>
      </c>
      <c r="G347" s="42" t="s">
        <v>115</v>
      </c>
      <c r="H347" s="42" t="s">
        <v>116</v>
      </c>
      <c r="I347" s="56"/>
      <c r="J347" s="57"/>
      <c r="K347" s="42">
        <v>2014</v>
      </c>
      <c r="L347" s="42">
        <v>2015</v>
      </c>
      <c r="M347" s="42">
        <v>2016</v>
      </c>
      <c r="N347" s="42" t="s">
        <v>115</v>
      </c>
      <c r="O347" s="42" t="s">
        <v>116</v>
      </c>
      <c r="P347" s="43"/>
      <c r="Q347" s="44"/>
      <c r="R347" s="42">
        <v>2014</v>
      </c>
      <c r="S347" s="42">
        <v>2015</v>
      </c>
      <c r="T347" s="42">
        <v>2016</v>
      </c>
      <c r="U347" s="42" t="s">
        <v>115</v>
      </c>
      <c r="V347" s="42" t="s">
        <v>117</v>
      </c>
      <c r="W347" s="58"/>
      <c r="Z347" s="316"/>
    </row>
    <row r="348" spans="1:27" ht="4.5" customHeight="1">
      <c r="A348" s="344"/>
      <c r="B348" s="362"/>
      <c r="C348" s="55"/>
      <c r="D348" s="45"/>
      <c r="E348" s="45"/>
      <c r="F348" s="45"/>
      <c r="G348" s="45"/>
      <c r="H348" s="45"/>
      <c r="I348" s="56"/>
      <c r="J348" s="57"/>
      <c r="K348" s="45"/>
      <c r="L348" s="45"/>
      <c r="M348" s="45"/>
      <c r="N348" s="45"/>
      <c r="O348" s="45"/>
      <c r="P348" s="43"/>
      <c r="Q348" s="44"/>
      <c r="R348" s="45"/>
      <c r="S348" s="45"/>
      <c r="T348" s="45"/>
      <c r="U348" s="45"/>
      <c r="V348" s="45"/>
      <c r="W348" s="58"/>
      <c r="Z348" s="316"/>
    </row>
    <row r="349" spans="1:27" ht="4.5" customHeight="1">
      <c r="A349" s="344"/>
      <c r="B349" s="362"/>
      <c r="C349" s="55"/>
      <c r="D349" s="38"/>
      <c r="E349" s="38"/>
      <c r="F349" s="38"/>
      <c r="G349" s="38"/>
      <c r="H349" s="38"/>
      <c r="I349" s="56"/>
      <c r="J349" s="57"/>
      <c r="K349" s="38"/>
      <c r="L349" s="38"/>
      <c r="M349" s="38"/>
      <c r="N349" s="38"/>
      <c r="O349" s="38"/>
      <c r="P349" s="43"/>
      <c r="Q349" s="44"/>
      <c r="R349" s="38"/>
      <c r="S349" s="38"/>
      <c r="T349" s="38"/>
      <c r="U349" s="38"/>
      <c r="V349" s="38"/>
      <c r="W349" s="58"/>
      <c r="Z349" s="316"/>
    </row>
    <row r="350" spans="1:27">
      <c r="A350" s="344"/>
      <c r="B350" s="362"/>
      <c r="C350" s="342" t="s">
        <v>56</v>
      </c>
      <c r="D350" s="328"/>
      <c r="E350" s="328"/>
      <c r="F350" s="328"/>
      <c r="G350" s="39">
        <f>VLOOKUP($Z350&amp;2017&amp;$AA350,nextgen.gr5to8,5,FALSE)</f>
        <v>519.67346938775506</v>
      </c>
      <c r="H350" s="215">
        <f>VLOOKUP($Z350&amp;2018&amp;$AA350,nextgen.gr5to8,5,FALSE)</f>
        <v>516.66071428571433</v>
      </c>
      <c r="I350" s="62"/>
      <c r="J350" s="63"/>
      <c r="K350" s="330"/>
      <c r="L350" s="328"/>
      <c r="M350" s="328"/>
      <c r="N350" s="39">
        <f>VLOOKUP($Z350&amp;2017&amp;$AA350,nextgen.gr5to8,6,FALSE)</f>
        <v>86</v>
      </c>
      <c r="O350" s="215">
        <f>VLOOKUP($Z350&amp;2018&amp;$AA350,nextgen.gr5to8,6,FALSE)</f>
        <v>82</v>
      </c>
      <c r="P350" s="62"/>
      <c r="Q350" s="63"/>
      <c r="R350" s="330"/>
      <c r="S350" s="328"/>
      <c r="T350" s="328"/>
      <c r="U350" s="39">
        <f>VLOOKUP($Z350&amp;2017&amp;$AA350,nextgen.gr5to8,7,FALSE)</f>
        <v>74</v>
      </c>
      <c r="V350" s="39">
        <f>VLOOKUP($Z350&amp;2018&amp;$AA350,nextgen.gr5to8,7,FALSE)</f>
        <v>58.243902439024389</v>
      </c>
      <c r="W350" s="58"/>
      <c r="Z350" s="316" t="s">
        <v>57</v>
      </c>
      <c r="AA350" s="316" t="s">
        <v>42</v>
      </c>
    </row>
    <row r="351" spans="1:27">
      <c r="A351" s="344"/>
      <c r="B351" s="362"/>
      <c r="C351" s="342" t="s">
        <v>58</v>
      </c>
      <c r="D351" s="327"/>
      <c r="E351" s="327"/>
      <c r="F351" s="327"/>
      <c r="G351" s="234">
        <f>VLOOKUP($Z351&amp;2017&amp;$AA351,nextgen.gr5to8,5,FALSE)</f>
        <v>514.24717251252684</v>
      </c>
      <c r="H351" s="234">
        <f>VLOOKUP($Z351&amp;2018&amp;$AA351,nextgen.gr5to8,5,FALSE)</f>
        <v>514.26677817269501</v>
      </c>
      <c r="I351" s="62"/>
      <c r="J351" s="63"/>
      <c r="K351" s="329"/>
      <c r="L351" s="327"/>
      <c r="M351" s="327"/>
      <c r="N351" s="240">
        <f>VLOOKUP($Z351&amp;2017&amp;$AA351,nextgen.gr5to8,6,FALSE)</f>
        <v>74</v>
      </c>
      <c r="O351" s="240">
        <f>VLOOKUP($Z351&amp;2018&amp;$AA351,nextgen.gr5to8,6,FALSE)</f>
        <v>74</v>
      </c>
      <c r="P351" s="62"/>
      <c r="Q351" s="63"/>
      <c r="R351" s="329"/>
      <c r="S351" s="327"/>
      <c r="T351" s="327"/>
      <c r="U351" s="234">
        <f>VLOOKUP($Z351&amp;2017&amp;$AA351,nextgen.gr5to8,7,FALSE)</f>
        <v>62</v>
      </c>
      <c r="V351" s="234">
        <f>VLOOKUP($Z351&amp;2018&amp;$AA351,nextgen.gr5to8,7,FALSE)</f>
        <v>57.990098570286833</v>
      </c>
      <c r="W351" s="58"/>
      <c r="Z351" s="316" t="s">
        <v>59</v>
      </c>
      <c r="AA351" s="316" t="s">
        <v>42</v>
      </c>
    </row>
    <row r="352" spans="1:27">
      <c r="A352" s="344"/>
      <c r="B352" s="362"/>
      <c r="C352" s="342" t="s">
        <v>60</v>
      </c>
      <c r="D352" s="327"/>
      <c r="E352" s="327"/>
      <c r="F352" s="327"/>
      <c r="G352" s="234">
        <f>VLOOKUP($Z352&amp;2017&amp;$AA352,nextgen.gr5to8,5,FALSE)</f>
        <v>502.8987341772152</v>
      </c>
      <c r="H352" s="234">
        <f>VLOOKUP($Z352&amp;2018&amp;$AA352,nextgen.gr5to8,5,FALSE)</f>
        <v>504.06986899563321</v>
      </c>
      <c r="I352" s="62"/>
      <c r="J352" s="63"/>
      <c r="K352" s="329"/>
      <c r="L352" s="327"/>
      <c r="M352" s="327"/>
      <c r="N352" s="240">
        <f>VLOOKUP($Z352&amp;2017&amp;$AA352,nextgen.gr5to8,6,FALSE)</f>
        <v>54</v>
      </c>
      <c r="O352" s="240">
        <f>VLOOKUP($Z352&amp;2018&amp;$AA352,nextgen.gr5to8,6,FALSE)</f>
        <v>58</v>
      </c>
      <c r="P352" s="62"/>
      <c r="Q352" s="63"/>
      <c r="R352" s="329"/>
      <c r="S352" s="327"/>
      <c r="T352" s="327"/>
      <c r="U352" s="234">
        <f>VLOOKUP($Z352&amp;2017&amp;$AA352,nextgen.gr5to8,7,FALSE)</f>
        <v>45</v>
      </c>
      <c r="V352" s="234">
        <f>VLOOKUP($Z352&amp;2018&amp;$AA352,nextgen.gr5to8,7,FALSE)</f>
        <v>54.2</v>
      </c>
      <c r="W352" s="58"/>
      <c r="Z352" s="316" t="s">
        <v>61</v>
      </c>
      <c r="AA352" s="316" t="s">
        <v>42</v>
      </c>
    </row>
    <row r="353" spans="1:23" ht="4.5" customHeight="1">
      <c r="A353" s="344"/>
      <c r="B353" s="362"/>
      <c r="C353" s="34"/>
      <c r="D353" s="49"/>
      <c r="E353" s="49"/>
      <c r="F353" s="49"/>
      <c r="G353" s="49"/>
      <c r="H353" s="49"/>
      <c r="I353" s="62"/>
      <c r="J353" s="63"/>
      <c r="K353" s="49"/>
      <c r="L353" s="49"/>
      <c r="M353" s="49"/>
      <c r="N353" s="49"/>
      <c r="O353" s="49"/>
      <c r="P353" s="62"/>
      <c r="Q353" s="63"/>
      <c r="R353" s="49"/>
      <c r="S353" s="49"/>
      <c r="T353" s="49"/>
      <c r="U353" s="49"/>
      <c r="V353" s="49"/>
      <c r="W353" s="58"/>
    </row>
    <row r="354" spans="1:23" ht="4.5" customHeight="1">
      <c r="A354" s="344"/>
      <c r="B354" s="362"/>
      <c r="C354" s="34"/>
      <c r="D354" s="39"/>
      <c r="E354" s="39"/>
      <c r="F354" s="39"/>
      <c r="G354" s="39"/>
      <c r="H354" s="39"/>
      <c r="I354" s="62"/>
      <c r="J354" s="63"/>
      <c r="K354" s="39"/>
      <c r="L354" s="39"/>
      <c r="M354" s="39"/>
      <c r="N354" s="39"/>
      <c r="O354" s="39"/>
      <c r="P354" s="62"/>
      <c r="Q354" s="63"/>
      <c r="R354" s="39"/>
      <c r="S354" s="39"/>
      <c r="T354" s="39"/>
      <c r="U354" s="39"/>
      <c r="V354" s="39"/>
      <c r="W354" s="58"/>
    </row>
    <row r="355" spans="1:23">
      <c r="A355" s="344"/>
      <c r="B355" s="362"/>
      <c r="C355" s="20" t="s">
        <v>30</v>
      </c>
      <c r="D355" s="116" t="s">
        <v>62</v>
      </c>
      <c r="E355" s="116" t="s">
        <v>62</v>
      </c>
      <c r="F355" s="116" t="s">
        <v>62</v>
      </c>
      <c r="G355" s="116" t="s">
        <v>62</v>
      </c>
      <c r="H355" s="116" t="s">
        <v>62</v>
      </c>
      <c r="I355" s="217"/>
      <c r="J355" s="218"/>
      <c r="K355" s="116" t="s">
        <v>62</v>
      </c>
      <c r="L355" s="116" t="s">
        <v>62</v>
      </c>
      <c r="M355" s="116" t="s">
        <v>62</v>
      </c>
      <c r="N355" s="116" t="s">
        <v>62</v>
      </c>
      <c r="O355" s="116" t="s">
        <v>62</v>
      </c>
      <c r="P355" s="217"/>
      <c r="Q355" s="218"/>
      <c r="R355" s="116" t="s">
        <v>62</v>
      </c>
      <c r="S355" s="116" t="s">
        <v>62</v>
      </c>
      <c r="T355" s="116" t="s">
        <v>62</v>
      </c>
      <c r="U355" s="116" t="s">
        <v>62</v>
      </c>
      <c r="V355" s="116" t="s">
        <v>62</v>
      </c>
      <c r="W355" s="58"/>
    </row>
    <row r="356" spans="1:23" ht="15.75" thickBot="1">
      <c r="A356" s="344"/>
      <c r="B356" s="363"/>
      <c r="C356" s="155"/>
      <c r="D356" s="155"/>
      <c r="E356" s="155"/>
      <c r="F356" s="155"/>
      <c r="G356" s="155"/>
      <c r="H356" s="155"/>
      <c r="I356" s="155"/>
      <c r="J356" s="155"/>
      <c r="K356" s="155"/>
      <c r="L356" s="155"/>
      <c r="M356" s="155"/>
      <c r="N356" s="155"/>
      <c r="O356" s="155"/>
      <c r="P356" s="155"/>
      <c r="Q356" s="155"/>
      <c r="R356" s="155"/>
      <c r="S356" s="155"/>
      <c r="T356" s="155"/>
      <c r="U356" s="155"/>
      <c r="V356" s="155"/>
      <c r="W356" s="156"/>
    </row>
    <row r="357" spans="1:23">
      <c r="A357" s="344"/>
      <c r="B357" s="73"/>
      <c r="C357" s="68"/>
      <c r="D357" s="68"/>
      <c r="E357" s="68"/>
    </row>
    <row r="358" spans="1:23" ht="30" customHeight="1">
      <c r="A358" s="344"/>
      <c r="C358" s="353" t="s">
        <v>118</v>
      </c>
      <c r="D358" s="353"/>
      <c r="E358" s="353"/>
      <c r="F358" s="353"/>
      <c r="G358" s="353"/>
      <c r="H358" s="353"/>
      <c r="I358" s="353"/>
      <c r="J358" s="353"/>
      <c r="K358" s="353"/>
      <c r="L358" s="353"/>
      <c r="M358" s="353"/>
      <c r="N358" s="353"/>
      <c r="O358" s="353"/>
      <c r="P358" s="353"/>
      <c r="Q358" s="353"/>
      <c r="R358" s="353"/>
      <c r="S358" s="353"/>
      <c r="T358" s="353"/>
      <c r="U358" s="353"/>
      <c r="V358" s="353"/>
      <c r="W358" s="332"/>
    </row>
    <row r="359" spans="1:23" ht="54.75" customHeight="1">
      <c r="A359" s="344"/>
      <c r="C359" s="353" t="s">
        <v>119</v>
      </c>
      <c r="D359" s="353"/>
      <c r="E359" s="353"/>
      <c r="F359" s="353"/>
      <c r="G359" s="353"/>
      <c r="H359" s="353"/>
      <c r="I359" s="353"/>
      <c r="J359" s="353"/>
      <c r="K359" s="353"/>
      <c r="L359" s="353"/>
      <c r="M359" s="353"/>
      <c r="N359" s="353"/>
      <c r="O359" s="353"/>
      <c r="P359" s="353"/>
      <c r="Q359" s="353"/>
      <c r="R359" s="353"/>
      <c r="S359" s="353"/>
      <c r="T359" s="353"/>
      <c r="U359" s="353"/>
      <c r="V359" s="353"/>
      <c r="W359" s="353"/>
    </row>
    <row r="360" spans="1:23" ht="15" customHeight="1">
      <c r="A360" s="344"/>
      <c r="C360" s="353" t="s">
        <v>120</v>
      </c>
      <c r="D360" s="353"/>
      <c r="E360" s="353"/>
      <c r="F360" s="353"/>
      <c r="G360" s="353"/>
      <c r="H360" s="353"/>
      <c r="I360" s="353"/>
      <c r="J360" s="353"/>
      <c r="K360" s="353"/>
      <c r="L360" s="353"/>
      <c r="M360" s="353"/>
      <c r="N360" s="353"/>
      <c r="O360" s="353"/>
      <c r="P360" s="353"/>
      <c r="Q360" s="353"/>
      <c r="R360" s="353"/>
      <c r="S360" s="353"/>
      <c r="T360" s="353"/>
      <c r="U360" s="353"/>
      <c r="V360" s="353"/>
      <c r="W360" s="333"/>
    </row>
    <row r="361" spans="1:23" ht="15" customHeight="1" thickBot="1">
      <c r="A361" s="344"/>
      <c r="C361" s="335"/>
      <c r="D361" s="335"/>
      <c r="E361" s="335"/>
      <c r="F361" s="335"/>
      <c r="G361" s="335"/>
      <c r="H361" s="335"/>
      <c r="I361" s="335"/>
      <c r="J361" s="335"/>
      <c r="K361" s="335"/>
      <c r="L361" s="335"/>
      <c r="M361" s="335"/>
      <c r="N361" s="335"/>
      <c r="O361" s="335"/>
      <c r="P361" s="335"/>
      <c r="Q361" s="335"/>
      <c r="R361" s="335"/>
      <c r="S361" s="335"/>
      <c r="T361" s="335"/>
      <c r="U361" s="335"/>
      <c r="V361" s="335"/>
      <c r="W361" s="333"/>
    </row>
    <row r="362" spans="1:23" ht="60" customHeight="1">
      <c r="A362" s="344"/>
      <c r="B362" s="357" t="s">
        <v>127</v>
      </c>
      <c r="C362" s="358"/>
      <c r="D362" s="358"/>
      <c r="E362" s="358"/>
      <c r="F362" s="358"/>
      <c r="G362" s="358"/>
      <c r="H362" s="358"/>
      <c r="I362" s="358"/>
      <c r="J362" s="358"/>
      <c r="K362" s="358"/>
      <c r="L362" s="358"/>
      <c r="M362" s="358"/>
      <c r="N362" s="358"/>
      <c r="O362" s="358"/>
      <c r="P362" s="358"/>
      <c r="Q362" s="358"/>
      <c r="R362" s="358"/>
      <c r="S362" s="358"/>
      <c r="T362" s="358"/>
      <c r="U362" s="358"/>
      <c r="V362" s="358"/>
      <c r="W362" s="359"/>
    </row>
    <row r="363" spans="1:23" ht="18.75" customHeight="1">
      <c r="A363" s="344"/>
      <c r="B363" s="361" t="s">
        <v>49</v>
      </c>
      <c r="C363" s="245"/>
      <c r="D363" s="99"/>
      <c r="E363" s="99"/>
      <c r="F363" s="99"/>
      <c r="G363" s="99"/>
      <c r="H363" s="99"/>
      <c r="I363" s="99"/>
      <c r="J363" s="99"/>
      <c r="K363" s="99"/>
      <c r="L363" s="99"/>
      <c r="M363" s="99"/>
      <c r="N363" s="99"/>
      <c r="O363" s="99"/>
      <c r="P363" s="99"/>
      <c r="Q363" s="99"/>
      <c r="R363" s="99"/>
      <c r="S363" s="99"/>
      <c r="T363" s="99"/>
      <c r="U363" s="99"/>
      <c r="V363" s="99"/>
      <c r="W363" s="246"/>
    </row>
    <row r="364" spans="1:23" ht="14.25" customHeight="1">
      <c r="A364" s="344"/>
      <c r="B364" s="362"/>
      <c r="C364" s="30"/>
      <c r="D364" s="30"/>
      <c r="E364" s="30"/>
      <c r="F364" s="30"/>
      <c r="G364" s="30"/>
      <c r="H364" s="30"/>
      <c r="I364" s="31"/>
      <c r="J364" s="32"/>
      <c r="K364" s="30"/>
      <c r="L364" s="30"/>
      <c r="M364" s="30"/>
      <c r="N364" s="30"/>
      <c r="O364" s="30"/>
      <c r="P364" s="31"/>
      <c r="Q364" s="32"/>
      <c r="R364" s="30"/>
      <c r="S364" s="30"/>
      <c r="T364" s="30"/>
      <c r="U364" s="30"/>
      <c r="V364" s="30"/>
      <c r="W364" s="33"/>
    </row>
    <row r="365" spans="1:23" ht="14.25" customHeight="1">
      <c r="A365" s="344"/>
      <c r="B365" s="362"/>
      <c r="C365" s="34"/>
      <c r="D365" s="34"/>
      <c r="E365" s="34"/>
      <c r="F365" s="34"/>
      <c r="G365" s="34"/>
      <c r="H365" s="34"/>
      <c r="I365" s="35"/>
      <c r="J365" s="36"/>
      <c r="K365" s="34"/>
      <c r="L365" s="34"/>
      <c r="M365" s="34"/>
      <c r="N365" s="34"/>
      <c r="O365" s="34"/>
      <c r="P365" s="35"/>
      <c r="Q365" s="36"/>
      <c r="R365" s="34"/>
      <c r="S365" s="34"/>
      <c r="T365" s="34"/>
      <c r="U365" s="34"/>
      <c r="V365" s="34"/>
      <c r="W365" s="37"/>
    </row>
    <row r="366" spans="1:23" ht="14.25" customHeight="1">
      <c r="A366" s="344"/>
      <c r="B366" s="362"/>
      <c r="C366" s="34"/>
      <c r="D366" s="34"/>
      <c r="E366" s="34"/>
      <c r="F366" s="34"/>
      <c r="G366" s="34"/>
      <c r="H366" s="34"/>
      <c r="I366" s="35"/>
      <c r="J366" s="36"/>
      <c r="K366" s="34"/>
      <c r="L366" s="34"/>
      <c r="M366" s="34"/>
      <c r="N366" s="34"/>
      <c r="O366" s="34"/>
      <c r="P366" s="35"/>
      <c r="Q366" s="36"/>
      <c r="R366" s="34"/>
      <c r="S366" s="34"/>
      <c r="T366" s="34"/>
      <c r="U366" s="34"/>
      <c r="V366" s="34"/>
      <c r="W366" s="37"/>
    </row>
    <row r="367" spans="1:23" ht="14.25" customHeight="1">
      <c r="A367" s="344"/>
      <c r="B367" s="362"/>
      <c r="C367" s="34"/>
      <c r="D367" s="34"/>
      <c r="E367" s="34"/>
      <c r="F367" s="34"/>
      <c r="G367" s="34"/>
      <c r="H367" s="34"/>
      <c r="I367" s="35"/>
      <c r="J367" s="36"/>
      <c r="K367" s="34"/>
      <c r="L367" s="34"/>
      <c r="M367" s="34"/>
      <c r="N367" s="34"/>
      <c r="O367" s="34"/>
      <c r="P367" s="35"/>
      <c r="Q367" s="36"/>
      <c r="R367" s="34"/>
      <c r="S367" s="34"/>
      <c r="T367" s="34"/>
      <c r="U367" s="34"/>
      <c r="V367" s="34"/>
      <c r="W367" s="37"/>
    </row>
    <row r="368" spans="1:23" ht="14.25" customHeight="1">
      <c r="A368" s="344"/>
      <c r="B368" s="362"/>
      <c r="C368" s="34"/>
      <c r="D368" s="34"/>
      <c r="E368" s="34"/>
      <c r="F368" s="34"/>
      <c r="G368" s="34"/>
      <c r="H368" s="34"/>
      <c r="I368" s="35"/>
      <c r="J368" s="36"/>
      <c r="K368" s="34"/>
      <c r="L368" s="34"/>
      <c r="M368" s="34"/>
      <c r="N368" s="34"/>
      <c r="O368" s="34"/>
      <c r="P368" s="35"/>
      <c r="Q368" s="36"/>
      <c r="R368" s="34"/>
      <c r="S368" s="34"/>
      <c r="T368" s="34"/>
      <c r="U368" s="34"/>
      <c r="V368" s="34"/>
      <c r="W368" s="37"/>
    </row>
    <row r="369" spans="1:27" ht="14.25" customHeight="1">
      <c r="A369" s="344"/>
      <c r="B369" s="362"/>
      <c r="C369" s="34"/>
      <c r="D369" s="34"/>
      <c r="E369" s="34"/>
      <c r="F369" s="34"/>
      <c r="G369" s="34"/>
      <c r="H369" s="34"/>
      <c r="I369" s="35"/>
      <c r="J369" s="36"/>
      <c r="K369" s="34"/>
      <c r="L369" s="34"/>
      <c r="M369" s="34"/>
      <c r="N369" s="34"/>
      <c r="O369" s="34"/>
      <c r="P369" s="35"/>
      <c r="Q369" s="36"/>
      <c r="R369" s="34"/>
      <c r="S369" s="34"/>
      <c r="T369" s="34"/>
      <c r="U369" s="34"/>
      <c r="V369" s="34"/>
      <c r="W369" s="37"/>
    </row>
    <row r="370" spans="1:27" ht="14.25" customHeight="1">
      <c r="A370" s="344"/>
      <c r="B370" s="362"/>
      <c r="C370" s="34"/>
      <c r="D370" s="34"/>
      <c r="E370" s="34"/>
      <c r="F370" s="34"/>
      <c r="G370" s="34"/>
      <c r="H370" s="34"/>
      <c r="I370" s="35"/>
      <c r="J370" s="36"/>
      <c r="K370" s="34"/>
      <c r="L370" s="34"/>
      <c r="M370" s="34"/>
      <c r="N370" s="34"/>
      <c r="O370" s="34"/>
      <c r="P370" s="35"/>
      <c r="Q370" s="36"/>
      <c r="R370" s="34"/>
      <c r="S370" s="34"/>
      <c r="T370" s="34"/>
      <c r="U370" s="34"/>
      <c r="V370" s="34"/>
      <c r="W370" s="37"/>
    </row>
    <row r="371" spans="1:27" ht="14.25" customHeight="1">
      <c r="A371" s="344"/>
      <c r="B371" s="362"/>
      <c r="C371" s="34"/>
      <c r="D371" s="34"/>
      <c r="E371" s="34"/>
      <c r="F371" s="34"/>
      <c r="G371" s="34"/>
      <c r="H371" s="34"/>
      <c r="I371" s="35"/>
      <c r="J371" s="36"/>
      <c r="K371" s="34"/>
      <c r="L371" s="34"/>
      <c r="M371" s="34"/>
      <c r="N371" s="34"/>
      <c r="O371" s="34"/>
      <c r="P371" s="35"/>
      <c r="Q371" s="36"/>
      <c r="R371" s="34"/>
      <c r="S371" s="34"/>
      <c r="T371" s="34"/>
      <c r="U371" s="34"/>
      <c r="V371" s="34"/>
      <c r="W371" s="37"/>
    </row>
    <row r="372" spans="1:27" ht="14.25" customHeight="1">
      <c r="A372" s="344"/>
      <c r="B372" s="362"/>
      <c r="C372" s="34"/>
      <c r="D372" s="34"/>
      <c r="E372" s="34"/>
      <c r="F372" s="34"/>
      <c r="G372" s="34"/>
      <c r="H372" s="34"/>
      <c r="I372" s="35"/>
      <c r="J372" s="36"/>
      <c r="K372" s="34"/>
      <c r="L372" s="34"/>
      <c r="M372" s="34"/>
      <c r="N372" s="34"/>
      <c r="O372" s="34"/>
      <c r="P372" s="35"/>
      <c r="Q372" s="36"/>
      <c r="R372" s="34"/>
      <c r="S372" s="34"/>
      <c r="T372" s="34"/>
      <c r="U372" s="34"/>
      <c r="V372" s="34"/>
      <c r="W372" s="37"/>
    </row>
    <row r="373" spans="1:27" ht="14.25" customHeight="1">
      <c r="A373" s="344"/>
      <c r="B373" s="362"/>
      <c r="C373" s="34"/>
      <c r="D373" s="34"/>
      <c r="E373" s="34"/>
      <c r="F373" s="34"/>
      <c r="G373" s="34"/>
      <c r="H373" s="34"/>
      <c r="I373" s="35"/>
      <c r="J373" s="36"/>
      <c r="K373" s="34"/>
      <c r="L373" s="34"/>
      <c r="M373" s="34"/>
      <c r="N373" s="34"/>
      <c r="O373" s="34"/>
      <c r="P373" s="35"/>
      <c r="Q373" s="36"/>
      <c r="R373" s="34"/>
      <c r="S373" s="34"/>
      <c r="T373" s="34"/>
      <c r="U373" s="34"/>
      <c r="V373" s="34"/>
      <c r="W373" s="37"/>
    </row>
    <row r="374" spans="1:27" ht="14.25" customHeight="1">
      <c r="A374" s="344"/>
      <c r="B374" s="362"/>
      <c r="C374" s="34"/>
      <c r="D374" s="34"/>
      <c r="E374" s="34"/>
      <c r="F374" s="34"/>
      <c r="G374" s="34"/>
      <c r="H374" s="34"/>
      <c r="I374" s="35"/>
      <c r="J374" s="36"/>
      <c r="K374" s="34"/>
      <c r="L374" s="34"/>
      <c r="M374" s="34"/>
      <c r="N374" s="34"/>
      <c r="O374" s="34"/>
      <c r="P374" s="35"/>
      <c r="Q374" s="36"/>
      <c r="R374" s="34"/>
      <c r="S374" s="34"/>
      <c r="T374" s="34"/>
      <c r="U374" s="34"/>
      <c r="V374" s="34"/>
      <c r="W374" s="37"/>
    </row>
    <row r="375" spans="1:27" ht="14.25" customHeight="1">
      <c r="A375" s="344"/>
      <c r="B375" s="362"/>
      <c r="C375" s="34"/>
      <c r="D375" s="34"/>
      <c r="E375" s="34"/>
      <c r="F375" s="34"/>
      <c r="G375" s="34"/>
      <c r="H375" s="34"/>
      <c r="I375" s="35"/>
      <c r="J375" s="36"/>
      <c r="K375" s="34"/>
      <c r="L375" s="34"/>
      <c r="M375" s="34"/>
      <c r="N375" s="34"/>
      <c r="O375" s="34"/>
      <c r="P375" s="35"/>
      <c r="Q375" s="36"/>
      <c r="R375" s="34"/>
      <c r="S375" s="34"/>
      <c r="T375" s="34"/>
      <c r="U375" s="34"/>
      <c r="V375" s="34"/>
      <c r="W375" s="37"/>
    </row>
    <row r="376" spans="1:27" ht="14.25" customHeight="1">
      <c r="A376" s="344"/>
      <c r="B376" s="362"/>
      <c r="C376" s="34"/>
      <c r="D376" s="34"/>
      <c r="E376" s="34"/>
      <c r="F376" s="34"/>
      <c r="G376" s="34"/>
      <c r="H376" s="34"/>
      <c r="I376" s="35"/>
      <c r="J376" s="36"/>
      <c r="K376" s="34"/>
      <c r="L376" s="34"/>
      <c r="M376" s="34"/>
      <c r="N376" s="34"/>
      <c r="O376" s="34"/>
      <c r="P376" s="35"/>
      <c r="Q376" s="36"/>
      <c r="R376" s="34"/>
      <c r="S376" s="34"/>
      <c r="T376" s="34"/>
      <c r="U376" s="34"/>
      <c r="V376" s="34"/>
      <c r="W376" s="37"/>
    </row>
    <row r="377" spans="1:27">
      <c r="A377" s="344"/>
      <c r="B377" s="362"/>
      <c r="C377" s="34"/>
      <c r="D377" s="34"/>
      <c r="E377" s="34"/>
      <c r="F377" s="34"/>
      <c r="G377" s="34"/>
      <c r="H377" s="34"/>
      <c r="I377" s="35"/>
      <c r="J377" s="36"/>
      <c r="K377" s="34"/>
      <c r="L377" s="34"/>
      <c r="M377" s="34"/>
      <c r="N377" s="34"/>
      <c r="O377" s="34"/>
      <c r="P377" s="35"/>
      <c r="Q377" s="36"/>
      <c r="R377" s="34"/>
      <c r="S377" s="34"/>
      <c r="T377" s="34"/>
      <c r="U377" s="34"/>
      <c r="V377" s="34"/>
      <c r="W377" s="37"/>
    </row>
    <row r="378" spans="1:27">
      <c r="A378" s="344"/>
      <c r="B378" s="362"/>
      <c r="C378" s="34"/>
      <c r="D378" s="34"/>
      <c r="E378" s="34"/>
      <c r="F378" s="34"/>
      <c r="G378" s="34"/>
      <c r="H378" s="34"/>
      <c r="I378" s="35"/>
      <c r="J378" s="36"/>
      <c r="K378" s="34"/>
      <c r="L378" s="34"/>
      <c r="M378" s="34"/>
      <c r="N378" s="34"/>
      <c r="O378" s="34"/>
      <c r="P378" s="35"/>
      <c r="Q378" s="36"/>
      <c r="R378" s="34"/>
      <c r="S378" s="34"/>
      <c r="T378" s="34"/>
      <c r="U378" s="34"/>
      <c r="V378" s="34"/>
      <c r="W378" s="37"/>
    </row>
    <row r="379" spans="1:27" ht="15.75">
      <c r="A379" s="344"/>
      <c r="B379" s="362"/>
      <c r="C379" s="34"/>
      <c r="D379" s="367" t="s">
        <v>113</v>
      </c>
      <c r="E379" s="367"/>
      <c r="F379" s="367"/>
      <c r="G379" s="367"/>
      <c r="H379" s="367"/>
      <c r="I379" s="35"/>
      <c r="J379" s="36"/>
      <c r="K379" s="367" t="s">
        <v>12</v>
      </c>
      <c r="L379" s="367"/>
      <c r="M379" s="367"/>
      <c r="N379" s="367"/>
      <c r="O379" s="367"/>
      <c r="P379" s="40"/>
      <c r="Q379" s="41"/>
      <c r="R379" s="368" t="s">
        <v>114</v>
      </c>
      <c r="S379" s="368"/>
      <c r="T379" s="368"/>
      <c r="U379" s="368"/>
      <c r="V379" s="368"/>
      <c r="W379" s="37"/>
    </row>
    <row r="380" spans="1:27" ht="18">
      <c r="A380" s="344"/>
      <c r="B380" s="362"/>
      <c r="C380" s="34"/>
      <c r="D380" s="42">
        <v>2014</v>
      </c>
      <c r="E380" s="42">
        <v>2015</v>
      </c>
      <c r="F380" s="42">
        <v>2016</v>
      </c>
      <c r="G380" s="42" t="s">
        <v>115</v>
      </c>
      <c r="H380" s="42" t="s">
        <v>116</v>
      </c>
      <c r="I380" s="56"/>
      <c r="J380" s="57"/>
      <c r="K380" s="42">
        <v>2014</v>
      </c>
      <c r="L380" s="42">
        <v>2015</v>
      </c>
      <c r="M380" s="42">
        <v>2016</v>
      </c>
      <c r="N380" s="42" t="s">
        <v>115</v>
      </c>
      <c r="O380" s="42" t="s">
        <v>116</v>
      </c>
      <c r="P380" s="43"/>
      <c r="Q380" s="44"/>
      <c r="R380" s="42">
        <v>2014</v>
      </c>
      <c r="S380" s="42">
        <v>2015</v>
      </c>
      <c r="T380" s="42">
        <v>2016</v>
      </c>
      <c r="U380" s="42" t="s">
        <v>115</v>
      </c>
      <c r="V380" s="42" t="s">
        <v>117</v>
      </c>
      <c r="W380" s="37"/>
      <c r="Z380" s="316"/>
    </row>
    <row r="381" spans="1:27" ht="4.5" customHeight="1">
      <c r="A381" s="344"/>
      <c r="B381" s="362"/>
      <c r="C381" s="34"/>
      <c r="D381" s="45"/>
      <c r="E381" s="45"/>
      <c r="F381" s="45"/>
      <c r="G381" s="45"/>
      <c r="H381" s="45"/>
      <c r="I381" s="35"/>
      <c r="J381" s="36"/>
      <c r="K381" s="45"/>
      <c r="L381" s="45"/>
      <c r="M381" s="45"/>
      <c r="N381" s="45"/>
      <c r="O381" s="45"/>
      <c r="P381" s="43"/>
      <c r="Q381" s="44"/>
      <c r="R381" s="45"/>
      <c r="S381" s="45"/>
      <c r="T381" s="45"/>
      <c r="U381" s="45"/>
      <c r="V381" s="45"/>
      <c r="W381" s="37"/>
      <c r="Z381" s="316"/>
    </row>
    <row r="382" spans="1:27" ht="4.5" customHeight="1">
      <c r="A382" s="344"/>
      <c r="B382" s="362"/>
      <c r="C382" s="34"/>
      <c r="D382" s="38"/>
      <c r="E382" s="38"/>
      <c r="F382" s="38"/>
      <c r="G382" s="38"/>
      <c r="H382" s="38"/>
      <c r="I382" s="35"/>
      <c r="J382" s="36"/>
      <c r="K382" s="38"/>
      <c r="L382" s="38"/>
      <c r="M382" s="38"/>
      <c r="N382" s="38"/>
      <c r="O382" s="38"/>
      <c r="P382" s="43"/>
      <c r="Q382" s="44"/>
      <c r="R382" s="38"/>
      <c r="S382" s="38"/>
      <c r="T382" s="38"/>
      <c r="U382" s="38"/>
      <c r="V382" s="38"/>
      <c r="W382" s="37"/>
      <c r="Z382" s="316"/>
    </row>
    <row r="383" spans="1:27">
      <c r="A383" s="344"/>
      <c r="B383" s="362"/>
      <c r="C383" s="342" t="s">
        <v>56</v>
      </c>
      <c r="D383" s="328"/>
      <c r="E383" s="328"/>
      <c r="F383" s="328"/>
      <c r="G383" s="234">
        <f>VLOOKUP($Z383&amp;2017&amp;$AA383,nextgen.gr5to8,2,FALSE)</f>
        <v>504.21428571428572</v>
      </c>
      <c r="H383" s="234">
        <f>VLOOKUP($Z383&amp;2018&amp;$AA383,nextgen.gr5to8,2,FALSE)</f>
        <v>503.68421052631578</v>
      </c>
      <c r="I383" s="46"/>
      <c r="J383" s="63"/>
      <c r="K383" s="330"/>
      <c r="L383" s="328"/>
      <c r="M383" s="328"/>
      <c r="N383" s="240">
        <f>VLOOKUP($Z383&amp;2017&amp;$AA383,nextgen.gr5to8,3,FALSE)</f>
        <v>50</v>
      </c>
      <c r="O383" s="240">
        <f>VLOOKUP($Z383&amp;2018&amp;$AA383,nextgen.gr5to8,3,FALSE)</f>
        <v>58</v>
      </c>
      <c r="P383" s="46"/>
      <c r="Q383" s="63"/>
      <c r="R383" s="330"/>
      <c r="S383" s="328"/>
      <c r="T383" s="328"/>
      <c r="U383" s="251"/>
      <c r="V383" s="251"/>
      <c r="W383" s="37"/>
      <c r="Z383" s="316" t="s">
        <v>57</v>
      </c>
      <c r="AA383" s="316" t="s">
        <v>77</v>
      </c>
    </row>
    <row r="384" spans="1:27">
      <c r="A384" s="344"/>
      <c r="B384" s="362"/>
      <c r="C384" s="342" t="s">
        <v>58</v>
      </c>
      <c r="D384" s="327"/>
      <c r="E384" s="327"/>
      <c r="F384" s="327"/>
      <c r="G384" s="234">
        <f>VLOOKUP($Z384&amp;2017&amp;$AA384,nextgen.gr5to8,2,FALSE)</f>
        <v>488.74633368489782</v>
      </c>
      <c r="H384" s="234">
        <f>VLOOKUP($Z384&amp;2018&amp;$AA384,nextgen.gr5to8,2,FALSE)</f>
        <v>489.72698128947684</v>
      </c>
      <c r="I384" s="46"/>
      <c r="J384" s="63"/>
      <c r="K384" s="329"/>
      <c r="L384" s="327"/>
      <c r="M384" s="327"/>
      <c r="N384" s="240">
        <f>VLOOKUP($Z384&amp;2017&amp;$AA384,nextgen.gr5to8,3,FALSE)</f>
        <v>29</v>
      </c>
      <c r="O384" s="240">
        <f>VLOOKUP($Z384&amp;2018&amp;$AA384,nextgen.gr5to8,3,FALSE)</f>
        <v>31</v>
      </c>
      <c r="P384" s="46"/>
      <c r="Q384" s="63"/>
      <c r="R384" s="329"/>
      <c r="S384" s="327"/>
      <c r="T384" s="327"/>
      <c r="U384" s="234">
        <f>VLOOKUP($Z384&amp;2017&amp;$AA384,nextgen.gr5to8,4,FALSE)</f>
        <v>47</v>
      </c>
      <c r="V384" s="234">
        <f>VLOOKUP($Z384&amp;2018&amp;$AA384,nextgen.gr5to8,4,FALSE)</f>
        <v>47.288604882290826</v>
      </c>
      <c r="W384" s="37"/>
      <c r="Z384" s="316" t="s">
        <v>59</v>
      </c>
      <c r="AA384" s="316" t="s">
        <v>77</v>
      </c>
    </row>
    <row r="385" spans="1:27">
      <c r="A385" s="344"/>
      <c r="B385" s="362"/>
      <c r="C385" s="342" t="s">
        <v>60</v>
      </c>
      <c r="D385" s="327"/>
      <c r="E385" s="327"/>
      <c r="F385" s="327"/>
      <c r="G385" s="234">
        <f>VLOOKUP($Z385&amp;2017&amp;$AA385,nextgen.gr5to8,2,FALSE)</f>
        <v>485.69662602778567</v>
      </c>
      <c r="H385" s="234">
        <f>VLOOKUP($Z385&amp;2018&amp;$AA385,nextgen.gr5to8,2,FALSE)</f>
        <v>487.45829846582984</v>
      </c>
      <c r="I385" s="46"/>
      <c r="J385" s="63"/>
      <c r="K385" s="329"/>
      <c r="L385" s="327"/>
      <c r="M385" s="327"/>
      <c r="N385" s="240">
        <f>VLOOKUP($Z385&amp;2017&amp;$AA385,nextgen.gr5to8,3,FALSE)</f>
        <v>23</v>
      </c>
      <c r="O385" s="240">
        <f>VLOOKUP($Z385&amp;2018&amp;$AA385,nextgen.gr5to8,3,FALSE)</f>
        <v>27</v>
      </c>
      <c r="P385" s="46"/>
      <c r="Q385" s="63"/>
      <c r="R385" s="329"/>
      <c r="S385" s="327"/>
      <c r="T385" s="327"/>
      <c r="U385" s="234">
        <f>VLOOKUP($Z385&amp;2017&amp;$AA385,nextgen.gr5to8,4,FALSE)</f>
        <v>45</v>
      </c>
      <c r="V385" s="234">
        <f>VLOOKUP($Z385&amp;2018&amp;$AA385,nextgen.gr5to8,4,FALSE)</f>
        <v>45.981889763779527</v>
      </c>
      <c r="W385" s="37"/>
      <c r="Z385" s="316" t="s">
        <v>61</v>
      </c>
      <c r="AA385" s="316" t="s">
        <v>77</v>
      </c>
    </row>
    <row r="386" spans="1:27" ht="4.5" customHeight="1">
      <c r="A386" s="344"/>
      <c r="B386" s="362"/>
      <c r="C386" s="34"/>
      <c r="D386" s="49"/>
      <c r="E386" s="49"/>
      <c r="F386" s="49"/>
      <c r="G386" s="49"/>
      <c r="H386" s="49"/>
      <c r="I386" s="46"/>
      <c r="J386" s="47"/>
      <c r="K386" s="49"/>
      <c r="L386" s="49"/>
      <c r="M386" s="49"/>
      <c r="N386" s="49"/>
      <c r="O386" s="49"/>
      <c r="P386" s="46"/>
      <c r="Q386" s="47"/>
      <c r="R386" s="49"/>
      <c r="S386" s="49"/>
      <c r="T386" s="49"/>
      <c r="U386" s="49"/>
      <c r="V386" s="49"/>
      <c r="W386" s="37"/>
    </row>
    <row r="387" spans="1:27" ht="4.5" customHeight="1">
      <c r="A387" s="344"/>
      <c r="B387" s="362"/>
      <c r="C387" s="34"/>
      <c r="D387" s="39"/>
      <c r="E387" s="39"/>
      <c r="F387" s="39"/>
      <c r="G387" s="39"/>
      <c r="H387" s="39"/>
      <c r="I387" s="46"/>
      <c r="J387" s="47"/>
      <c r="K387" s="39"/>
      <c r="L387" s="39"/>
      <c r="M387" s="39"/>
      <c r="N387" s="39"/>
      <c r="O387" s="39"/>
      <c r="P387" s="46"/>
      <c r="Q387" s="47"/>
      <c r="R387" s="39"/>
      <c r="S387" s="39"/>
      <c r="T387" s="39"/>
      <c r="U387" s="39"/>
      <c r="V387" s="39"/>
      <c r="W387" s="37"/>
    </row>
    <row r="388" spans="1:27">
      <c r="A388" s="344"/>
      <c r="B388" s="362"/>
      <c r="C388" s="20" t="s">
        <v>30</v>
      </c>
      <c r="D388" s="116" t="s">
        <v>62</v>
      </c>
      <c r="E388" s="116" t="s">
        <v>62</v>
      </c>
      <c r="F388" s="116" t="s">
        <v>62</v>
      </c>
      <c r="G388" s="116" t="s">
        <v>62</v>
      </c>
      <c r="H388" s="116" t="s">
        <v>62</v>
      </c>
      <c r="I388" s="217"/>
      <c r="J388" s="218"/>
      <c r="K388" s="116" t="s">
        <v>62</v>
      </c>
      <c r="L388" s="116" t="s">
        <v>62</v>
      </c>
      <c r="M388" s="116" t="s">
        <v>62</v>
      </c>
      <c r="N388" s="116" t="s">
        <v>62</v>
      </c>
      <c r="O388" s="116" t="s">
        <v>62</v>
      </c>
      <c r="P388" s="217"/>
      <c r="Q388" s="218"/>
      <c r="R388" s="116" t="s">
        <v>62</v>
      </c>
      <c r="S388" s="116" t="s">
        <v>62</v>
      </c>
      <c r="T388" s="116" t="s">
        <v>62</v>
      </c>
      <c r="U388" s="116" t="s">
        <v>62</v>
      </c>
      <c r="V388" s="116" t="s">
        <v>62</v>
      </c>
      <c r="W388" s="37"/>
    </row>
    <row r="389" spans="1:27" ht="15.75" thickBot="1">
      <c r="A389" s="344"/>
      <c r="B389" s="363"/>
      <c r="C389" s="219"/>
      <c r="D389" s="220"/>
      <c r="E389" s="220"/>
      <c r="F389" s="220"/>
      <c r="G389" s="220"/>
      <c r="H389" s="220"/>
      <c r="I389" s="221"/>
      <c r="J389" s="221"/>
      <c r="K389" s="220"/>
      <c r="L389" s="220"/>
      <c r="M389" s="220"/>
      <c r="N389" s="220"/>
      <c r="O389" s="220"/>
      <c r="P389" s="221"/>
      <c r="Q389" s="221"/>
      <c r="R389" s="220"/>
      <c r="S389" s="220"/>
      <c r="T389" s="220"/>
      <c r="U389" s="220"/>
      <c r="V389" s="220"/>
      <c r="W389" s="222"/>
    </row>
    <row r="390" spans="1:27" ht="18.75" customHeight="1">
      <c r="A390" s="344"/>
      <c r="B390" s="370" t="s">
        <v>63</v>
      </c>
      <c r="C390" s="15"/>
      <c r="D390" s="16"/>
      <c r="E390" s="16"/>
      <c r="F390" s="16"/>
      <c r="G390" s="16"/>
      <c r="H390" s="16"/>
      <c r="I390" s="16"/>
      <c r="J390" s="16"/>
      <c r="K390" s="16"/>
      <c r="L390" s="16"/>
      <c r="M390" s="16"/>
      <c r="N390" s="16"/>
      <c r="O390" s="16"/>
      <c r="P390" s="16"/>
      <c r="Q390" s="16"/>
      <c r="R390" s="16"/>
      <c r="S390" s="16"/>
      <c r="T390" s="16"/>
      <c r="U390" s="16"/>
      <c r="V390" s="16"/>
      <c r="W390" s="50"/>
    </row>
    <row r="391" spans="1:27" ht="15" customHeight="1">
      <c r="A391" s="344"/>
      <c r="B391" s="362"/>
      <c r="C391" s="51"/>
      <c r="D391" s="51"/>
      <c r="E391" s="51"/>
      <c r="F391" s="51"/>
      <c r="G391" s="51"/>
      <c r="H391" s="51"/>
      <c r="I391" s="52"/>
      <c r="J391" s="53"/>
      <c r="K391" s="51"/>
      <c r="L391" s="51"/>
      <c r="M391" s="51"/>
      <c r="N391" s="51"/>
      <c r="O391" s="51"/>
      <c r="P391" s="52"/>
      <c r="Q391" s="53"/>
      <c r="R391" s="51"/>
      <c r="S391" s="51"/>
      <c r="T391" s="51"/>
      <c r="U391" s="51"/>
      <c r="V391" s="51"/>
      <c r="W391" s="54"/>
    </row>
    <row r="392" spans="1:27" ht="15" customHeight="1">
      <c r="A392" s="344"/>
      <c r="B392" s="362"/>
      <c r="C392" s="55"/>
      <c r="D392" s="55"/>
      <c r="E392" s="55"/>
      <c r="F392" s="55"/>
      <c r="G392" s="55"/>
      <c r="H392" s="55"/>
      <c r="I392" s="56"/>
      <c r="J392" s="57"/>
      <c r="K392" s="55"/>
      <c r="L392" s="55"/>
      <c r="M392" s="55"/>
      <c r="N392" s="55"/>
      <c r="O392" s="55"/>
      <c r="P392" s="56"/>
      <c r="Q392" s="57"/>
      <c r="R392" s="55"/>
      <c r="S392" s="55"/>
      <c r="T392" s="55"/>
      <c r="U392" s="55"/>
      <c r="V392" s="55"/>
      <c r="W392" s="58"/>
    </row>
    <row r="393" spans="1:27" ht="15" customHeight="1">
      <c r="A393" s="344"/>
      <c r="B393" s="362"/>
      <c r="C393" s="55"/>
      <c r="D393" s="55"/>
      <c r="E393" s="55"/>
      <c r="F393" s="55"/>
      <c r="G393" s="55"/>
      <c r="H393" s="55"/>
      <c r="I393" s="56"/>
      <c r="J393" s="57"/>
      <c r="K393" s="55"/>
      <c r="L393" s="55"/>
      <c r="M393" s="55"/>
      <c r="N393" s="55"/>
      <c r="O393" s="55"/>
      <c r="P393" s="56"/>
      <c r="Q393" s="57"/>
      <c r="R393" s="55"/>
      <c r="S393" s="55"/>
      <c r="T393" s="55"/>
      <c r="U393" s="55"/>
      <c r="V393" s="55"/>
      <c r="W393" s="58"/>
    </row>
    <row r="394" spans="1:27" ht="15" customHeight="1">
      <c r="A394" s="344"/>
      <c r="B394" s="362"/>
      <c r="C394" s="55"/>
      <c r="D394" s="55"/>
      <c r="E394" s="55"/>
      <c r="F394" s="55"/>
      <c r="G394" s="55"/>
      <c r="H394" s="55"/>
      <c r="I394" s="56"/>
      <c r="J394" s="57"/>
      <c r="K394" s="55"/>
      <c r="L394" s="55"/>
      <c r="M394" s="55"/>
      <c r="N394" s="55"/>
      <c r="O394" s="55"/>
      <c r="P394" s="56"/>
      <c r="Q394" s="57"/>
      <c r="R394" s="55"/>
      <c r="S394" s="55"/>
      <c r="T394" s="55"/>
      <c r="U394" s="55"/>
      <c r="V394" s="55"/>
      <c r="W394" s="58"/>
    </row>
    <row r="395" spans="1:27" ht="15" customHeight="1">
      <c r="A395" s="344"/>
      <c r="B395" s="362"/>
      <c r="C395" s="55"/>
      <c r="D395" s="55"/>
      <c r="E395" s="55"/>
      <c r="F395" s="55"/>
      <c r="G395" s="55"/>
      <c r="H395" s="55"/>
      <c r="I395" s="56"/>
      <c r="J395" s="57"/>
      <c r="K395" s="55"/>
      <c r="L395" s="55"/>
      <c r="M395" s="55"/>
      <c r="N395" s="55"/>
      <c r="O395" s="55"/>
      <c r="P395" s="56"/>
      <c r="Q395" s="57"/>
      <c r="R395" s="55"/>
      <c r="S395" s="55"/>
      <c r="T395" s="55"/>
      <c r="U395" s="55"/>
      <c r="V395" s="55"/>
      <c r="W395" s="58"/>
    </row>
    <row r="396" spans="1:27" ht="15" customHeight="1">
      <c r="A396" s="344"/>
      <c r="B396" s="362"/>
      <c r="C396" s="55"/>
      <c r="D396" s="55"/>
      <c r="E396" s="55"/>
      <c r="F396" s="55"/>
      <c r="G396" s="55"/>
      <c r="H396" s="55"/>
      <c r="I396" s="56"/>
      <c r="J396" s="57"/>
      <c r="K396" s="55"/>
      <c r="L396" s="55"/>
      <c r="M396" s="55"/>
      <c r="N396" s="55"/>
      <c r="O396" s="55"/>
      <c r="P396" s="56"/>
      <c r="Q396" s="57"/>
      <c r="R396" s="55"/>
      <c r="S396" s="55"/>
      <c r="T396" s="55"/>
      <c r="U396" s="55"/>
      <c r="V396" s="55"/>
      <c r="W396" s="58"/>
    </row>
    <row r="397" spans="1:27" ht="15" customHeight="1">
      <c r="A397" s="344"/>
      <c r="B397" s="362"/>
      <c r="C397" s="55"/>
      <c r="D397" s="55"/>
      <c r="E397" s="55"/>
      <c r="F397" s="55"/>
      <c r="G397" s="55"/>
      <c r="H397" s="55"/>
      <c r="I397" s="56"/>
      <c r="J397" s="57"/>
      <c r="K397" s="55"/>
      <c r="L397" s="55"/>
      <c r="M397" s="55"/>
      <c r="N397" s="55"/>
      <c r="O397" s="55"/>
      <c r="P397" s="56"/>
      <c r="Q397" s="57"/>
      <c r="R397" s="55"/>
      <c r="S397" s="55"/>
      <c r="T397" s="55"/>
      <c r="U397" s="55"/>
      <c r="V397" s="55"/>
      <c r="W397" s="58"/>
    </row>
    <row r="398" spans="1:27" ht="15" customHeight="1">
      <c r="A398" s="344"/>
      <c r="B398" s="362"/>
      <c r="C398" s="55"/>
      <c r="D398" s="55"/>
      <c r="E398" s="55"/>
      <c r="F398" s="55"/>
      <c r="G398" s="55"/>
      <c r="H398" s="55"/>
      <c r="I398" s="56"/>
      <c r="J398" s="57"/>
      <c r="K398" s="55"/>
      <c r="L398" s="55"/>
      <c r="M398" s="55"/>
      <c r="N398" s="55"/>
      <c r="O398" s="55"/>
      <c r="P398" s="56"/>
      <c r="Q398" s="57"/>
      <c r="R398" s="55"/>
      <c r="S398" s="55"/>
      <c r="T398" s="55"/>
      <c r="U398" s="55"/>
      <c r="V398" s="55"/>
      <c r="W398" s="58"/>
    </row>
    <row r="399" spans="1:27" ht="15" customHeight="1">
      <c r="A399" s="344"/>
      <c r="B399" s="362"/>
      <c r="C399" s="55"/>
      <c r="D399" s="55"/>
      <c r="E399" s="55"/>
      <c r="F399" s="55"/>
      <c r="G399" s="55"/>
      <c r="H399" s="55"/>
      <c r="I399" s="56"/>
      <c r="J399" s="57"/>
      <c r="K399" s="55"/>
      <c r="L399" s="55"/>
      <c r="M399" s="55"/>
      <c r="N399" s="55"/>
      <c r="O399" s="55"/>
      <c r="P399" s="56"/>
      <c r="Q399" s="57"/>
      <c r="R399" s="55"/>
      <c r="S399" s="55"/>
      <c r="T399" s="55"/>
      <c r="U399" s="55"/>
      <c r="V399" s="55"/>
      <c r="W399" s="58"/>
    </row>
    <row r="400" spans="1:27" ht="15" customHeight="1">
      <c r="A400" s="344"/>
      <c r="B400" s="362"/>
      <c r="C400" s="55"/>
      <c r="D400" s="55"/>
      <c r="E400" s="55"/>
      <c r="F400" s="55"/>
      <c r="G400" s="55"/>
      <c r="H400" s="55"/>
      <c r="I400" s="56"/>
      <c r="J400" s="57"/>
      <c r="K400" s="55"/>
      <c r="L400" s="55"/>
      <c r="M400" s="55"/>
      <c r="N400" s="55"/>
      <c r="O400" s="55"/>
      <c r="P400" s="56"/>
      <c r="Q400" s="57"/>
      <c r="R400" s="55"/>
      <c r="S400" s="55"/>
      <c r="T400" s="55"/>
      <c r="U400" s="55"/>
      <c r="V400" s="55"/>
      <c r="W400" s="58"/>
    </row>
    <row r="401" spans="1:27" ht="15" customHeight="1">
      <c r="A401" s="344"/>
      <c r="B401" s="362"/>
      <c r="C401" s="55"/>
      <c r="D401" s="55"/>
      <c r="E401" s="55"/>
      <c r="F401" s="55"/>
      <c r="G401" s="55"/>
      <c r="H401" s="55"/>
      <c r="I401" s="56"/>
      <c r="J401" s="57"/>
      <c r="K401" s="55"/>
      <c r="L401" s="55"/>
      <c r="M401" s="55"/>
      <c r="N401" s="55"/>
      <c r="O401" s="55"/>
      <c r="P401" s="56"/>
      <c r="Q401" s="57"/>
      <c r="R401" s="55"/>
      <c r="S401" s="55"/>
      <c r="T401" s="55"/>
      <c r="U401" s="55"/>
      <c r="V401" s="55"/>
      <c r="W401" s="58"/>
    </row>
    <row r="402" spans="1:27" ht="15" customHeight="1">
      <c r="A402" s="344"/>
      <c r="B402" s="362"/>
      <c r="C402" s="55"/>
      <c r="D402" s="55"/>
      <c r="E402" s="55"/>
      <c r="F402" s="55"/>
      <c r="G402" s="55"/>
      <c r="H402" s="55"/>
      <c r="I402" s="56"/>
      <c r="J402" s="57"/>
      <c r="K402" s="55"/>
      <c r="L402" s="55"/>
      <c r="M402" s="55"/>
      <c r="N402" s="55"/>
      <c r="O402" s="55"/>
      <c r="P402" s="56"/>
      <c r="Q402" s="57"/>
      <c r="R402" s="55"/>
      <c r="S402" s="55"/>
      <c r="T402" s="55"/>
      <c r="U402" s="55"/>
      <c r="V402" s="55"/>
      <c r="W402" s="58"/>
    </row>
    <row r="403" spans="1:27" ht="15" customHeight="1">
      <c r="A403" s="344"/>
      <c r="B403" s="362"/>
      <c r="C403" s="55"/>
      <c r="D403" s="55"/>
      <c r="E403" s="55"/>
      <c r="F403" s="55"/>
      <c r="G403" s="55"/>
      <c r="H403" s="55"/>
      <c r="I403" s="56"/>
      <c r="J403" s="57"/>
      <c r="K403" s="55"/>
      <c r="L403" s="55"/>
      <c r="M403" s="55"/>
      <c r="N403" s="55"/>
      <c r="O403" s="55"/>
      <c r="P403" s="56"/>
      <c r="Q403" s="57"/>
      <c r="R403" s="55"/>
      <c r="S403" s="55"/>
      <c r="T403" s="55"/>
      <c r="U403" s="55"/>
      <c r="V403" s="55"/>
      <c r="W403" s="58"/>
    </row>
    <row r="404" spans="1:27" ht="15" customHeight="1">
      <c r="A404" s="344"/>
      <c r="B404" s="362"/>
      <c r="C404" s="55"/>
      <c r="D404" s="55"/>
      <c r="E404" s="55"/>
      <c r="F404" s="55"/>
      <c r="G404" s="55"/>
      <c r="H404" s="55"/>
      <c r="I404" s="56"/>
      <c r="J404" s="57"/>
      <c r="K404" s="55"/>
      <c r="L404" s="55"/>
      <c r="M404" s="55"/>
      <c r="N404" s="55"/>
      <c r="O404" s="55"/>
      <c r="P404" s="56"/>
      <c r="Q404" s="57"/>
      <c r="R404" s="55"/>
      <c r="S404" s="55"/>
      <c r="T404" s="55"/>
      <c r="U404" s="55"/>
      <c r="V404" s="55"/>
      <c r="W404" s="58"/>
    </row>
    <row r="405" spans="1:27" ht="15" customHeight="1">
      <c r="A405" s="344"/>
      <c r="B405" s="362"/>
      <c r="C405" s="55"/>
      <c r="D405" s="55"/>
      <c r="E405" s="55"/>
      <c r="F405" s="55"/>
      <c r="G405" s="55"/>
      <c r="H405" s="55"/>
      <c r="I405" s="56"/>
      <c r="J405" s="57"/>
      <c r="K405" s="55"/>
      <c r="L405" s="55"/>
      <c r="M405" s="55"/>
      <c r="N405" s="55"/>
      <c r="O405" s="55"/>
      <c r="P405" s="56"/>
      <c r="Q405" s="57"/>
      <c r="R405" s="55"/>
      <c r="S405" s="55"/>
      <c r="T405" s="55"/>
      <c r="U405" s="55"/>
      <c r="V405" s="55"/>
      <c r="W405" s="58"/>
    </row>
    <row r="406" spans="1:27" ht="15" customHeight="1">
      <c r="A406" s="344"/>
      <c r="B406" s="362"/>
      <c r="C406" s="55"/>
      <c r="D406" s="367" t="s">
        <v>113</v>
      </c>
      <c r="E406" s="367"/>
      <c r="F406" s="367"/>
      <c r="G406" s="367"/>
      <c r="H406" s="367"/>
      <c r="I406" s="35"/>
      <c r="J406" s="36"/>
      <c r="K406" s="367" t="s">
        <v>12</v>
      </c>
      <c r="L406" s="367"/>
      <c r="M406" s="367"/>
      <c r="N406" s="367"/>
      <c r="O406" s="367"/>
      <c r="P406" s="40"/>
      <c r="Q406" s="41"/>
      <c r="R406" s="368" t="s">
        <v>114</v>
      </c>
      <c r="S406" s="368"/>
      <c r="T406" s="368"/>
      <c r="U406" s="368"/>
      <c r="V406" s="368"/>
      <c r="W406" s="58"/>
    </row>
    <row r="407" spans="1:27" ht="18">
      <c r="A407" s="344"/>
      <c r="B407" s="362"/>
      <c r="C407" s="55"/>
      <c r="D407" s="42">
        <v>2014</v>
      </c>
      <c r="E407" s="42">
        <v>2015</v>
      </c>
      <c r="F407" s="42">
        <v>2016</v>
      </c>
      <c r="G407" s="42" t="s">
        <v>115</v>
      </c>
      <c r="H407" s="42" t="s">
        <v>116</v>
      </c>
      <c r="I407" s="56"/>
      <c r="J407" s="57"/>
      <c r="K407" s="42">
        <v>2014</v>
      </c>
      <c r="L407" s="42">
        <v>2015</v>
      </c>
      <c r="M407" s="42">
        <v>2016</v>
      </c>
      <c r="N407" s="42" t="s">
        <v>115</v>
      </c>
      <c r="O407" s="42" t="s">
        <v>116</v>
      </c>
      <c r="P407" s="43"/>
      <c r="Q407" s="44"/>
      <c r="R407" s="42">
        <v>2014</v>
      </c>
      <c r="S407" s="42">
        <v>2015</v>
      </c>
      <c r="T407" s="42">
        <v>2016</v>
      </c>
      <c r="U407" s="42" t="s">
        <v>115</v>
      </c>
      <c r="V407" s="42" t="s">
        <v>117</v>
      </c>
      <c r="W407" s="58"/>
      <c r="Z407" s="316"/>
    </row>
    <row r="408" spans="1:27" ht="4.5" customHeight="1">
      <c r="A408" s="344"/>
      <c r="B408" s="362"/>
      <c r="C408" s="55"/>
      <c r="D408" s="45"/>
      <c r="E408" s="45"/>
      <c r="F408" s="45"/>
      <c r="G408" s="45"/>
      <c r="H408" s="45"/>
      <c r="I408" s="56"/>
      <c r="J408" s="57"/>
      <c r="K408" s="45"/>
      <c r="L408" s="45"/>
      <c r="M408" s="45"/>
      <c r="N408" s="45"/>
      <c r="O408" s="45"/>
      <c r="P408" s="43"/>
      <c r="Q408" s="44"/>
      <c r="R408" s="45"/>
      <c r="S408" s="45"/>
      <c r="T408" s="45"/>
      <c r="U408" s="45"/>
      <c r="V408" s="45"/>
      <c r="W408" s="58"/>
      <c r="Z408" s="316"/>
    </row>
    <row r="409" spans="1:27" ht="4.5" customHeight="1">
      <c r="A409" s="344"/>
      <c r="B409" s="362"/>
      <c r="C409" s="55"/>
      <c r="D409" s="38"/>
      <c r="E409" s="38"/>
      <c r="F409" s="38"/>
      <c r="G409" s="38"/>
      <c r="H409" s="38"/>
      <c r="I409" s="56"/>
      <c r="J409" s="57"/>
      <c r="K409" s="38"/>
      <c r="L409" s="38"/>
      <c r="M409" s="38"/>
      <c r="N409" s="38"/>
      <c r="O409" s="38"/>
      <c r="P409" s="43"/>
      <c r="Q409" s="44"/>
      <c r="R409" s="38"/>
      <c r="S409" s="38"/>
      <c r="T409" s="38"/>
      <c r="U409" s="38"/>
      <c r="V409" s="38"/>
      <c r="W409" s="58"/>
      <c r="Z409" s="316"/>
    </row>
    <row r="410" spans="1:27">
      <c r="A410" s="344"/>
      <c r="B410" s="362"/>
      <c r="C410" s="342" t="s">
        <v>56</v>
      </c>
      <c r="D410" s="328"/>
      <c r="E410" s="328"/>
      <c r="F410" s="328"/>
      <c r="G410" s="234">
        <f>VLOOKUP($Z410&amp;2017&amp;$AA410,nextgen.gr5to8,5,FALSE)</f>
        <v>505.21428571428572</v>
      </c>
      <c r="H410" s="234">
        <f>VLOOKUP($Z410&amp;2018&amp;$AA410,nextgen.gr5to8,5,FALSE)</f>
        <v>496.57894736842104</v>
      </c>
      <c r="I410" s="62"/>
      <c r="J410" s="63"/>
      <c r="K410" s="330"/>
      <c r="L410" s="328"/>
      <c r="M410" s="328"/>
      <c r="N410" s="240">
        <f>VLOOKUP($Z410&amp;2017&amp;$AA410,nextgen.gr5to8,6,FALSE)</f>
        <v>50</v>
      </c>
      <c r="O410" s="240">
        <f>VLOOKUP($Z410&amp;2018&amp;$AA410,nextgen.gr5to8,6,FALSE)</f>
        <v>42</v>
      </c>
      <c r="P410" s="62"/>
      <c r="Q410" s="63"/>
      <c r="R410" s="330"/>
      <c r="S410" s="328"/>
      <c r="T410" s="328"/>
      <c r="U410" s="251"/>
      <c r="V410" s="251"/>
      <c r="W410" s="58"/>
      <c r="Z410" s="316" t="s">
        <v>57</v>
      </c>
      <c r="AA410" s="316" t="s">
        <v>77</v>
      </c>
    </row>
    <row r="411" spans="1:27">
      <c r="A411" s="344"/>
      <c r="B411" s="362"/>
      <c r="C411" s="342" t="s">
        <v>58</v>
      </c>
      <c r="D411" s="327"/>
      <c r="E411" s="327"/>
      <c r="F411" s="327"/>
      <c r="G411" s="234">
        <f>VLOOKUP($Z411&amp;2017&amp;$AA411,nextgen.gr5to8,5,FALSE)</f>
        <v>487.9925593184185</v>
      </c>
      <c r="H411" s="234">
        <f>VLOOKUP($Z411&amp;2018&amp;$AA411,nextgen.gr5to8,5,FALSE)</f>
        <v>487.36538141140068</v>
      </c>
      <c r="I411" s="62"/>
      <c r="J411" s="63"/>
      <c r="K411" s="329"/>
      <c r="L411" s="327"/>
      <c r="M411" s="327"/>
      <c r="N411" s="240">
        <f>VLOOKUP($Z411&amp;2017&amp;$AA411,nextgen.gr5to8,6,FALSE)</f>
        <v>28</v>
      </c>
      <c r="O411" s="240">
        <f>VLOOKUP($Z411&amp;2018&amp;$AA411,nextgen.gr5to8,6,FALSE)</f>
        <v>27</v>
      </c>
      <c r="P411" s="62"/>
      <c r="Q411" s="63"/>
      <c r="R411" s="329"/>
      <c r="S411" s="327"/>
      <c r="T411" s="327"/>
      <c r="U411" s="234">
        <f>VLOOKUP($Z411&amp;2017&amp;$AA411,nextgen.gr5to8,7,FALSE)</f>
        <v>44</v>
      </c>
      <c r="V411" s="234">
        <f>VLOOKUP($Z411&amp;2018&amp;$AA411,nextgen.gr5to8,7,FALSE)</f>
        <v>46.408971058100938</v>
      </c>
      <c r="W411" s="58"/>
      <c r="Z411" s="316" t="s">
        <v>59</v>
      </c>
      <c r="AA411" s="316" t="s">
        <v>77</v>
      </c>
    </row>
    <row r="412" spans="1:27">
      <c r="A412" s="344"/>
      <c r="B412" s="362"/>
      <c r="C412" s="342" t="s">
        <v>60</v>
      </c>
      <c r="D412" s="327"/>
      <c r="E412" s="327"/>
      <c r="F412" s="327"/>
      <c r="G412" s="234">
        <f>VLOOKUP($Z412&amp;2017&amp;$AA412,nextgen.gr5to8,5,FALSE)</f>
        <v>484.36483610046827</v>
      </c>
      <c r="H412" s="234">
        <f>VLOOKUP($Z412&amp;2018&amp;$AA412,nextgen.gr5to8,5,FALSE)</f>
        <v>484.29061976549411</v>
      </c>
      <c r="I412" s="62"/>
      <c r="J412" s="63"/>
      <c r="K412" s="329"/>
      <c r="L412" s="327"/>
      <c r="M412" s="327"/>
      <c r="N412" s="240">
        <f>VLOOKUP($Z412&amp;2017&amp;$AA412,nextgen.gr5to8,6,FALSE)</f>
        <v>21</v>
      </c>
      <c r="O412" s="240">
        <f>VLOOKUP($Z412&amp;2018&amp;$AA412,nextgen.gr5to8,6,FALSE)</f>
        <v>22</v>
      </c>
      <c r="P412" s="62"/>
      <c r="Q412" s="63"/>
      <c r="R412" s="329"/>
      <c r="S412" s="327"/>
      <c r="T412" s="327"/>
      <c r="U412" s="234">
        <f>VLOOKUP($Z412&amp;2017&amp;$AA412,nextgen.gr5to8,7,FALSE)</f>
        <v>35</v>
      </c>
      <c r="V412" s="234">
        <f>VLOOKUP($Z412&amp;2018&amp;$AA412,nextgen.gr5to8,7,FALSE)</f>
        <v>43.666535433070869</v>
      </c>
      <c r="W412" s="58"/>
      <c r="Z412" s="316" t="s">
        <v>61</v>
      </c>
      <c r="AA412" s="316" t="s">
        <v>77</v>
      </c>
    </row>
    <row r="413" spans="1:27" ht="4.5" customHeight="1">
      <c r="A413" s="344"/>
      <c r="B413" s="362"/>
      <c r="C413" s="34"/>
      <c r="D413" s="49"/>
      <c r="E413" s="49"/>
      <c r="F413" s="49"/>
      <c r="G413" s="49"/>
      <c r="H413" s="49"/>
      <c r="I413" s="62"/>
      <c r="J413" s="63"/>
      <c r="K413" s="49"/>
      <c r="L413" s="49"/>
      <c r="M413" s="49"/>
      <c r="N413" s="49"/>
      <c r="O413" s="49"/>
      <c r="P413" s="62"/>
      <c r="Q413" s="63"/>
      <c r="R413" s="49"/>
      <c r="S413" s="49"/>
      <c r="T413" s="49"/>
      <c r="U413" s="49"/>
      <c r="V413" s="49"/>
      <c r="W413" s="58"/>
    </row>
    <row r="414" spans="1:27" ht="4.5" customHeight="1">
      <c r="A414" s="344"/>
      <c r="B414" s="362"/>
      <c r="C414" s="34"/>
      <c r="D414" s="39"/>
      <c r="E414" s="39"/>
      <c r="F414" s="39"/>
      <c r="G414" s="39"/>
      <c r="H414" s="39"/>
      <c r="I414" s="62"/>
      <c r="J414" s="63"/>
      <c r="K414" s="39"/>
      <c r="L414" s="39"/>
      <c r="M414" s="39"/>
      <c r="N414" s="39"/>
      <c r="O414" s="39"/>
      <c r="P414" s="62"/>
      <c r="Q414" s="63"/>
      <c r="R414" s="39"/>
      <c r="S414" s="39"/>
      <c r="T414" s="39"/>
      <c r="U414" s="39"/>
      <c r="V414" s="39"/>
      <c r="W414" s="58"/>
    </row>
    <row r="415" spans="1:27">
      <c r="A415" s="344"/>
      <c r="B415" s="362"/>
      <c r="C415" s="20" t="s">
        <v>30</v>
      </c>
      <c r="D415" s="116" t="s">
        <v>62</v>
      </c>
      <c r="E415" s="116" t="s">
        <v>62</v>
      </c>
      <c r="F415" s="116" t="s">
        <v>62</v>
      </c>
      <c r="G415" s="116" t="s">
        <v>62</v>
      </c>
      <c r="H415" s="116" t="s">
        <v>62</v>
      </c>
      <c r="I415" s="217"/>
      <c r="J415" s="218"/>
      <c r="K415" s="116" t="s">
        <v>62</v>
      </c>
      <c r="L415" s="116" t="s">
        <v>62</v>
      </c>
      <c r="M415" s="116" t="s">
        <v>62</v>
      </c>
      <c r="N415" s="116" t="s">
        <v>62</v>
      </c>
      <c r="O415" s="116" t="s">
        <v>62</v>
      </c>
      <c r="P415" s="217"/>
      <c r="Q415" s="218"/>
      <c r="R415" s="116" t="s">
        <v>62</v>
      </c>
      <c r="S415" s="116" t="s">
        <v>62</v>
      </c>
      <c r="T415" s="116" t="s">
        <v>62</v>
      </c>
      <c r="U415" s="116" t="s">
        <v>62</v>
      </c>
      <c r="V415" s="116" t="s">
        <v>62</v>
      </c>
      <c r="W415" s="58"/>
    </row>
    <row r="416" spans="1:27" ht="15.75" thickBot="1">
      <c r="A416" s="344"/>
      <c r="B416" s="363"/>
      <c r="C416" s="155"/>
      <c r="D416" s="155"/>
      <c r="E416" s="155"/>
      <c r="F416" s="155"/>
      <c r="G416" s="155"/>
      <c r="H416" s="155"/>
      <c r="I416" s="155"/>
      <c r="J416" s="155"/>
      <c r="K416" s="155"/>
      <c r="L416" s="155"/>
      <c r="M416" s="155"/>
      <c r="N416" s="155"/>
      <c r="O416" s="155"/>
      <c r="P416" s="155"/>
      <c r="Q416" s="155"/>
      <c r="R416" s="155"/>
      <c r="S416" s="155"/>
      <c r="T416" s="155"/>
      <c r="U416" s="155"/>
      <c r="V416" s="155"/>
      <c r="W416" s="156"/>
    </row>
    <row r="417" spans="1:23">
      <c r="A417" s="344"/>
      <c r="B417" s="73"/>
      <c r="C417" s="68"/>
      <c r="D417" s="68"/>
      <c r="E417" s="68"/>
    </row>
    <row r="418" spans="1:23" ht="30" customHeight="1">
      <c r="A418" s="344"/>
      <c r="C418" s="353" t="s">
        <v>118</v>
      </c>
      <c r="D418" s="353"/>
      <c r="E418" s="353"/>
      <c r="F418" s="353"/>
      <c r="G418" s="353"/>
      <c r="H418" s="353"/>
      <c r="I418" s="353"/>
      <c r="J418" s="353"/>
      <c r="K418" s="353"/>
      <c r="L418" s="353"/>
      <c r="M418" s="353"/>
      <c r="N418" s="353"/>
      <c r="O418" s="353"/>
      <c r="P418" s="353"/>
      <c r="Q418" s="353"/>
      <c r="R418" s="353"/>
      <c r="S418" s="353"/>
      <c r="T418" s="353"/>
      <c r="U418" s="353"/>
      <c r="V418" s="353"/>
      <c r="W418" s="332"/>
    </row>
    <row r="419" spans="1:23" ht="54.75" customHeight="1">
      <c r="A419" s="344"/>
      <c r="C419" s="353" t="s">
        <v>119</v>
      </c>
      <c r="D419" s="353"/>
      <c r="E419" s="353"/>
      <c r="F419" s="353"/>
      <c r="G419" s="353"/>
      <c r="H419" s="353"/>
      <c r="I419" s="353"/>
      <c r="J419" s="353"/>
      <c r="K419" s="353"/>
      <c r="L419" s="353"/>
      <c r="M419" s="353"/>
      <c r="N419" s="353"/>
      <c r="O419" s="353"/>
      <c r="P419" s="353"/>
      <c r="Q419" s="353"/>
      <c r="R419" s="353"/>
      <c r="S419" s="353"/>
      <c r="T419" s="353"/>
      <c r="U419" s="353"/>
      <c r="V419" s="353"/>
      <c r="W419" s="353"/>
    </row>
    <row r="420" spans="1:23" ht="15" customHeight="1">
      <c r="A420" s="344"/>
      <c r="C420" s="353" t="s">
        <v>120</v>
      </c>
      <c r="D420" s="353"/>
      <c r="E420" s="353"/>
      <c r="F420" s="353"/>
      <c r="G420" s="353"/>
      <c r="H420" s="353"/>
      <c r="I420" s="353"/>
      <c r="J420" s="353"/>
      <c r="K420" s="353"/>
      <c r="L420" s="353"/>
      <c r="M420" s="353"/>
      <c r="N420" s="353"/>
      <c r="O420" s="353"/>
      <c r="P420" s="353"/>
      <c r="Q420" s="353"/>
      <c r="R420" s="353"/>
      <c r="S420" s="353"/>
      <c r="T420" s="353"/>
      <c r="U420" s="353"/>
      <c r="V420" s="353"/>
      <c r="W420" s="333"/>
    </row>
    <row r="421" spans="1:23" ht="15" customHeight="1" thickBot="1">
      <c r="A421" s="344"/>
      <c r="C421" s="335"/>
      <c r="D421" s="335"/>
      <c r="E421" s="335"/>
      <c r="F421" s="335"/>
      <c r="G421" s="335"/>
      <c r="H421" s="335"/>
      <c r="I421" s="335"/>
      <c r="J421" s="335"/>
      <c r="K421" s="335"/>
      <c r="L421" s="335"/>
      <c r="M421" s="335"/>
      <c r="N421" s="335"/>
      <c r="O421" s="335"/>
      <c r="P421" s="335"/>
      <c r="Q421" s="335"/>
      <c r="R421" s="335"/>
      <c r="S421" s="335"/>
      <c r="T421" s="335"/>
      <c r="U421" s="335"/>
      <c r="V421" s="335"/>
      <c r="W421" s="333"/>
    </row>
    <row r="422" spans="1:23" ht="60" customHeight="1">
      <c r="A422" s="344"/>
      <c r="B422" s="357" t="s">
        <v>128</v>
      </c>
      <c r="C422" s="358"/>
      <c r="D422" s="358"/>
      <c r="E422" s="358"/>
      <c r="F422" s="358"/>
      <c r="G422" s="358"/>
      <c r="H422" s="358"/>
      <c r="I422" s="358"/>
      <c r="J422" s="358"/>
      <c r="K422" s="358"/>
      <c r="L422" s="358"/>
      <c r="M422" s="358"/>
      <c r="N422" s="358"/>
      <c r="O422" s="358"/>
      <c r="P422" s="358"/>
      <c r="Q422" s="358"/>
      <c r="R422" s="358"/>
      <c r="S422" s="358"/>
      <c r="T422" s="358"/>
      <c r="U422" s="358"/>
      <c r="V422" s="358"/>
      <c r="W422" s="359"/>
    </row>
    <row r="423" spans="1:23" ht="18.75" customHeight="1">
      <c r="A423" s="344"/>
      <c r="B423" s="361" t="s">
        <v>49</v>
      </c>
      <c r="C423" s="245"/>
      <c r="D423" s="99"/>
      <c r="E423" s="99"/>
      <c r="F423" s="99"/>
      <c r="G423" s="99"/>
      <c r="H423" s="99"/>
      <c r="I423" s="99"/>
      <c r="J423" s="99"/>
      <c r="K423" s="99"/>
      <c r="L423" s="99"/>
      <c r="M423" s="99"/>
      <c r="N423" s="99"/>
      <c r="O423" s="99"/>
      <c r="P423" s="99"/>
      <c r="Q423" s="99"/>
      <c r="R423" s="99"/>
      <c r="S423" s="99"/>
      <c r="T423" s="99"/>
      <c r="U423" s="99"/>
      <c r="V423" s="99"/>
      <c r="W423" s="246"/>
    </row>
    <row r="424" spans="1:23" ht="14.25" customHeight="1">
      <c r="A424" s="344"/>
      <c r="B424" s="362"/>
      <c r="C424" s="30"/>
      <c r="D424" s="30"/>
      <c r="E424" s="30"/>
      <c r="F424" s="30"/>
      <c r="G424" s="30"/>
      <c r="H424" s="30"/>
      <c r="I424" s="31"/>
      <c r="J424" s="32"/>
      <c r="K424" s="30"/>
      <c r="L424" s="30"/>
      <c r="M424" s="30"/>
      <c r="N424" s="30"/>
      <c r="O424" s="30"/>
      <c r="P424" s="31"/>
      <c r="Q424" s="32"/>
      <c r="R424" s="30"/>
      <c r="S424" s="30"/>
      <c r="T424" s="30"/>
      <c r="U424" s="30"/>
      <c r="V424" s="30"/>
      <c r="W424" s="33"/>
    </row>
    <row r="425" spans="1:23" ht="14.25" customHeight="1">
      <c r="A425" s="344"/>
      <c r="B425" s="362"/>
      <c r="C425" s="34"/>
      <c r="D425" s="34"/>
      <c r="E425" s="34"/>
      <c r="F425" s="34"/>
      <c r="G425" s="34"/>
      <c r="H425" s="34"/>
      <c r="I425" s="35"/>
      <c r="J425" s="36"/>
      <c r="K425" s="34"/>
      <c r="L425" s="34"/>
      <c r="M425" s="34"/>
      <c r="N425" s="34"/>
      <c r="O425" s="34"/>
      <c r="P425" s="35"/>
      <c r="Q425" s="36"/>
      <c r="R425" s="34"/>
      <c r="S425" s="34"/>
      <c r="T425" s="34"/>
      <c r="U425" s="34"/>
      <c r="V425" s="34"/>
      <c r="W425" s="37"/>
    </row>
    <row r="426" spans="1:23" ht="14.25" customHeight="1">
      <c r="A426" s="344"/>
      <c r="B426" s="362"/>
      <c r="C426" s="34"/>
      <c r="D426" s="34"/>
      <c r="E426" s="34"/>
      <c r="F426" s="34"/>
      <c r="G426" s="34"/>
      <c r="H426" s="34"/>
      <c r="I426" s="35"/>
      <c r="J426" s="36"/>
      <c r="K426" s="34"/>
      <c r="L426" s="34"/>
      <c r="M426" s="34"/>
      <c r="N426" s="34"/>
      <c r="O426" s="34"/>
      <c r="P426" s="35"/>
      <c r="Q426" s="36"/>
      <c r="R426" s="34"/>
      <c r="S426" s="34"/>
      <c r="T426" s="34"/>
      <c r="U426" s="34"/>
      <c r="V426" s="34"/>
      <c r="W426" s="37"/>
    </row>
    <row r="427" spans="1:23" ht="14.25" customHeight="1">
      <c r="A427" s="344"/>
      <c r="B427" s="362"/>
      <c r="C427" s="34"/>
      <c r="D427" s="34"/>
      <c r="E427" s="34"/>
      <c r="F427" s="34"/>
      <c r="G427" s="34"/>
      <c r="H427" s="34"/>
      <c r="I427" s="35"/>
      <c r="J427" s="36"/>
      <c r="K427" s="34"/>
      <c r="L427" s="34"/>
      <c r="M427" s="34"/>
      <c r="N427" s="34"/>
      <c r="O427" s="34"/>
      <c r="P427" s="35"/>
      <c r="Q427" s="36"/>
      <c r="R427" s="34"/>
      <c r="S427" s="34"/>
      <c r="T427" s="34"/>
      <c r="U427" s="34"/>
      <c r="V427" s="34"/>
      <c r="W427" s="37"/>
    </row>
    <row r="428" spans="1:23" ht="14.25" customHeight="1">
      <c r="A428" s="344"/>
      <c r="B428" s="362"/>
      <c r="C428" s="34"/>
      <c r="D428" s="34"/>
      <c r="E428" s="34"/>
      <c r="F428" s="34"/>
      <c r="G428" s="34"/>
      <c r="H428" s="34"/>
      <c r="I428" s="35"/>
      <c r="J428" s="36"/>
      <c r="K428" s="34"/>
      <c r="L428" s="34"/>
      <c r="M428" s="34"/>
      <c r="N428" s="34"/>
      <c r="O428" s="34"/>
      <c r="P428" s="35"/>
      <c r="Q428" s="36"/>
      <c r="R428" s="34"/>
      <c r="S428" s="34"/>
      <c r="T428" s="34"/>
      <c r="U428" s="34"/>
      <c r="V428" s="34"/>
      <c r="W428" s="37"/>
    </row>
    <row r="429" spans="1:23" ht="14.25" customHeight="1">
      <c r="A429" s="344"/>
      <c r="B429" s="362"/>
      <c r="C429" s="34"/>
      <c r="D429" s="34"/>
      <c r="E429" s="34"/>
      <c r="F429" s="34"/>
      <c r="G429" s="34"/>
      <c r="H429" s="34"/>
      <c r="I429" s="35"/>
      <c r="J429" s="36"/>
      <c r="K429" s="34"/>
      <c r="L429" s="34"/>
      <c r="M429" s="34"/>
      <c r="N429" s="34"/>
      <c r="O429" s="34"/>
      <c r="P429" s="35"/>
      <c r="Q429" s="36"/>
      <c r="R429" s="34"/>
      <c r="S429" s="34"/>
      <c r="T429" s="34"/>
      <c r="U429" s="34"/>
      <c r="V429" s="34"/>
      <c r="W429" s="37"/>
    </row>
    <row r="430" spans="1:23" ht="14.25" customHeight="1">
      <c r="A430" s="344"/>
      <c r="B430" s="362"/>
      <c r="C430" s="34"/>
      <c r="D430" s="34"/>
      <c r="E430" s="34"/>
      <c r="F430" s="34"/>
      <c r="G430" s="34"/>
      <c r="H430" s="34"/>
      <c r="I430" s="35"/>
      <c r="J430" s="36"/>
      <c r="K430" s="34"/>
      <c r="L430" s="34"/>
      <c r="M430" s="34"/>
      <c r="N430" s="34"/>
      <c r="O430" s="34"/>
      <c r="P430" s="35"/>
      <c r="Q430" s="36"/>
      <c r="R430" s="34"/>
      <c r="S430" s="34"/>
      <c r="T430" s="34"/>
      <c r="U430" s="34"/>
      <c r="V430" s="34"/>
      <c r="W430" s="37"/>
    </row>
    <row r="431" spans="1:23" ht="14.25" customHeight="1">
      <c r="A431" s="344"/>
      <c r="B431" s="362"/>
      <c r="C431" s="34"/>
      <c r="D431" s="34"/>
      <c r="E431" s="34"/>
      <c r="F431" s="34"/>
      <c r="G431" s="34"/>
      <c r="H431" s="34"/>
      <c r="I431" s="35"/>
      <c r="J431" s="36"/>
      <c r="K431" s="34"/>
      <c r="L431" s="34"/>
      <c r="M431" s="34"/>
      <c r="N431" s="34"/>
      <c r="O431" s="34"/>
      <c r="P431" s="35"/>
      <c r="Q431" s="36"/>
      <c r="R431" s="34"/>
      <c r="S431" s="34"/>
      <c r="T431" s="34"/>
      <c r="U431" s="34"/>
      <c r="V431" s="34"/>
      <c r="W431" s="37"/>
    </row>
    <row r="432" spans="1:23" ht="14.25" customHeight="1">
      <c r="A432" s="344"/>
      <c r="B432" s="362"/>
      <c r="C432" s="34"/>
      <c r="D432" s="34"/>
      <c r="E432" s="34"/>
      <c r="F432" s="34"/>
      <c r="G432" s="34"/>
      <c r="H432" s="34"/>
      <c r="I432" s="35"/>
      <c r="J432" s="36"/>
      <c r="K432" s="34"/>
      <c r="L432" s="34"/>
      <c r="M432" s="34"/>
      <c r="N432" s="34"/>
      <c r="O432" s="34"/>
      <c r="P432" s="35"/>
      <c r="Q432" s="36"/>
      <c r="R432" s="34"/>
      <c r="S432" s="34"/>
      <c r="T432" s="34"/>
      <c r="U432" s="34"/>
      <c r="V432" s="34"/>
      <c r="W432" s="37"/>
    </row>
    <row r="433" spans="1:27" ht="14.25" customHeight="1">
      <c r="A433" s="344"/>
      <c r="B433" s="362"/>
      <c r="C433" s="34"/>
      <c r="D433" s="34"/>
      <c r="E433" s="34"/>
      <c r="F433" s="34"/>
      <c r="G433" s="34"/>
      <c r="H433" s="34"/>
      <c r="I433" s="35"/>
      <c r="J433" s="36"/>
      <c r="K433" s="34"/>
      <c r="L433" s="34"/>
      <c r="M433" s="34"/>
      <c r="N433" s="34"/>
      <c r="O433" s="34"/>
      <c r="P433" s="35"/>
      <c r="Q433" s="36"/>
      <c r="R433" s="34"/>
      <c r="S433" s="34"/>
      <c r="T433" s="34"/>
      <c r="U433" s="34"/>
      <c r="V433" s="34"/>
      <c r="W433" s="37"/>
    </row>
    <row r="434" spans="1:27" ht="14.25" customHeight="1">
      <c r="A434" s="344"/>
      <c r="B434" s="362"/>
      <c r="C434" s="34"/>
      <c r="D434" s="34"/>
      <c r="E434" s="34"/>
      <c r="F434" s="34"/>
      <c r="G434" s="34"/>
      <c r="H434" s="34"/>
      <c r="I434" s="35"/>
      <c r="J434" s="36"/>
      <c r="K434" s="34"/>
      <c r="L434" s="34"/>
      <c r="M434" s="34"/>
      <c r="N434" s="34"/>
      <c r="O434" s="34"/>
      <c r="P434" s="35"/>
      <c r="Q434" s="36"/>
      <c r="R434" s="34"/>
      <c r="S434" s="34"/>
      <c r="T434" s="34"/>
      <c r="U434" s="34"/>
      <c r="V434" s="34"/>
      <c r="W434" s="37"/>
    </row>
    <row r="435" spans="1:27" ht="14.25" customHeight="1">
      <c r="A435" s="344"/>
      <c r="B435" s="362"/>
      <c r="C435" s="34"/>
      <c r="D435" s="34"/>
      <c r="E435" s="34"/>
      <c r="F435" s="34"/>
      <c r="G435" s="34"/>
      <c r="H435" s="34"/>
      <c r="I435" s="35"/>
      <c r="J435" s="36"/>
      <c r="K435" s="34"/>
      <c r="L435" s="34"/>
      <c r="M435" s="34"/>
      <c r="N435" s="34"/>
      <c r="O435" s="34"/>
      <c r="P435" s="35"/>
      <c r="Q435" s="36"/>
      <c r="R435" s="34"/>
      <c r="S435" s="34"/>
      <c r="T435" s="34"/>
      <c r="U435" s="34"/>
      <c r="V435" s="34"/>
      <c r="W435" s="37"/>
    </row>
    <row r="436" spans="1:27" ht="14.25" customHeight="1">
      <c r="A436" s="344"/>
      <c r="B436" s="362"/>
      <c r="C436" s="34"/>
      <c r="D436" s="34"/>
      <c r="E436" s="34"/>
      <c r="F436" s="34"/>
      <c r="G436" s="34"/>
      <c r="H436" s="34"/>
      <c r="I436" s="35"/>
      <c r="J436" s="36"/>
      <c r="K436" s="34"/>
      <c r="L436" s="34"/>
      <c r="M436" s="34"/>
      <c r="N436" s="34"/>
      <c r="O436" s="34"/>
      <c r="P436" s="35"/>
      <c r="Q436" s="36"/>
      <c r="R436" s="34"/>
      <c r="S436" s="34"/>
      <c r="T436" s="34"/>
      <c r="U436" s="34"/>
      <c r="V436" s="34"/>
      <c r="W436" s="37"/>
    </row>
    <row r="437" spans="1:27">
      <c r="A437" s="344"/>
      <c r="B437" s="362"/>
      <c r="C437" s="34"/>
      <c r="D437" s="34"/>
      <c r="E437" s="34"/>
      <c r="F437" s="34"/>
      <c r="G437" s="34"/>
      <c r="H437" s="34"/>
      <c r="I437" s="35"/>
      <c r="J437" s="36"/>
      <c r="K437" s="34"/>
      <c r="L437" s="34"/>
      <c r="M437" s="34"/>
      <c r="N437" s="34"/>
      <c r="O437" s="34"/>
      <c r="P437" s="35"/>
      <c r="Q437" s="36"/>
      <c r="R437" s="34"/>
      <c r="S437" s="34"/>
      <c r="T437" s="34"/>
      <c r="U437" s="34"/>
      <c r="V437" s="34"/>
      <c r="W437" s="37"/>
    </row>
    <row r="438" spans="1:27">
      <c r="A438" s="344"/>
      <c r="B438" s="362"/>
      <c r="C438" s="34"/>
      <c r="D438" s="34"/>
      <c r="E438" s="34"/>
      <c r="F438" s="34"/>
      <c r="G438" s="34"/>
      <c r="H438" s="34"/>
      <c r="I438" s="35"/>
      <c r="J438" s="36"/>
      <c r="K438" s="34"/>
      <c r="L438" s="34"/>
      <c r="M438" s="34"/>
      <c r="N438" s="34"/>
      <c r="O438" s="34"/>
      <c r="P438" s="35"/>
      <c r="Q438" s="36"/>
      <c r="R438" s="34"/>
      <c r="S438" s="34"/>
      <c r="T438" s="34"/>
      <c r="U438" s="34"/>
      <c r="V438" s="34"/>
      <c r="W438" s="37"/>
    </row>
    <row r="439" spans="1:27" ht="15.75">
      <c r="A439" s="344"/>
      <c r="B439" s="362"/>
      <c r="C439" s="34"/>
      <c r="D439" s="367" t="s">
        <v>113</v>
      </c>
      <c r="E439" s="367"/>
      <c r="F439" s="367"/>
      <c r="G439" s="367"/>
      <c r="H439" s="367"/>
      <c r="I439" s="35"/>
      <c r="J439" s="36"/>
      <c r="K439" s="367" t="s">
        <v>12</v>
      </c>
      <c r="L439" s="367"/>
      <c r="M439" s="367"/>
      <c r="N439" s="367"/>
      <c r="O439" s="367"/>
      <c r="P439" s="40"/>
      <c r="Q439" s="41"/>
      <c r="R439" s="368" t="s">
        <v>114</v>
      </c>
      <c r="S439" s="368"/>
      <c r="T439" s="368"/>
      <c r="U439" s="368"/>
      <c r="V439" s="368"/>
      <c r="W439" s="37"/>
    </row>
    <row r="440" spans="1:27" ht="18">
      <c r="A440" s="344"/>
      <c r="B440" s="362"/>
      <c r="C440" s="34"/>
      <c r="D440" s="42">
        <v>2014</v>
      </c>
      <c r="E440" s="42">
        <v>2015</v>
      </c>
      <c r="F440" s="42">
        <v>2016</v>
      </c>
      <c r="G440" s="42" t="s">
        <v>115</v>
      </c>
      <c r="H440" s="42" t="s">
        <v>116</v>
      </c>
      <c r="I440" s="56"/>
      <c r="J440" s="57"/>
      <c r="K440" s="42">
        <v>2014</v>
      </c>
      <c r="L440" s="42">
        <v>2015</v>
      </c>
      <c r="M440" s="42">
        <v>2016</v>
      </c>
      <c r="N440" s="42" t="s">
        <v>115</v>
      </c>
      <c r="O440" s="42" t="s">
        <v>116</v>
      </c>
      <c r="P440" s="43"/>
      <c r="Q440" s="44"/>
      <c r="R440" s="42">
        <v>2014</v>
      </c>
      <c r="S440" s="42">
        <v>2015</v>
      </c>
      <c r="T440" s="42">
        <v>2016</v>
      </c>
      <c r="U440" s="42" t="s">
        <v>115</v>
      </c>
      <c r="V440" s="42" t="s">
        <v>117</v>
      </c>
      <c r="W440" s="37"/>
      <c r="Z440" s="316"/>
    </row>
    <row r="441" spans="1:27" ht="4.5" customHeight="1">
      <c r="A441" s="344"/>
      <c r="B441" s="362"/>
      <c r="C441" s="34"/>
      <c r="D441" s="45"/>
      <c r="E441" s="45"/>
      <c r="F441" s="45"/>
      <c r="G441" s="45"/>
      <c r="H441" s="45"/>
      <c r="I441" s="35"/>
      <c r="J441" s="36"/>
      <c r="K441" s="45"/>
      <c r="L441" s="45"/>
      <c r="M441" s="45"/>
      <c r="N441" s="45"/>
      <c r="O441" s="45"/>
      <c r="P441" s="43"/>
      <c r="Q441" s="44"/>
      <c r="R441" s="45"/>
      <c r="S441" s="45"/>
      <c r="T441" s="45"/>
      <c r="U441" s="45"/>
      <c r="V441" s="45"/>
      <c r="W441" s="37"/>
      <c r="Z441" s="316"/>
    </row>
    <row r="442" spans="1:27" ht="4.5" customHeight="1">
      <c r="A442" s="344"/>
      <c r="B442" s="362"/>
      <c r="C442" s="34"/>
      <c r="D442" s="38"/>
      <c r="E442" s="38"/>
      <c r="F442" s="38"/>
      <c r="G442" s="38"/>
      <c r="H442" s="38"/>
      <c r="I442" s="35"/>
      <c r="J442" s="36"/>
      <c r="K442" s="38"/>
      <c r="L442" s="38"/>
      <c r="M442" s="38"/>
      <c r="N442" s="38"/>
      <c r="O442" s="38"/>
      <c r="P442" s="43"/>
      <c r="Q442" s="44"/>
      <c r="R442" s="38"/>
      <c r="S442" s="38"/>
      <c r="T442" s="38"/>
      <c r="U442" s="38"/>
      <c r="V442" s="38"/>
      <c r="W442" s="37"/>
      <c r="Z442" s="316"/>
    </row>
    <row r="443" spans="1:27">
      <c r="A443" s="344"/>
      <c r="B443" s="362"/>
      <c r="C443" s="342" t="s">
        <v>56</v>
      </c>
      <c r="D443" s="328"/>
      <c r="E443" s="328"/>
      <c r="F443" s="328"/>
      <c r="G443" s="234">
        <f>VLOOKUP($Z443&amp;2017&amp;$AA443,nextgen.gr5to8,2,FALSE)</f>
        <v>514</v>
      </c>
      <c r="H443" s="234">
        <f>VLOOKUP($Z443&amp;2018&amp;$AA443,nextgen.gr5to8,2,FALSE)</f>
        <v>515.14285714285711</v>
      </c>
      <c r="I443" s="46"/>
      <c r="J443" s="63"/>
      <c r="K443" s="330"/>
      <c r="L443" s="328"/>
      <c r="M443" s="328"/>
      <c r="N443" s="240">
        <f>VLOOKUP($Z443&amp;2017&amp;$AA443,nextgen.gr5to8,3,FALSE)</f>
        <v>76</v>
      </c>
      <c r="O443" s="240">
        <f>VLOOKUP($Z443&amp;2018&amp;$AA443,nextgen.gr5to8,3,FALSE)</f>
        <v>76</v>
      </c>
      <c r="P443" s="46"/>
      <c r="Q443" s="63"/>
      <c r="R443" s="330"/>
      <c r="S443" s="328"/>
      <c r="T443" s="328"/>
      <c r="U443" s="251"/>
      <c r="V443" s="251"/>
      <c r="W443" s="37"/>
      <c r="Z443" s="316" t="s">
        <v>57</v>
      </c>
      <c r="AA443" s="316" t="s">
        <v>79</v>
      </c>
    </row>
    <row r="444" spans="1:27">
      <c r="A444" s="344"/>
      <c r="B444" s="362"/>
      <c r="C444" s="342" t="s">
        <v>58</v>
      </c>
      <c r="D444" s="327"/>
      <c r="E444" s="327"/>
      <c r="F444" s="327"/>
      <c r="G444" s="234">
        <f>VLOOKUP($Z444&amp;2017&amp;$AA444,nextgen.gr5to8,2,FALSE)</f>
        <v>500.78869067653989</v>
      </c>
      <c r="H444" s="234">
        <f>VLOOKUP($Z444&amp;2018&amp;$AA444,nextgen.gr5to8,2,FALSE)</f>
        <v>502.75196152872689</v>
      </c>
      <c r="I444" s="46"/>
      <c r="J444" s="63"/>
      <c r="K444" s="329"/>
      <c r="L444" s="327"/>
      <c r="M444" s="327"/>
      <c r="N444" s="240">
        <f>VLOOKUP($Z444&amp;2017&amp;$AA444,nextgen.gr5to8,3,FALSE)</f>
        <v>51</v>
      </c>
      <c r="O444" s="240">
        <f>VLOOKUP($Z444&amp;2018&amp;$AA444,nextgen.gr5to8,3,FALSE)</f>
        <v>54</v>
      </c>
      <c r="P444" s="46"/>
      <c r="Q444" s="63"/>
      <c r="R444" s="329"/>
      <c r="S444" s="327"/>
      <c r="T444" s="327"/>
      <c r="U444" s="234">
        <f>VLOOKUP($Z444&amp;2017&amp;$AA444,nextgen.gr5to8,4,FALSE)</f>
        <v>50</v>
      </c>
      <c r="V444" s="234">
        <f>VLOOKUP($Z444&amp;2018&amp;$AA444,nextgen.gr5to8,4,FALSE)</f>
        <v>50.582317568665694</v>
      </c>
      <c r="W444" s="37"/>
      <c r="Z444" s="316" t="s">
        <v>59</v>
      </c>
      <c r="AA444" s="316" t="s">
        <v>79</v>
      </c>
    </row>
    <row r="445" spans="1:27">
      <c r="A445" s="344"/>
      <c r="B445" s="362"/>
      <c r="C445" s="342" t="s">
        <v>60</v>
      </c>
      <c r="D445" s="327"/>
      <c r="E445" s="327"/>
      <c r="F445" s="327"/>
      <c r="G445" s="234">
        <f>VLOOKUP($Z445&amp;2017&amp;$AA445,nextgen.gr5to8,2,FALSE)</f>
        <v>492.14634146341461</v>
      </c>
      <c r="H445" s="234">
        <f>VLOOKUP($Z445&amp;2018&amp;$AA445,nextgen.gr5to8,2,FALSE)</f>
        <v>493</v>
      </c>
      <c r="I445" s="46"/>
      <c r="J445" s="63"/>
      <c r="K445" s="329"/>
      <c r="L445" s="327"/>
      <c r="M445" s="327"/>
      <c r="N445" s="240">
        <f>VLOOKUP($Z445&amp;2017&amp;$AA445,nextgen.gr5to8,3,FALSE)</f>
        <v>36</v>
      </c>
      <c r="O445" s="240">
        <f>VLOOKUP($Z445&amp;2018&amp;$AA445,nextgen.gr5to8,3,FALSE)</f>
        <v>36</v>
      </c>
      <c r="P445" s="46"/>
      <c r="Q445" s="63"/>
      <c r="R445" s="329"/>
      <c r="S445" s="327"/>
      <c r="T445" s="327"/>
      <c r="U445" s="234">
        <f>VLOOKUP($Z445&amp;2017&amp;$AA445,nextgen.gr5to8,4,FALSE)</f>
        <v>46</v>
      </c>
      <c r="V445" s="234">
        <f>VLOOKUP($Z445&amp;2018&amp;$AA445,nextgen.gr5to8,4,FALSE)</f>
        <v>41.223300970873787</v>
      </c>
      <c r="W445" s="37"/>
      <c r="Z445" s="316" t="s">
        <v>61</v>
      </c>
      <c r="AA445" s="316" t="s">
        <v>79</v>
      </c>
    </row>
    <row r="446" spans="1:27" ht="4.5" customHeight="1">
      <c r="A446" s="344"/>
      <c r="B446" s="362"/>
      <c r="C446" s="34"/>
      <c r="D446" s="49"/>
      <c r="E446" s="49"/>
      <c r="F446" s="49"/>
      <c r="G446" s="49"/>
      <c r="H446" s="49"/>
      <c r="I446" s="46"/>
      <c r="J446" s="47"/>
      <c r="K446" s="49"/>
      <c r="L446" s="49"/>
      <c r="M446" s="49"/>
      <c r="N446" s="49"/>
      <c r="O446" s="49"/>
      <c r="P446" s="46"/>
      <c r="Q446" s="47"/>
      <c r="R446" s="49"/>
      <c r="S446" s="49"/>
      <c r="T446" s="49"/>
      <c r="U446" s="49"/>
      <c r="V446" s="49"/>
      <c r="W446" s="37"/>
    </row>
    <row r="447" spans="1:27" ht="4.5" customHeight="1">
      <c r="A447" s="344"/>
      <c r="B447" s="362"/>
      <c r="C447" s="34"/>
      <c r="D447" s="39"/>
      <c r="E447" s="39"/>
      <c r="F447" s="39"/>
      <c r="G447" s="39"/>
      <c r="H447" s="39"/>
      <c r="I447" s="46"/>
      <c r="J447" s="47"/>
      <c r="K447" s="39"/>
      <c r="L447" s="39"/>
      <c r="M447" s="39"/>
      <c r="N447" s="39"/>
      <c r="O447" s="39"/>
      <c r="P447" s="46"/>
      <c r="Q447" s="47"/>
      <c r="R447" s="39"/>
      <c r="S447" s="39"/>
      <c r="T447" s="39"/>
      <c r="U447" s="39"/>
      <c r="V447" s="39"/>
      <c r="W447" s="37"/>
    </row>
    <row r="448" spans="1:27">
      <c r="A448" s="344"/>
      <c r="B448" s="362"/>
      <c r="C448" s="20" t="s">
        <v>30</v>
      </c>
      <c r="D448" s="116" t="s">
        <v>62</v>
      </c>
      <c r="E448" s="116" t="s">
        <v>62</v>
      </c>
      <c r="F448" s="116" t="s">
        <v>62</v>
      </c>
      <c r="G448" s="116" t="s">
        <v>62</v>
      </c>
      <c r="H448" s="116" t="s">
        <v>62</v>
      </c>
      <c r="I448" s="217"/>
      <c r="J448" s="218"/>
      <c r="K448" s="116" t="s">
        <v>62</v>
      </c>
      <c r="L448" s="116" t="s">
        <v>62</v>
      </c>
      <c r="M448" s="116" t="s">
        <v>62</v>
      </c>
      <c r="N448" s="116" t="s">
        <v>62</v>
      </c>
      <c r="O448" s="116" t="s">
        <v>62</v>
      </c>
      <c r="P448" s="217"/>
      <c r="Q448" s="218"/>
      <c r="R448" s="116" t="s">
        <v>62</v>
      </c>
      <c r="S448" s="116" t="s">
        <v>62</v>
      </c>
      <c r="T448" s="116" t="s">
        <v>62</v>
      </c>
      <c r="U448" s="116" t="s">
        <v>62</v>
      </c>
      <c r="V448" s="116" t="s">
        <v>62</v>
      </c>
      <c r="W448" s="37"/>
    </row>
    <row r="449" spans="1:23" ht="15.75" thickBot="1">
      <c r="A449" s="344"/>
      <c r="B449" s="363"/>
      <c r="C449" s="219"/>
      <c r="D449" s="220"/>
      <c r="E449" s="220"/>
      <c r="F449" s="220"/>
      <c r="G449" s="220"/>
      <c r="H449" s="220"/>
      <c r="I449" s="221"/>
      <c r="J449" s="221"/>
      <c r="K449" s="220"/>
      <c r="L449" s="220"/>
      <c r="M449" s="220"/>
      <c r="N449" s="220"/>
      <c r="O449" s="220"/>
      <c r="P449" s="221"/>
      <c r="Q449" s="221"/>
      <c r="R449" s="220"/>
      <c r="S449" s="220"/>
      <c r="T449" s="220"/>
      <c r="U449" s="220"/>
      <c r="V449" s="220"/>
      <c r="W449" s="222"/>
    </row>
    <row r="450" spans="1:23" ht="18.75" customHeight="1">
      <c r="A450" s="344"/>
      <c r="B450" s="370" t="s">
        <v>63</v>
      </c>
      <c r="C450" s="15"/>
      <c r="D450" s="16"/>
      <c r="E450" s="16"/>
      <c r="F450" s="16"/>
      <c r="G450" s="16"/>
      <c r="H450" s="16"/>
      <c r="I450" s="16"/>
      <c r="J450" s="16"/>
      <c r="K450" s="16"/>
      <c r="L450" s="16"/>
      <c r="M450" s="16"/>
      <c r="N450" s="16"/>
      <c r="O450" s="16"/>
      <c r="P450" s="16"/>
      <c r="Q450" s="16"/>
      <c r="R450" s="16"/>
      <c r="S450" s="16"/>
      <c r="T450" s="16"/>
      <c r="U450" s="16"/>
      <c r="V450" s="16"/>
      <c r="W450" s="50"/>
    </row>
    <row r="451" spans="1:23" ht="15" customHeight="1">
      <c r="A451" s="344"/>
      <c r="B451" s="362"/>
      <c r="C451" s="51"/>
      <c r="D451" s="51"/>
      <c r="E451" s="51"/>
      <c r="F451" s="51"/>
      <c r="G451" s="51"/>
      <c r="H451" s="51"/>
      <c r="I451" s="52"/>
      <c r="J451" s="53"/>
      <c r="K451" s="51"/>
      <c r="L451" s="51"/>
      <c r="M451" s="51"/>
      <c r="N451" s="51"/>
      <c r="O451" s="51"/>
      <c r="P451" s="52"/>
      <c r="Q451" s="53"/>
      <c r="R451" s="51"/>
      <c r="S451" s="51"/>
      <c r="T451" s="51"/>
      <c r="U451" s="51"/>
      <c r="V451" s="51"/>
      <c r="W451" s="54"/>
    </row>
    <row r="452" spans="1:23" ht="15" customHeight="1">
      <c r="A452" s="344"/>
      <c r="B452" s="362"/>
      <c r="C452" s="55"/>
      <c r="D452" s="55"/>
      <c r="E452" s="55"/>
      <c r="F452" s="55"/>
      <c r="G452" s="55"/>
      <c r="H452" s="55"/>
      <c r="I452" s="56"/>
      <c r="J452" s="57"/>
      <c r="K452" s="55"/>
      <c r="L452" s="55"/>
      <c r="M452" s="55"/>
      <c r="N452" s="55"/>
      <c r="O452" s="55"/>
      <c r="P452" s="56"/>
      <c r="Q452" s="57"/>
      <c r="R452" s="55"/>
      <c r="S452" s="55"/>
      <c r="T452" s="55"/>
      <c r="U452" s="55"/>
      <c r="V452" s="55"/>
      <c r="W452" s="58"/>
    </row>
    <row r="453" spans="1:23" ht="15" customHeight="1">
      <c r="A453" s="344"/>
      <c r="B453" s="362"/>
      <c r="C453" s="55"/>
      <c r="D453" s="55"/>
      <c r="E453" s="55"/>
      <c r="F453" s="55"/>
      <c r="G453" s="55"/>
      <c r="H453" s="55"/>
      <c r="I453" s="56"/>
      <c r="J453" s="57"/>
      <c r="K453" s="55"/>
      <c r="L453" s="55"/>
      <c r="M453" s="55"/>
      <c r="N453" s="55"/>
      <c r="O453" s="55"/>
      <c r="P453" s="56"/>
      <c r="Q453" s="57"/>
      <c r="R453" s="55"/>
      <c r="S453" s="55"/>
      <c r="T453" s="55"/>
      <c r="U453" s="55"/>
      <c r="V453" s="55"/>
      <c r="W453" s="58"/>
    </row>
    <row r="454" spans="1:23" ht="15" customHeight="1">
      <c r="A454" s="344"/>
      <c r="B454" s="362"/>
      <c r="C454" s="55"/>
      <c r="D454" s="55"/>
      <c r="E454" s="55"/>
      <c r="F454" s="55"/>
      <c r="G454" s="55"/>
      <c r="H454" s="55"/>
      <c r="I454" s="56"/>
      <c r="J454" s="57"/>
      <c r="K454" s="55"/>
      <c r="L454" s="55"/>
      <c r="M454" s="55"/>
      <c r="N454" s="55"/>
      <c r="O454" s="55"/>
      <c r="P454" s="56"/>
      <c r="Q454" s="57"/>
      <c r="R454" s="55"/>
      <c r="S454" s="55"/>
      <c r="T454" s="55"/>
      <c r="U454" s="55"/>
      <c r="V454" s="55"/>
      <c r="W454" s="58"/>
    </row>
    <row r="455" spans="1:23" ht="15" customHeight="1">
      <c r="A455" s="344"/>
      <c r="B455" s="362"/>
      <c r="C455" s="55"/>
      <c r="D455" s="55"/>
      <c r="E455" s="55"/>
      <c r="F455" s="55"/>
      <c r="G455" s="55"/>
      <c r="H455" s="55"/>
      <c r="I455" s="56"/>
      <c r="J455" s="57"/>
      <c r="K455" s="55"/>
      <c r="L455" s="55"/>
      <c r="M455" s="55"/>
      <c r="N455" s="55"/>
      <c r="O455" s="55"/>
      <c r="P455" s="56"/>
      <c r="Q455" s="57"/>
      <c r="R455" s="55"/>
      <c r="S455" s="55"/>
      <c r="T455" s="55"/>
      <c r="U455" s="55"/>
      <c r="V455" s="55"/>
      <c r="W455" s="58"/>
    </row>
    <row r="456" spans="1:23" ht="15" customHeight="1">
      <c r="A456" s="344"/>
      <c r="B456" s="362"/>
      <c r="C456" s="55"/>
      <c r="D456" s="55"/>
      <c r="E456" s="55"/>
      <c r="F456" s="55"/>
      <c r="G456" s="55"/>
      <c r="H456" s="55"/>
      <c r="I456" s="56"/>
      <c r="J456" s="57"/>
      <c r="K456" s="55"/>
      <c r="L456" s="55"/>
      <c r="M456" s="55"/>
      <c r="N456" s="55"/>
      <c r="O456" s="55"/>
      <c r="P456" s="56"/>
      <c r="Q456" s="57"/>
      <c r="R456" s="55"/>
      <c r="S456" s="55"/>
      <c r="T456" s="55"/>
      <c r="U456" s="55"/>
      <c r="V456" s="55"/>
      <c r="W456" s="58"/>
    </row>
    <row r="457" spans="1:23" ht="15" customHeight="1">
      <c r="A457" s="344"/>
      <c r="B457" s="362"/>
      <c r="C457" s="55"/>
      <c r="D457" s="55"/>
      <c r="E457" s="55"/>
      <c r="F457" s="55"/>
      <c r="G457" s="55"/>
      <c r="H457" s="55"/>
      <c r="I457" s="56"/>
      <c r="J457" s="57"/>
      <c r="K457" s="55"/>
      <c r="L457" s="55"/>
      <c r="M457" s="55"/>
      <c r="N457" s="55"/>
      <c r="O457" s="55"/>
      <c r="P457" s="56"/>
      <c r="Q457" s="57"/>
      <c r="R457" s="55"/>
      <c r="S457" s="55"/>
      <c r="T457" s="55"/>
      <c r="U457" s="55"/>
      <c r="V457" s="55"/>
      <c r="W457" s="58"/>
    </row>
    <row r="458" spans="1:23" ht="15" customHeight="1">
      <c r="A458" s="344"/>
      <c r="B458" s="362"/>
      <c r="C458" s="55"/>
      <c r="D458" s="55"/>
      <c r="E458" s="55"/>
      <c r="F458" s="55"/>
      <c r="G458" s="55"/>
      <c r="H458" s="55"/>
      <c r="I458" s="56"/>
      <c r="J458" s="57"/>
      <c r="K458" s="55"/>
      <c r="L458" s="55"/>
      <c r="M458" s="55"/>
      <c r="N458" s="55"/>
      <c r="O458" s="55"/>
      <c r="P458" s="56"/>
      <c r="Q458" s="57"/>
      <c r="R458" s="55"/>
      <c r="S458" s="55"/>
      <c r="T458" s="55"/>
      <c r="U458" s="55"/>
      <c r="V458" s="55"/>
      <c r="W458" s="58"/>
    </row>
    <row r="459" spans="1:23" ht="15" customHeight="1">
      <c r="A459" s="344"/>
      <c r="B459" s="362"/>
      <c r="C459" s="55"/>
      <c r="D459" s="55"/>
      <c r="E459" s="55"/>
      <c r="F459" s="55"/>
      <c r="G459" s="55"/>
      <c r="H459" s="55"/>
      <c r="I459" s="56"/>
      <c r="J459" s="57"/>
      <c r="K459" s="55"/>
      <c r="L459" s="55"/>
      <c r="M459" s="55"/>
      <c r="N459" s="55"/>
      <c r="O459" s="55"/>
      <c r="P459" s="56"/>
      <c r="Q459" s="57"/>
      <c r="R459" s="55"/>
      <c r="S459" s="55"/>
      <c r="T459" s="55"/>
      <c r="U459" s="55"/>
      <c r="V459" s="55"/>
      <c r="W459" s="58"/>
    </row>
    <row r="460" spans="1:23" ht="15" customHeight="1">
      <c r="A460" s="344"/>
      <c r="B460" s="362"/>
      <c r="C460" s="55"/>
      <c r="D460" s="55"/>
      <c r="E460" s="55"/>
      <c r="F460" s="55"/>
      <c r="G460" s="55"/>
      <c r="H460" s="55"/>
      <c r="I460" s="56"/>
      <c r="J460" s="57"/>
      <c r="K460" s="55"/>
      <c r="L460" s="55"/>
      <c r="M460" s="55"/>
      <c r="N460" s="55"/>
      <c r="O460" s="55"/>
      <c r="P460" s="56"/>
      <c r="Q460" s="57"/>
      <c r="R460" s="55"/>
      <c r="S460" s="55"/>
      <c r="T460" s="55"/>
      <c r="U460" s="55"/>
      <c r="V460" s="55"/>
      <c r="W460" s="58"/>
    </row>
    <row r="461" spans="1:23" ht="15" customHeight="1">
      <c r="A461" s="344"/>
      <c r="B461" s="362"/>
      <c r="C461" s="55"/>
      <c r="D461" s="55"/>
      <c r="E461" s="55"/>
      <c r="F461" s="55"/>
      <c r="G461" s="55"/>
      <c r="H461" s="55"/>
      <c r="I461" s="56"/>
      <c r="J461" s="57"/>
      <c r="K461" s="55"/>
      <c r="L461" s="55"/>
      <c r="M461" s="55"/>
      <c r="N461" s="55"/>
      <c r="O461" s="55"/>
      <c r="P461" s="56"/>
      <c r="Q461" s="57"/>
      <c r="R461" s="55"/>
      <c r="S461" s="55"/>
      <c r="T461" s="55"/>
      <c r="U461" s="55"/>
      <c r="V461" s="55"/>
      <c r="W461" s="58"/>
    </row>
    <row r="462" spans="1:23" ht="15" customHeight="1">
      <c r="A462" s="344"/>
      <c r="B462" s="362"/>
      <c r="C462" s="55"/>
      <c r="D462" s="55"/>
      <c r="E462" s="55"/>
      <c r="F462" s="55"/>
      <c r="G462" s="55"/>
      <c r="H462" s="55"/>
      <c r="I462" s="56"/>
      <c r="J462" s="57"/>
      <c r="K462" s="55"/>
      <c r="L462" s="55"/>
      <c r="M462" s="55"/>
      <c r="N462" s="55"/>
      <c r="O462" s="55"/>
      <c r="P462" s="56"/>
      <c r="Q462" s="57"/>
      <c r="R462" s="55"/>
      <c r="S462" s="55"/>
      <c r="T462" s="55"/>
      <c r="U462" s="55"/>
      <c r="V462" s="55"/>
      <c r="W462" s="58"/>
    </row>
    <row r="463" spans="1:23" ht="15" customHeight="1">
      <c r="A463" s="344"/>
      <c r="B463" s="362"/>
      <c r="C463" s="55"/>
      <c r="D463" s="55"/>
      <c r="E463" s="55"/>
      <c r="F463" s="55"/>
      <c r="G463" s="55"/>
      <c r="H463" s="55"/>
      <c r="I463" s="56"/>
      <c r="J463" s="57"/>
      <c r="K463" s="55"/>
      <c r="L463" s="55"/>
      <c r="M463" s="55"/>
      <c r="N463" s="55"/>
      <c r="O463" s="55"/>
      <c r="P463" s="56"/>
      <c r="Q463" s="57"/>
      <c r="R463" s="55"/>
      <c r="S463" s="55"/>
      <c r="T463" s="55"/>
      <c r="U463" s="55"/>
      <c r="V463" s="55"/>
      <c r="W463" s="58"/>
    </row>
    <row r="464" spans="1:23" ht="15" customHeight="1">
      <c r="A464" s="344"/>
      <c r="B464" s="362"/>
      <c r="C464" s="55"/>
      <c r="D464" s="55"/>
      <c r="E464" s="55"/>
      <c r="F464" s="55"/>
      <c r="G464" s="55"/>
      <c r="H464" s="55"/>
      <c r="I464" s="56"/>
      <c r="J464" s="57"/>
      <c r="K464" s="55"/>
      <c r="L464" s="55"/>
      <c r="M464" s="55"/>
      <c r="N464" s="55"/>
      <c r="O464" s="55"/>
      <c r="P464" s="56"/>
      <c r="Q464" s="57"/>
      <c r="R464" s="55"/>
      <c r="S464" s="55"/>
      <c r="T464" s="55"/>
      <c r="U464" s="55"/>
      <c r="V464" s="55"/>
      <c r="W464" s="58"/>
    </row>
    <row r="465" spans="1:27" ht="15" customHeight="1">
      <c r="A465" s="344"/>
      <c r="B465" s="362"/>
      <c r="C465" s="55"/>
      <c r="D465" s="55"/>
      <c r="E465" s="55"/>
      <c r="F465" s="55"/>
      <c r="G465" s="55"/>
      <c r="H465" s="55"/>
      <c r="I465" s="56"/>
      <c r="J465" s="57"/>
      <c r="K465" s="55"/>
      <c r="L465" s="55"/>
      <c r="M465" s="55"/>
      <c r="N465" s="55"/>
      <c r="O465" s="55"/>
      <c r="P465" s="56"/>
      <c r="Q465" s="57"/>
      <c r="R465" s="55"/>
      <c r="S465" s="55"/>
      <c r="T465" s="55"/>
      <c r="U465" s="55"/>
      <c r="V465" s="55"/>
      <c r="W465" s="58"/>
    </row>
    <row r="466" spans="1:27" ht="15" customHeight="1">
      <c r="A466" s="344"/>
      <c r="B466" s="362"/>
      <c r="C466" s="55"/>
      <c r="D466" s="367" t="s">
        <v>113</v>
      </c>
      <c r="E466" s="367"/>
      <c r="F466" s="367"/>
      <c r="G466" s="367"/>
      <c r="H466" s="367"/>
      <c r="I466" s="35"/>
      <c r="J466" s="36"/>
      <c r="K466" s="367" t="s">
        <v>12</v>
      </c>
      <c r="L466" s="367"/>
      <c r="M466" s="367"/>
      <c r="N466" s="367"/>
      <c r="O466" s="367"/>
      <c r="P466" s="40"/>
      <c r="Q466" s="41"/>
      <c r="R466" s="368" t="s">
        <v>114</v>
      </c>
      <c r="S466" s="368"/>
      <c r="T466" s="368"/>
      <c r="U466" s="368"/>
      <c r="V466" s="368"/>
      <c r="W466" s="58"/>
    </row>
    <row r="467" spans="1:27" ht="18">
      <c r="A467" s="344"/>
      <c r="B467" s="362"/>
      <c r="C467" s="55"/>
      <c r="D467" s="42">
        <v>2014</v>
      </c>
      <c r="E467" s="42">
        <v>2015</v>
      </c>
      <c r="F467" s="42">
        <v>2016</v>
      </c>
      <c r="G467" s="42" t="s">
        <v>115</v>
      </c>
      <c r="H467" s="42" t="s">
        <v>116</v>
      </c>
      <c r="I467" s="56"/>
      <c r="J467" s="57"/>
      <c r="K467" s="42">
        <v>2014</v>
      </c>
      <c r="L467" s="42">
        <v>2015</v>
      </c>
      <c r="M467" s="42">
        <v>2016</v>
      </c>
      <c r="N467" s="42" t="s">
        <v>115</v>
      </c>
      <c r="O467" s="42" t="s">
        <v>116</v>
      </c>
      <c r="P467" s="43"/>
      <c r="Q467" s="44"/>
      <c r="R467" s="42">
        <v>2014</v>
      </c>
      <c r="S467" s="42">
        <v>2015</v>
      </c>
      <c r="T467" s="42">
        <v>2016</v>
      </c>
      <c r="U467" s="42" t="s">
        <v>115</v>
      </c>
      <c r="V467" s="42" t="s">
        <v>117</v>
      </c>
      <c r="W467" s="58"/>
      <c r="Z467" s="316"/>
    </row>
    <row r="468" spans="1:27" ht="4.5" customHeight="1">
      <c r="A468" s="344"/>
      <c r="B468" s="362"/>
      <c r="C468" s="55"/>
      <c r="D468" s="45"/>
      <c r="E468" s="45"/>
      <c r="F468" s="45"/>
      <c r="G468" s="45"/>
      <c r="H468" s="45"/>
      <c r="I468" s="56"/>
      <c r="J468" s="57"/>
      <c r="K468" s="45"/>
      <c r="L468" s="45"/>
      <c r="M468" s="45"/>
      <c r="N468" s="45"/>
      <c r="O468" s="45"/>
      <c r="P468" s="43"/>
      <c r="Q468" s="44"/>
      <c r="R468" s="45"/>
      <c r="S468" s="45"/>
      <c r="T468" s="45"/>
      <c r="U468" s="45"/>
      <c r="V468" s="45"/>
      <c r="W468" s="58"/>
      <c r="Z468" s="316"/>
    </row>
    <row r="469" spans="1:27" ht="4.5" customHeight="1">
      <c r="A469" s="344"/>
      <c r="B469" s="362"/>
      <c r="C469" s="55"/>
      <c r="D469" s="38"/>
      <c r="E469" s="38"/>
      <c r="F469" s="38"/>
      <c r="G469" s="38"/>
      <c r="H469" s="38"/>
      <c r="I469" s="56"/>
      <c r="J469" s="57"/>
      <c r="K469" s="38"/>
      <c r="L469" s="38"/>
      <c r="M469" s="38"/>
      <c r="N469" s="38"/>
      <c r="O469" s="38"/>
      <c r="P469" s="43"/>
      <c r="Q469" s="44"/>
      <c r="R469" s="38"/>
      <c r="S469" s="38"/>
      <c r="T469" s="38"/>
      <c r="U469" s="38"/>
      <c r="V469" s="38"/>
      <c r="W469" s="58"/>
      <c r="Z469" s="316"/>
    </row>
    <row r="470" spans="1:27">
      <c r="A470" s="344"/>
      <c r="B470" s="362"/>
      <c r="C470" s="342" t="s">
        <v>56</v>
      </c>
      <c r="D470" s="328"/>
      <c r="E470" s="328"/>
      <c r="F470" s="328"/>
      <c r="G470" s="234">
        <f>VLOOKUP($Z470&amp;2017&amp;$AA470,nextgen.gr5to8,5,FALSE)</f>
        <v>515.39024390243901</v>
      </c>
      <c r="H470" s="234">
        <f>VLOOKUP($Z470&amp;2018&amp;$AA470,nextgen.gr5to8,5,FALSE)</f>
        <v>512.16279069767438</v>
      </c>
      <c r="I470" s="62"/>
      <c r="J470" s="63"/>
      <c r="K470" s="330"/>
      <c r="L470" s="328"/>
      <c r="M470" s="328"/>
      <c r="N470" s="240">
        <f>VLOOKUP($Z470&amp;2017&amp;$AA470,nextgen.gr5to8,6,FALSE)</f>
        <v>80</v>
      </c>
      <c r="O470" s="240">
        <f>VLOOKUP($Z470&amp;2018&amp;$AA470,nextgen.gr5to8,6,FALSE)</f>
        <v>74</v>
      </c>
      <c r="P470" s="62"/>
      <c r="Q470" s="63"/>
      <c r="R470" s="330"/>
      <c r="S470" s="328"/>
      <c r="T470" s="328"/>
      <c r="U470" s="251"/>
      <c r="V470" s="251"/>
      <c r="W470" s="58"/>
      <c r="Z470" s="316" t="s">
        <v>57</v>
      </c>
      <c r="AA470" s="316" t="s">
        <v>79</v>
      </c>
    </row>
    <row r="471" spans="1:27">
      <c r="A471" s="344"/>
      <c r="B471" s="362"/>
      <c r="C471" s="342" t="s">
        <v>58</v>
      </c>
      <c r="D471" s="327"/>
      <c r="E471" s="327"/>
      <c r="F471" s="327"/>
      <c r="G471" s="234">
        <f>VLOOKUP($Z471&amp;2017&amp;$AA471,nextgen.gr5to8,5,FALSE)</f>
        <v>499.94229083799638</v>
      </c>
      <c r="H471" s="234">
        <f>VLOOKUP($Z471&amp;2018&amp;$AA471,nextgen.gr5to8,5,FALSE)</f>
        <v>499.68486305269153</v>
      </c>
      <c r="I471" s="62"/>
      <c r="J471" s="63"/>
      <c r="K471" s="329"/>
      <c r="L471" s="327"/>
      <c r="M471" s="327"/>
      <c r="N471" s="240">
        <f>VLOOKUP($Z471&amp;2017&amp;$AA471,nextgen.gr5to8,6,FALSE)</f>
        <v>49</v>
      </c>
      <c r="O471" s="240">
        <f>VLOOKUP($Z471&amp;2018&amp;$AA471,nextgen.gr5to8,6,FALSE)</f>
        <v>49</v>
      </c>
      <c r="P471" s="62"/>
      <c r="Q471" s="63"/>
      <c r="R471" s="329"/>
      <c r="S471" s="327"/>
      <c r="T471" s="327"/>
      <c r="U471" s="234">
        <f>VLOOKUP($Z471&amp;2017&amp;$AA471,nextgen.gr5to8,7,FALSE)</f>
        <v>51</v>
      </c>
      <c r="V471" s="234">
        <f>VLOOKUP($Z471&amp;2018&amp;$AA471,nextgen.gr5to8,7,FALSE)</f>
        <v>50.418419556566228</v>
      </c>
      <c r="W471" s="58"/>
      <c r="Z471" s="316" t="s">
        <v>59</v>
      </c>
      <c r="AA471" s="316" t="s">
        <v>79</v>
      </c>
    </row>
    <row r="472" spans="1:27">
      <c r="A472" s="344"/>
      <c r="B472" s="362"/>
      <c r="C472" s="342" t="s">
        <v>60</v>
      </c>
      <c r="D472" s="327"/>
      <c r="E472" s="327"/>
      <c r="F472" s="327"/>
      <c r="G472" s="234">
        <f>VLOOKUP($Z472&amp;2017&amp;$AA472,nextgen.gr5to8,5,FALSE)</f>
        <v>491.60975609756099</v>
      </c>
      <c r="H472" s="234">
        <f>VLOOKUP($Z472&amp;2018&amp;$AA472,nextgen.gr5to8,5,FALSE)</f>
        <v>489.96855345911951</v>
      </c>
      <c r="I472" s="62"/>
      <c r="J472" s="63"/>
      <c r="K472" s="329"/>
      <c r="L472" s="327"/>
      <c r="M472" s="327"/>
      <c r="N472" s="240">
        <f>VLOOKUP($Z472&amp;2017&amp;$AA472,nextgen.gr5to8,6,FALSE)</f>
        <v>32</v>
      </c>
      <c r="O472" s="240">
        <f>VLOOKUP($Z472&amp;2018&amp;$AA472,nextgen.gr5to8,6,FALSE)</f>
        <v>28</v>
      </c>
      <c r="P472" s="62"/>
      <c r="Q472" s="63"/>
      <c r="R472" s="329"/>
      <c r="S472" s="327"/>
      <c r="T472" s="327"/>
      <c r="U472" s="234">
        <f>VLOOKUP($Z472&amp;2017&amp;$AA472,nextgen.gr5to8,7,FALSE)</f>
        <v>43.5</v>
      </c>
      <c r="V472" s="234">
        <f>VLOOKUP($Z472&amp;2018&amp;$AA472,nextgen.gr5to8,7,FALSE)</f>
        <v>40</v>
      </c>
      <c r="W472" s="58"/>
      <c r="Z472" s="316" t="s">
        <v>61</v>
      </c>
      <c r="AA472" s="316" t="s">
        <v>79</v>
      </c>
    </row>
    <row r="473" spans="1:27" ht="4.5" customHeight="1">
      <c r="A473" s="344"/>
      <c r="B473" s="362"/>
      <c r="C473" s="34"/>
      <c r="D473" s="49"/>
      <c r="E473" s="49"/>
      <c r="F473" s="49"/>
      <c r="G473" s="49"/>
      <c r="H473" s="49"/>
      <c r="I473" s="62"/>
      <c r="J473" s="63"/>
      <c r="K473" s="49"/>
      <c r="L473" s="49"/>
      <c r="M473" s="49"/>
      <c r="N473" s="49"/>
      <c r="O473" s="49"/>
      <c r="P473" s="62"/>
      <c r="Q473" s="63"/>
      <c r="R473" s="49"/>
      <c r="S473" s="49"/>
      <c r="T473" s="49"/>
      <c r="U473" s="49"/>
      <c r="V473" s="49"/>
      <c r="W473" s="58"/>
      <c r="Z473" s="316"/>
    </row>
    <row r="474" spans="1:27" ht="4.5" customHeight="1">
      <c r="A474" s="344"/>
      <c r="B474" s="362"/>
      <c r="C474" s="34"/>
      <c r="D474" s="39"/>
      <c r="E474" s="39"/>
      <c r="F474" s="39"/>
      <c r="G474" s="39"/>
      <c r="H474" s="39"/>
      <c r="I474" s="62"/>
      <c r="J474" s="63"/>
      <c r="K474" s="39"/>
      <c r="L474" s="39"/>
      <c r="M474" s="39"/>
      <c r="N474" s="39"/>
      <c r="O474" s="39"/>
      <c r="P474" s="62"/>
      <c r="Q474" s="63"/>
      <c r="R474" s="39"/>
      <c r="S474" s="39"/>
      <c r="T474" s="39"/>
      <c r="U474" s="39"/>
      <c r="V474" s="39"/>
      <c r="W474" s="58"/>
    </row>
    <row r="475" spans="1:27">
      <c r="A475" s="344"/>
      <c r="B475" s="362"/>
      <c r="C475" s="20" t="s">
        <v>30</v>
      </c>
      <c r="D475" s="116" t="s">
        <v>62</v>
      </c>
      <c r="E475" s="116" t="s">
        <v>62</v>
      </c>
      <c r="F475" s="116" t="s">
        <v>62</v>
      </c>
      <c r="G475" s="116" t="s">
        <v>62</v>
      </c>
      <c r="H475" s="116" t="s">
        <v>62</v>
      </c>
      <c r="I475" s="217"/>
      <c r="J475" s="218"/>
      <c r="K475" s="116" t="s">
        <v>62</v>
      </c>
      <c r="L475" s="116" t="s">
        <v>62</v>
      </c>
      <c r="M475" s="116" t="s">
        <v>62</v>
      </c>
      <c r="N475" s="116" t="s">
        <v>62</v>
      </c>
      <c r="O475" s="116" t="s">
        <v>62</v>
      </c>
      <c r="P475" s="217"/>
      <c r="Q475" s="218"/>
      <c r="R475" s="116" t="s">
        <v>62</v>
      </c>
      <c r="S475" s="116" t="s">
        <v>62</v>
      </c>
      <c r="T475" s="116" t="s">
        <v>62</v>
      </c>
      <c r="U475" s="116" t="s">
        <v>62</v>
      </c>
      <c r="V475" s="116" t="s">
        <v>62</v>
      </c>
      <c r="W475" s="58"/>
    </row>
    <row r="476" spans="1:27" ht="15.75" thickBot="1">
      <c r="A476" s="344"/>
      <c r="B476" s="363"/>
      <c r="C476" s="155"/>
      <c r="D476" s="155"/>
      <c r="E476" s="155"/>
      <c r="F476" s="155"/>
      <c r="G476" s="155"/>
      <c r="H476" s="155"/>
      <c r="I476" s="155"/>
      <c r="J476" s="155"/>
      <c r="K476" s="155"/>
      <c r="L476" s="155"/>
      <c r="M476" s="155"/>
      <c r="N476" s="155"/>
      <c r="O476" s="155"/>
      <c r="P476" s="155"/>
      <c r="Q476" s="155"/>
      <c r="R476" s="155"/>
      <c r="S476" s="155"/>
      <c r="T476" s="155"/>
      <c r="U476" s="155"/>
      <c r="V476" s="155"/>
      <c r="W476" s="156"/>
    </row>
    <row r="477" spans="1:27">
      <c r="A477" s="344"/>
      <c r="B477" s="73"/>
      <c r="C477" s="68"/>
      <c r="D477" s="68"/>
      <c r="E477" s="68"/>
    </row>
    <row r="478" spans="1:27" ht="30" customHeight="1">
      <c r="A478" s="344"/>
      <c r="C478" s="353" t="s">
        <v>118</v>
      </c>
      <c r="D478" s="353"/>
      <c r="E478" s="353"/>
      <c r="F478" s="353"/>
      <c r="G478" s="353"/>
      <c r="H478" s="353"/>
      <c r="I478" s="353"/>
      <c r="J478" s="353"/>
      <c r="K478" s="353"/>
      <c r="L478" s="353"/>
      <c r="M478" s="353"/>
      <c r="N478" s="353"/>
      <c r="O478" s="353"/>
      <c r="P478" s="353"/>
      <c r="Q478" s="353"/>
      <c r="R478" s="353"/>
      <c r="S478" s="353"/>
      <c r="T478" s="353"/>
      <c r="U478" s="353"/>
      <c r="V478" s="353"/>
      <c r="W478" s="332"/>
    </row>
    <row r="479" spans="1:27" ht="54.75" customHeight="1">
      <c r="A479" s="344"/>
      <c r="C479" s="353" t="s">
        <v>119</v>
      </c>
      <c r="D479" s="353"/>
      <c r="E479" s="353"/>
      <c r="F479" s="353"/>
      <c r="G479" s="353"/>
      <c r="H479" s="353"/>
      <c r="I479" s="353"/>
      <c r="J479" s="353"/>
      <c r="K479" s="353"/>
      <c r="L479" s="353"/>
      <c r="M479" s="353"/>
      <c r="N479" s="353"/>
      <c r="O479" s="353"/>
      <c r="P479" s="353"/>
      <c r="Q479" s="353"/>
      <c r="R479" s="353"/>
      <c r="S479" s="353"/>
      <c r="T479" s="353"/>
      <c r="U479" s="353"/>
      <c r="V479" s="353"/>
      <c r="W479" s="353"/>
    </row>
    <row r="480" spans="1:27" ht="15" customHeight="1">
      <c r="A480" s="344"/>
      <c r="C480" s="353" t="s">
        <v>120</v>
      </c>
      <c r="D480" s="353"/>
      <c r="E480" s="353"/>
      <c r="F480" s="353"/>
      <c r="G480" s="353"/>
      <c r="H480" s="353"/>
      <c r="I480" s="353"/>
      <c r="J480" s="353"/>
      <c r="K480" s="353"/>
      <c r="L480" s="353"/>
      <c r="M480" s="353"/>
      <c r="N480" s="353"/>
      <c r="O480" s="353"/>
      <c r="P480" s="353"/>
      <c r="Q480" s="353"/>
      <c r="R480" s="353"/>
      <c r="S480" s="353"/>
      <c r="T480" s="353"/>
      <c r="U480" s="353"/>
      <c r="V480" s="353"/>
      <c r="W480" s="333"/>
    </row>
    <row r="481" spans="1:23" ht="15" customHeight="1" thickBot="1">
      <c r="A481" s="344"/>
      <c r="C481" s="335"/>
      <c r="D481" s="335"/>
      <c r="E481" s="335"/>
      <c r="F481" s="335"/>
      <c r="G481" s="335"/>
      <c r="H481" s="335"/>
      <c r="I481" s="335"/>
      <c r="J481" s="335"/>
      <c r="K481" s="335"/>
      <c r="L481" s="335"/>
      <c r="M481" s="335"/>
      <c r="N481" s="335"/>
      <c r="O481" s="335"/>
      <c r="P481" s="335"/>
      <c r="Q481" s="335"/>
      <c r="R481" s="335"/>
      <c r="S481" s="335"/>
      <c r="T481" s="335"/>
      <c r="U481" s="335"/>
      <c r="V481" s="335"/>
      <c r="W481" s="333"/>
    </row>
    <row r="482" spans="1:23" ht="60" customHeight="1">
      <c r="A482" s="344"/>
      <c r="B482" s="357" t="s">
        <v>129</v>
      </c>
      <c r="C482" s="358"/>
      <c r="D482" s="358"/>
      <c r="E482" s="358"/>
      <c r="F482" s="358"/>
      <c r="G482" s="358"/>
      <c r="H482" s="358"/>
      <c r="I482" s="358"/>
      <c r="J482" s="358"/>
      <c r="K482" s="358"/>
      <c r="L482" s="358"/>
      <c r="M482" s="358"/>
      <c r="N482" s="358"/>
      <c r="O482" s="358"/>
      <c r="P482" s="358"/>
      <c r="Q482" s="358"/>
      <c r="R482" s="358"/>
      <c r="S482" s="358"/>
      <c r="T482" s="358"/>
      <c r="U482" s="358"/>
      <c r="V482" s="358"/>
      <c r="W482" s="359"/>
    </row>
    <row r="483" spans="1:23" ht="18.75" customHeight="1">
      <c r="A483" s="344"/>
      <c r="B483" s="361" t="s">
        <v>49</v>
      </c>
      <c r="C483" s="245"/>
      <c r="D483" s="99"/>
      <c r="E483" s="99"/>
      <c r="F483" s="99"/>
      <c r="G483" s="99"/>
      <c r="H483" s="99"/>
      <c r="I483" s="99"/>
      <c r="J483" s="99"/>
      <c r="K483" s="99"/>
      <c r="L483" s="99"/>
      <c r="M483" s="99"/>
      <c r="N483" s="99"/>
      <c r="O483" s="99"/>
      <c r="P483" s="99"/>
      <c r="Q483" s="99"/>
      <c r="R483" s="99"/>
      <c r="S483" s="99"/>
      <c r="T483" s="99"/>
      <c r="U483" s="99"/>
      <c r="V483" s="99"/>
      <c r="W483" s="246"/>
    </row>
    <row r="484" spans="1:23" ht="14.25" customHeight="1">
      <c r="A484" s="344"/>
      <c r="B484" s="362"/>
      <c r="C484" s="30"/>
      <c r="D484" s="30"/>
      <c r="E484" s="30"/>
      <c r="F484" s="30"/>
      <c r="G484" s="30"/>
      <c r="H484" s="30"/>
      <c r="I484" s="31"/>
      <c r="J484" s="32"/>
      <c r="K484" s="30"/>
      <c r="L484" s="30"/>
      <c r="M484" s="30"/>
      <c r="N484" s="30"/>
      <c r="O484" s="30"/>
      <c r="P484" s="31"/>
      <c r="Q484" s="32"/>
      <c r="R484" s="30"/>
      <c r="S484" s="30"/>
      <c r="T484" s="30"/>
      <c r="U484" s="30"/>
      <c r="V484" s="30"/>
      <c r="W484" s="33"/>
    </row>
    <row r="485" spans="1:23" ht="14.25" customHeight="1">
      <c r="A485" s="344"/>
      <c r="B485" s="362"/>
      <c r="C485" s="34"/>
      <c r="D485" s="34"/>
      <c r="E485" s="34"/>
      <c r="F485" s="34"/>
      <c r="G485" s="34"/>
      <c r="H485" s="34"/>
      <c r="I485" s="35"/>
      <c r="J485" s="36"/>
      <c r="K485" s="34"/>
      <c r="L485" s="34"/>
      <c r="M485" s="34"/>
      <c r="N485" s="34"/>
      <c r="O485" s="34"/>
      <c r="P485" s="35"/>
      <c r="Q485" s="36"/>
      <c r="R485" s="34"/>
      <c r="S485" s="34"/>
      <c r="T485" s="34"/>
      <c r="U485" s="34"/>
      <c r="V485" s="34"/>
      <c r="W485" s="37"/>
    </row>
    <row r="486" spans="1:23" ht="14.25" customHeight="1">
      <c r="A486" s="344"/>
      <c r="B486" s="362"/>
      <c r="C486" s="34"/>
      <c r="D486" s="34"/>
      <c r="E486" s="34"/>
      <c r="F486" s="34"/>
      <c r="G486" s="34"/>
      <c r="H486" s="34"/>
      <c r="I486" s="35"/>
      <c r="J486" s="36"/>
      <c r="K486" s="34"/>
      <c r="L486" s="34"/>
      <c r="M486" s="34"/>
      <c r="N486" s="34"/>
      <c r="O486" s="34"/>
      <c r="P486" s="35"/>
      <c r="Q486" s="36"/>
      <c r="R486" s="34"/>
      <c r="S486" s="34"/>
      <c r="T486" s="34"/>
      <c r="U486" s="34"/>
      <c r="V486" s="34"/>
      <c r="W486" s="37"/>
    </row>
    <row r="487" spans="1:23" ht="14.25" customHeight="1">
      <c r="A487" s="344"/>
      <c r="B487" s="362"/>
      <c r="C487" s="34"/>
      <c r="D487" s="34"/>
      <c r="E487" s="34"/>
      <c r="F487" s="34"/>
      <c r="G487" s="34"/>
      <c r="H487" s="34"/>
      <c r="I487" s="35"/>
      <c r="J487" s="36"/>
      <c r="K487" s="34"/>
      <c r="L487" s="34"/>
      <c r="M487" s="34"/>
      <c r="N487" s="34"/>
      <c r="O487" s="34"/>
      <c r="P487" s="35"/>
      <c r="Q487" s="36"/>
      <c r="R487" s="34"/>
      <c r="S487" s="34"/>
      <c r="T487" s="34"/>
      <c r="U487" s="34"/>
      <c r="V487" s="34"/>
      <c r="W487" s="37"/>
    </row>
    <row r="488" spans="1:23" ht="14.25" customHeight="1">
      <c r="A488" s="344"/>
      <c r="B488" s="362"/>
      <c r="C488" s="34"/>
      <c r="D488" s="34"/>
      <c r="E488" s="34"/>
      <c r="F488" s="34"/>
      <c r="G488" s="34"/>
      <c r="H488" s="34"/>
      <c r="I488" s="35"/>
      <c r="J488" s="36"/>
      <c r="K488" s="34"/>
      <c r="L488" s="34"/>
      <c r="M488" s="34"/>
      <c r="N488" s="34"/>
      <c r="O488" s="34"/>
      <c r="P488" s="35"/>
      <c r="Q488" s="36"/>
      <c r="R488" s="34"/>
      <c r="S488" s="34"/>
      <c r="T488" s="34"/>
      <c r="U488" s="34"/>
      <c r="V488" s="34"/>
      <c r="W488" s="37"/>
    </row>
    <row r="489" spans="1:23" ht="14.25" customHeight="1">
      <c r="A489" s="344"/>
      <c r="B489" s="362"/>
      <c r="C489" s="34"/>
      <c r="D489" s="34"/>
      <c r="E489" s="34"/>
      <c r="F489" s="34"/>
      <c r="G489" s="34"/>
      <c r="H489" s="34"/>
      <c r="I489" s="35"/>
      <c r="J489" s="36"/>
      <c r="K489" s="34"/>
      <c r="L489" s="34"/>
      <c r="M489" s="34"/>
      <c r="N489" s="34"/>
      <c r="O489" s="34"/>
      <c r="P489" s="35"/>
      <c r="Q489" s="36"/>
      <c r="R489" s="34"/>
      <c r="S489" s="34"/>
      <c r="T489" s="34"/>
      <c r="U489" s="34"/>
      <c r="V489" s="34"/>
      <c r="W489" s="37"/>
    </row>
    <row r="490" spans="1:23" ht="14.25" customHeight="1">
      <c r="A490" s="344"/>
      <c r="B490" s="362"/>
      <c r="C490" s="34"/>
      <c r="D490" s="34"/>
      <c r="E490" s="34"/>
      <c r="F490" s="34"/>
      <c r="G490" s="34"/>
      <c r="H490" s="34"/>
      <c r="I490" s="35"/>
      <c r="J490" s="36"/>
      <c r="K490" s="34"/>
      <c r="L490" s="34"/>
      <c r="M490" s="34"/>
      <c r="N490" s="34"/>
      <c r="O490" s="34"/>
      <c r="P490" s="35"/>
      <c r="Q490" s="36"/>
      <c r="R490" s="34"/>
      <c r="S490" s="34"/>
      <c r="T490" s="34"/>
      <c r="U490" s="34"/>
      <c r="V490" s="34"/>
      <c r="W490" s="37"/>
    </row>
    <row r="491" spans="1:23" ht="14.25" customHeight="1">
      <c r="A491" s="344"/>
      <c r="B491" s="362"/>
      <c r="C491" s="34"/>
      <c r="D491" s="34"/>
      <c r="E491" s="34"/>
      <c r="F491" s="34"/>
      <c r="G491" s="34"/>
      <c r="H491" s="34"/>
      <c r="I491" s="35"/>
      <c r="J491" s="36"/>
      <c r="K491" s="34"/>
      <c r="L491" s="34"/>
      <c r="M491" s="34"/>
      <c r="N491" s="34"/>
      <c r="O491" s="34"/>
      <c r="P491" s="35"/>
      <c r="Q491" s="36"/>
      <c r="R491" s="34"/>
      <c r="S491" s="34"/>
      <c r="T491" s="34"/>
      <c r="U491" s="34"/>
      <c r="V491" s="34"/>
      <c r="W491" s="37"/>
    </row>
    <row r="492" spans="1:23" ht="14.25" customHeight="1">
      <c r="A492" s="344"/>
      <c r="B492" s="362"/>
      <c r="C492" s="34"/>
      <c r="D492" s="34"/>
      <c r="E492" s="34"/>
      <c r="F492" s="34"/>
      <c r="G492" s="34"/>
      <c r="H492" s="34"/>
      <c r="I492" s="35"/>
      <c r="J492" s="36"/>
      <c r="K492" s="34"/>
      <c r="L492" s="34"/>
      <c r="M492" s="34"/>
      <c r="N492" s="34"/>
      <c r="O492" s="34"/>
      <c r="P492" s="35"/>
      <c r="Q492" s="36"/>
      <c r="R492" s="34"/>
      <c r="S492" s="34"/>
      <c r="T492" s="34"/>
      <c r="U492" s="34"/>
      <c r="V492" s="34"/>
      <c r="W492" s="37"/>
    </row>
    <row r="493" spans="1:23" ht="14.25" customHeight="1">
      <c r="A493" s="344"/>
      <c r="B493" s="362"/>
      <c r="C493" s="34"/>
      <c r="D493" s="34"/>
      <c r="E493" s="34"/>
      <c r="F493" s="34"/>
      <c r="G493" s="34"/>
      <c r="H493" s="34"/>
      <c r="I493" s="35"/>
      <c r="J493" s="36"/>
      <c r="K493" s="34"/>
      <c r="L493" s="34"/>
      <c r="M493" s="34"/>
      <c r="N493" s="34"/>
      <c r="O493" s="34"/>
      <c r="P493" s="35"/>
      <c r="Q493" s="36"/>
      <c r="R493" s="34"/>
      <c r="S493" s="34"/>
      <c r="T493" s="34"/>
      <c r="U493" s="34"/>
      <c r="V493" s="34"/>
      <c r="W493" s="37"/>
    </row>
    <row r="494" spans="1:23" ht="14.25" customHeight="1">
      <c r="A494" s="344"/>
      <c r="B494" s="362"/>
      <c r="C494" s="34"/>
      <c r="D494" s="34"/>
      <c r="E494" s="34"/>
      <c r="F494" s="34"/>
      <c r="G494" s="34"/>
      <c r="H494" s="34"/>
      <c r="I494" s="35"/>
      <c r="J494" s="36"/>
      <c r="K494" s="34"/>
      <c r="L494" s="34"/>
      <c r="M494" s="34"/>
      <c r="N494" s="34"/>
      <c r="O494" s="34"/>
      <c r="P494" s="35"/>
      <c r="Q494" s="36"/>
      <c r="R494" s="34"/>
      <c r="S494" s="34"/>
      <c r="T494" s="34"/>
      <c r="U494" s="34"/>
      <c r="V494" s="34"/>
      <c r="W494" s="37"/>
    </row>
    <row r="495" spans="1:23" ht="14.25" customHeight="1">
      <c r="A495" s="344"/>
      <c r="B495" s="362"/>
      <c r="C495" s="34"/>
      <c r="D495" s="34"/>
      <c r="E495" s="34"/>
      <c r="F495" s="34"/>
      <c r="G495" s="34"/>
      <c r="H495" s="34"/>
      <c r="I495" s="35"/>
      <c r="J495" s="36"/>
      <c r="K495" s="34"/>
      <c r="L495" s="34"/>
      <c r="M495" s="34"/>
      <c r="N495" s="34"/>
      <c r="O495" s="34"/>
      <c r="P495" s="35"/>
      <c r="Q495" s="36"/>
      <c r="R495" s="34"/>
      <c r="S495" s="34"/>
      <c r="T495" s="34"/>
      <c r="U495" s="34"/>
      <c r="V495" s="34"/>
      <c r="W495" s="37"/>
    </row>
    <row r="496" spans="1:23" ht="14.25" customHeight="1">
      <c r="A496" s="344"/>
      <c r="B496" s="362"/>
      <c r="C496" s="34"/>
      <c r="D496" s="34"/>
      <c r="E496" s="34"/>
      <c r="F496" s="34"/>
      <c r="G496" s="34"/>
      <c r="H496" s="34"/>
      <c r="I496" s="35"/>
      <c r="J496" s="36"/>
      <c r="K496" s="34"/>
      <c r="L496" s="34"/>
      <c r="M496" s="34"/>
      <c r="N496" s="34"/>
      <c r="O496" s="34"/>
      <c r="P496" s="35"/>
      <c r="Q496" s="36"/>
      <c r="R496" s="34"/>
      <c r="S496" s="34"/>
      <c r="T496" s="34"/>
      <c r="U496" s="34"/>
      <c r="V496" s="34"/>
      <c r="W496" s="37"/>
    </row>
    <row r="497" spans="1:27">
      <c r="A497" s="344"/>
      <c r="B497" s="362"/>
      <c r="C497" s="34"/>
      <c r="D497" s="34"/>
      <c r="E497" s="34"/>
      <c r="F497" s="34"/>
      <c r="G497" s="34"/>
      <c r="H497" s="34"/>
      <c r="I497" s="35"/>
      <c r="J497" s="36"/>
      <c r="K497" s="34"/>
      <c r="L497" s="34"/>
      <c r="M497" s="34"/>
      <c r="N497" s="34"/>
      <c r="O497" s="34"/>
      <c r="P497" s="35"/>
      <c r="Q497" s="36"/>
      <c r="R497" s="34"/>
      <c r="S497" s="34"/>
      <c r="T497" s="34"/>
      <c r="U497" s="34"/>
      <c r="V497" s="34"/>
      <c r="W497" s="37"/>
    </row>
    <row r="498" spans="1:27">
      <c r="A498" s="344"/>
      <c r="B498" s="362"/>
      <c r="C498" s="34"/>
      <c r="D498" s="34"/>
      <c r="E498" s="34"/>
      <c r="F498" s="34"/>
      <c r="G498" s="34"/>
      <c r="H498" s="34"/>
      <c r="I498" s="35"/>
      <c r="J498" s="36"/>
      <c r="K498" s="34"/>
      <c r="L498" s="34"/>
      <c r="M498" s="34"/>
      <c r="N498" s="34"/>
      <c r="O498" s="34"/>
      <c r="P498" s="35"/>
      <c r="Q498" s="36"/>
      <c r="R498" s="34"/>
      <c r="S498" s="34"/>
      <c r="T498" s="34"/>
      <c r="U498" s="34"/>
      <c r="V498" s="34"/>
      <c r="W498" s="37"/>
    </row>
    <row r="499" spans="1:27" ht="15.75">
      <c r="A499" s="344"/>
      <c r="B499" s="362"/>
      <c r="C499" s="34"/>
      <c r="D499" s="367" t="s">
        <v>113</v>
      </c>
      <c r="E499" s="367"/>
      <c r="F499" s="367"/>
      <c r="G499" s="367"/>
      <c r="H499" s="367"/>
      <c r="I499" s="35"/>
      <c r="J499" s="36"/>
      <c r="K499" s="367" t="s">
        <v>12</v>
      </c>
      <c r="L499" s="367"/>
      <c r="M499" s="367"/>
      <c r="N499" s="367"/>
      <c r="O499" s="367"/>
      <c r="P499" s="40"/>
      <c r="Q499" s="41"/>
      <c r="R499" s="368" t="s">
        <v>114</v>
      </c>
      <c r="S499" s="368"/>
      <c r="T499" s="368"/>
      <c r="U499" s="368"/>
      <c r="V499" s="368"/>
      <c r="W499" s="37"/>
    </row>
    <row r="500" spans="1:27" ht="18">
      <c r="A500" s="344"/>
      <c r="B500" s="362"/>
      <c r="C500" s="34"/>
      <c r="D500" s="42">
        <v>2014</v>
      </c>
      <c r="E500" s="42">
        <v>2015</v>
      </c>
      <c r="F500" s="42">
        <v>2016</v>
      </c>
      <c r="G500" s="42" t="s">
        <v>115</v>
      </c>
      <c r="H500" s="42" t="s">
        <v>116</v>
      </c>
      <c r="I500" s="56"/>
      <c r="J500" s="57"/>
      <c r="K500" s="42">
        <v>2014</v>
      </c>
      <c r="L500" s="42">
        <v>2015</v>
      </c>
      <c r="M500" s="42">
        <v>2016</v>
      </c>
      <c r="N500" s="42" t="s">
        <v>115</v>
      </c>
      <c r="O500" s="42" t="s">
        <v>116</v>
      </c>
      <c r="P500" s="43"/>
      <c r="Q500" s="44"/>
      <c r="R500" s="42">
        <v>2014</v>
      </c>
      <c r="S500" s="42">
        <v>2015</v>
      </c>
      <c r="T500" s="42">
        <v>2016</v>
      </c>
      <c r="U500" s="42" t="s">
        <v>115</v>
      </c>
      <c r="V500" s="42" t="s">
        <v>117</v>
      </c>
      <c r="W500" s="37"/>
      <c r="Z500" s="316"/>
    </row>
    <row r="501" spans="1:27" ht="4.5" customHeight="1">
      <c r="A501" s="344"/>
      <c r="B501" s="362"/>
      <c r="C501" s="34"/>
      <c r="D501" s="45"/>
      <c r="E501" s="45"/>
      <c r="F501" s="45"/>
      <c r="G501" s="45"/>
      <c r="H501" s="45"/>
      <c r="I501" s="35"/>
      <c r="J501" s="36"/>
      <c r="K501" s="45"/>
      <c r="L501" s="45"/>
      <c r="M501" s="45"/>
      <c r="N501" s="45"/>
      <c r="O501" s="45"/>
      <c r="P501" s="43"/>
      <c r="Q501" s="44"/>
      <c r="R501" s="45"/>
      <c r="S501" s="45"/>
      <c r="T501" s="45"/>
      <c r="U501" s="45"/>
      <c r="V501" s="45"/>
      <c r="W501" s="37"/>
      <c r="Z501" s="316"/>
    </row>
    <row r="502" spans="1:27" ht="4.5" customHeight="1">
      <c r="A502" s="344"/>
      <c r="B502" s="362"/>
      <c r="C502" s="34"/>
      <c r="D502" s="38"/>
      <c r="E502" s="38"/>
      <c r="F502" s="38"/>
      <c r="G502" s="38"/>
      <c r="H502" s="38"/>
      <c r="I502" s="35"/>
      <c r="J502" s="36"/>
      <c r="K502" s="38"/>
      <c r="L502" s="38"/>
      <c r="M502" s="38"/>
      <c r="N502" s="38"/>
      <c r="O502" s="38"/>
      <c r="P502" s="43"/>
      <c r="Q502" s="44"/>
      <c r="R502" s="38"/>
      <c r="S502" s="38"/>
      <c r="T502" s="38"/>
      <c r="U502" s="38"/>
      <c r="V502" s="38"/>
      <c r="W502" s="37"/>
      <c r="Z502" s="316"/>
    </row>
    <row r="503" spans="1:27">
      <c r="A503" s="344"/>
      <c r="B503" s="362"/>
      <c r="C503" s="342" t="s">
        <v>56</v>
      </c>
      <c r="D503" s="328"/>
      <c r="E503" s="328"/>
      <c r="F503" s="328"/>
      <c r="G503" s="234">
        <f>VLOOKUP($Z503&amp;2017&amp;$AA503,nextgen.gr5to8,2,FALSE)</f>
        <v>512.80769230769226</v>
      </c>
      <c r="H503" s="234">
        <f>VLOOKUP($Z503&amp;2018&amp;$AA503,nextgen.gr5to8,2,FALSE)</f>
        <v>514.31168831168827</v>
      </c>
      <c r="I503" s="46"/>
      <c r="J503" s="63"/>
      <c r="K503" s="330"/>
      <c r="L503" s="328"/>
      <c r="M503" s="328"/>
      <c r="N503" s="240">
        <f>VLOOKUP($Z503&amp;2017&amp;$AA503,nextgen.gr5to8,3,FALSE)</f>
        <v>76</v>
      </c>
      <c r="O503" s="240">
        <f>VLOOKUP($Z503&amp;2018&amp;$AA503,nextgen.gr5to8,3,FALSE)</f>
        <v>78</v>
      </c>
      <c r="P503" s="46"/>
      <c r="Q503" s="63"/>
      <c r="R503" s="330"/>
      <c r="S503" s="328"/>
      <c r="T503" s="328"/>
      <c r="U503" s="234">
        <f>VLOOKUP($Z503&amp;2017&amp;$AA503,nextgen.gr5to8,4,FALSE)</f>
        <v>65</v>
      </c>
      <c r="V503" s="234">
        <f>VLOOKUP($Z503&amp;2018&amp;$AA503,nextgen.gr5to8,4,FALSE)</f>
        <v>60.384615384615387</v>
      </c>
      <c r="W503" s="37"/>
      <c r="Z503" s="316" t="s">
        <v>57</v>
      </c>
      <c r="AA503" s="316" t="s">
        <v>81</v>
      </c>
    </row>
    <row r="504" spans="1:27">
      <c r="A504" s="344"/>
      <c r="B504" s="362"/>
      <c r="C504" s="342" t="s">
        <v>58</v>
      </c>
      <c r="D504" s="327"/>
      <c r="E504" s="327"/>
      <c r="F504" s="327"/>
      <c r="G504" s="234">
        <f>VLOOKUP($Z504&amp;2017&amp;$AA504,nextgen.gr5to8,2,FALSE)</f>
        <v>502.43487487533918</v>
      </c>
      <c r="H504" s="234">
        <f>VLOOKUP($Z504&amp;2018&amp;$AA504,nextgen.gr5to8,2,FALSE)</f>
        <v>504.16290709985304</v>
      </c>
      <c r="I504" s="46"/>
      <c r="J504" s="63"/>
      <c r="K504" s="329"/>
      <c r="L504" s="327"/>
      <c r="M504" s="327"/>
      <c r="N504" s="240">
        <f>VLOOKUP($Z504&amp;2017&amp;$AA504,nextgen.gr5to8,3,FALSE)</f>
        <v>56</v>
      </c>
      <c r="O504" s="240">
        <f>VLOOKUP($Z504&amp;2018&amp;$AA504,nextgen.gr5to8,3,FALSE)</f>
        <v>58</v>
      </c>
      <c r="P504" s="46"/>
      <c r="Q504" s="63"/>
      <c r="R504" s="329"/>
      <c r="S504" s="327"/>
      <c r="T504" s="327"/>
      <c r="U504" s="234">
        <f>VLOOKUP($Z504&amp;2017&amp;$AA504,nextgen.gr5to8,4,FALSE)</f>
        <v>51</v>
      </c>
      <c r="V504" s="234">
        <f>VLOOKUP($Z504&amp;2018&amp;$AA504,nextgen.gr5to8,4,FALSE)</f>
        <v>50.423693265290339</v>
      </c>
      <c r="W504" s="37"/>
      <c r="Z504" s="316" t="s">
        <v>59</v>
      </c>
      <c r="AA504" s="316" t="s">
        <v>81</v>
      </c>
    </row>
    <row r="505" spans="1:27">
      <c r="A505" s="344"/>
      <c r="B505" s="362"/>
      <c r="C505" s="342" t="s">
        <v>60</v>
      </c>
      <c r="D505" s="327"/>
      <c r="E505" s="327"/>
      <c r="F505" s="327"/>
      <c r="G505" s="234">
        <f>VLOOKUP($Z505&amp;2017&amp;$AA505,nextgen.gr5to8,2,FALSE)</f>
        <v>493.50222617987532</v>
      </c>
      <c r="H505" s="234">
        <f>VLOOKUP($Z505&amp;2018&amp;$AA505,nextgen.gr5to8,2,FALSE)</f>
        <v>494.98900091659027</v>
      </c>
      <c r="I505" s="46"/>
      <c r="J505" s="63"/>
      <c r="K505" s="329"/>
      <c r="L505" s="327"/>
      <c r="M505" s="327"/>
      <c r="N505" s="240">
        <f>VLOOKUP($Z505&amp;2017&amp;$AA505,nextgen.gr5to8,3,FALSE)</f>
        <v>37</v>
      </c>
      <c r="O505" s="240">
        <f>VLOOKUP($Z505&amp;2018&amp;$AA505,nextgen.gr5to8,3,FALSE)</f>
        <v>41</v>
      </c>
      <c r="P505" s="46"/>
      <c r="Q505" s="63"/>
      <c r="R505" s="329"/>
      <c r="S505" s="327"/>
      <c r="T505" s="327"/>
      <c r="U505" s="234">
        <f>VLOOKUP($Z505&amp;2017&amp;$AA505,nextgen.gr5to8,4,FALSE)</f>
        <v>47</v>
      </c>
      <c r="V505" s="234">
        <f>VLOOKUP($Z505&amp;2018&amp;$AA505,nextgen.gr5to8,4,FALSE)</f>
        <v>48.931904161412355</v>
      </c>
      <c r="W505" s="37"/>
      <c r="Z505" s="316" t="s">
        <v>61</v>
      </c>
      <c r="AA505" s="316" t="s">
        <v>81</v>
      </c>
    </row>
    <row r="506" spans="1:27" ht="4.5" customHeight="1">
      <c r="A506" s="344"/>
      <c r="B506" s="362"/>
      <c r="C506" s="34"/>
      <c r="D506" s="49"/>
      <c r="E506" s="49"/>
      <c r="F506" s="49"/>
      <c r="G506" s="49"/>
      <c r="H506" s="49"/>
      <c r="I506" s="46"/>
      <c r="J506" s="47"/>
      <c r="K506" s="49"/>
      <c r="L506" s="49"/>
      <c r="M506" s="49"/>
      <c r="N506" s="49"/>
      <c r="O506" s="49"/>
      <c r="P506" s="46"/>
      <c r="Q506" s="47"/>
      <c r="R506" s="49"/>
      <c r="S506" s="49"/>
      <c r="T506" s="49"/>
      <c r="U506" s="49"/>
      <c r="V506" s="49"/>
      <c r="W506" s="37"/>
    </row>
    <row r="507" spans="1:27" ht="4.5" customHeight="1">
      <c r="A507" s="344"/>
      <c r="B507" s="362"/>
      <c r="C507" s="34"/>
      <c r="D507" s="39"/>
      <c r="E507" s="39"/>
      <c r="F507" s="39"/>
      <c r="G507" s="39"/>
      <c r="H507" s="39"/>
      <c r="I507" s="46"/>
      <c r="J507" s="47"/>
      <c r="K507" s="39"/>
      <c r="L507" s="39"/>
      <c r="M507" s="39"/>
      <c r="N507" s="39"/>
      <c r="O507" s="39"/>
      <c r="P507" s="46"/>
      <c r="Q507" s="47"/>
      <c r="R507" s="39"/>
      <c r="S507" s="39"/>
      <c r="T507" s="39"/>
      <c r="U507" s="39"/>
      <c r="V507" s="39"/>
      <c r="W507" s="37"/>
    </row>
    <row r="508" spans="1:27">
      <c r="A508" s="344"/>
      <c r="B508" s="362"/>
      <c r="C508" s="20" t="s">
        <v>30</v>
      </c>
      <c r="D508" s="116" t="s">
        <v>62</v>
      </c>
      <c r="E508" s="116" t="s">
        <v>62</v>
      </c>
      <c r="F508" s="116" t="s">
        <v>62</v>
      </c>
      <c r="G508" s="116" t="s">
        <v>62</v>
      </c>
      <c r="H508" s="116" t="s">
        <v>62</v>
      </c>
      <c r="I508" s="217"/>
      <c r="J508" s="218"/>
      <c r="K508" s="116" t="s">
        <v>62</v>
      </c>
      <c r="L508" s="116" t="s">
        <v>62</v>
      </c>
      <c r="M508" s="116" t="s">
        <v>62</v>
      </c>
      <c r="N508" s="116" t="s">
        <v>62</v>
      </c>
      <c r="O508" s="116" t="s">
        <v>62</v>
      </c>
      <c r="P508" s="217"/>
      <c r="Q508" s="218"/>
      <c r="R508" s="116" t="s">
        <v>62</v>
      </c>
      <c r="S508" s="116" t="s">
        <v>62</v>
      </c>
      <c r="T508" s="116" t="s">
        <v>62</v>
      </c>
      <c r="U508" s="116" t="s">
        <v>62</v>
      </c>
      <c r="V508" s="116" t="s">
        <v>62</v>
      </c>
      <c r="W508" s="37"/>
    </row>
    <row r="509" spans="1:27" ht="15.75" thickBot="1">
      <c r="A509" s="344"/>
      <c r="B509" s="363"/>
      <c r="C509" s="219"/>
      <c r="D509" s="220"/>
      <c r="E509" s="220"/>
      <c r="F509" s="220"/>
      <c r="G509" s="220"/>
      <c r="H509" s="220"/>
      <c r="I509" s="221"/>
      <c r="J509" s="221"/>
      <c r="K509" s="220"/>
      <c r="L509" s="220"/>
      <c r="M509" s="220"/>
      <c r="N509" s="220"/>
      <c r="O509" s="220"/>
      <c r="P509" s="221"/>
      <c r="Q509" s="221"/>
      <c r="R509" s="220"/>
      <c r="S509" s="220"/>
      <c r="T509" s="220"/>
      <c r="U509" s="220"/>
      <c r="V509" s="220"/>
      <c r="W509" s="222"/>
    </row>
    <row r="510" spans="1:27" ht="18.75" customHeight="1">
      <c r="A510" s="344"/>
      <c r="B510" s="370" t="s">
        <v>63</v>
      </c>
      <c r="C510" s="15"/>
      <c r="D510" s="16"/>
      <c r="E510" s="16"/>
      <c r="F510" s="16"/>
      <c r="G510" s="16"/>
      <c r="H510" s="16"/>
      <c r="I510" s="16"/>
      <c r="J510" s="16"/>
      <c r="K510" s="16"/>
      <c r="L510" s="16"/>
      <c r="M510" s="16"/>
      <c r="N510" s="16"/>
      <c r="O510" s="16"/>
      <c r="P510" s="16"/>
      <c r="Q510" s="16"/>
      <c r="R510" s="16"/>
      <c r="S510" s="16"/>
      <c r="T510" s="16"/>
      <c r="U510" s="16"/>
      <c r="V510" s="16"/>
      <c r="W510" s="50"/>
    </row>
    <row r="511" spans="1:27" ht="15" customHeight="1">
      <c r="A511" s="344"/>
      <c r="B511" s="362"/>
      <c r="C511" s="51"/>
      <c r="D511" s="51"/>
      <c r="E511" s="51"/>
      <c r="F511" s="51"/>
      <c r="G511" s="51"/>
      <c r="H511" s="51"/>
      <c r="I511" s="52"/>
      <c r="J511" s="53"/>
      <c r="K511" s="51"/>
      <c r="L511" s="51"/>
      <c r="M511" s="51"/>
      <c r="N511" s="51"/>
      <c r="O511" s="51"/>
      <c r="P511" s="52"/>
      <c r="Q511" s="53"/>
      <c r="R511" s="51"/>
      <c r="S511" s="51"/>
      <c r="T511" s="51"/>
      <c r="U511" s="51"/>
      <c r="V511" s="51"/>
      <c r="W511" s="54"/>
    </row>
    <row r="512" spans="1:27" ht="15" customHeight="1">
      <c r="A512" s="344"/>
      <c r="B512" s="362"/>
      <c r="C512" s="55"/>
      <c r="D512" s="55"/>
      <c r="E512" s="55"/>
      <c r="F512" s="55"/>
      <c r="G512" s="55"/>
      <c r="H512" s="55"/>
      <c r="I512" s="56"/>
      <c r="J512" s="57"/>
      <c r="K512" s="55"/>
      <c r="L512" s="55"/>
      <c r="M512" s="55"/>
      <c r="N512" s="55"/>
      <c r="O512" s="55"/>
      <c r="P512" s="56"/>
      <c r="Q512" s="57"/>
      <c r="R512" s="55"/>
      <c r="S512" s="55"/>
      <c r="T512" s="55"/>
      <c r="U512" s="55"/>
      <c r="V512" s="55"/>
      <c r="W512" s="58"/>
    </row>
    <row r="513" spans="1:26" ht="15" customHeight="1">
      <c r="A513" s="344"/>
      <c r="B513" s="362"/>
      <c r="C513" s="55"/>
      <c r="D513" s="55"/>
      <c r="E513" s="55"/>
      <c r="F513" s="55"/>
      <c r="G513" s="55"/>
      <c r="H513" s="55"/>
      <c r="I513" s="56"/>
      <c r="J513" s="57"/>
      <c r="K513" s="55"/>
      <c r="L513" s="55"/>
      <c r="M513" s="55"/>
      <c r="N513" s="55"/>
      <c r="O513" s="55"/>
      <c r="P513" s="56"/>
      <c r="Q513" s="57"/>
      <c r="R513" s="55"/>
      <c r="S513" s="55"/>
      <c r="T513" s="55"/>
      <c r="U513" s="55"/>
      <c r="V513" s="55"/>
      <c r="W513" s="58"/>
    </row>
    <row r="514" spans="1:26" ht="15" customHeight="1">
      <c r="A514" s="344"/>
      <c r="B514" s="362"/>
      <c r="C514" s="55"/>
      <c r="D514" s="55"/>
      <c r="E514" s="55"/>
      <c r="F514" s="55"/>
      <c r="G514" s="55"/>
      <c r="H514" s="55"/>
      <c r="I514" s="56"/>
      <c r="J514" s="57"/>
      <c r="K514" s="55"/>
      <c r="L514" s="55"/>
      <c r="M514" s="55"/>
      <c r="N514" s="55"/>
      <c r="O514" s="55"/>
      <c r="P514" s="56"/>
      <c r="Q514" s="57"/>
      <c r="R514" s="55"/>
      <c r="S514" s="55"/>
      <c r="T514" s="55"/>
      <c r="U514" s="55"/>
      <c r="V514" s="55"/>
      <c r="W514" s="58"/>
    </row>
    <row r="515" spans="1:26" ht="15" customHeight="1">
      <c r="A515" s="344"/>
      <c r="B515" s="362"/>
      <c r="C515" s="55"/>
      <c r="D515" s="55"/>
      <c r="E515" s="55"/>
      <c r="F515" s="55"/>
      <c r="G515" s="55"/>
      <c r="H515" s="55"/>
      <c r="I515" s="56"/>
      <c r="J515" s="57"/>
      <c r="K515" s="55"/>
      <c r="L515" s="55"/>
      <c r="M515" s="55"/>
      <c r="N515" s="55"/>
      <c r="O515" s="55"/>
      <c r="P515" s="56"/>
      <c r="Q515" s="57"/>
      <c r="R515" s="55"/>
      <c r="S515" s="55"/>
      <c r="T515" s="55"/>
      <c r="U515" s="55"/>
      <c r="V515" s="55"/>
      <c r="W515" s="58"/>
    </row>
    <row r="516" spans="1:26" ht="15" customHeight="1">
      <c r="A516" s="344"/>
      <c r="B516" s="362"/>
      <c r="C516" s="55"/>
      <c r="D516" s="55"/>
      <c r="E516" s="55"/>
      <c r="F516" s="55"/>
      <c r="G516" s="55"/>
      <c r="H516" s="55"/>
      <c r="I516" s="56"/>
      <c r="J516" s="57"/>
      <c r="K516" s="55"/>
      <c r="L516" s="55"/>
      <c r="M516" s="55"/>
      <c r="N516" s="55"/>
      <c r="O516" s="55"/>
      <c r="P516" s="56"/>
      <c r="Q516" s="57"/>
      <c r="R516" s="55"/>
      <c r="S516" s="55"/>
      <c r="T516" s="55"/>
      <c r="U516" s="55"/>
      <c r="V516" s="55"/>
      <c r="W516" s="58"/>
    </row>
    <row r="517" spans="1:26" ht="15" customHeight="1">
      <c r="A517" s="344"/>
      <c r="B517" s="362"/>
      <c r="C517" s="55"/>
      <c r="D517" s="55"/>
      <c r="E517" s="55"/>
      <c r="F517" s="55"/>
      <c r="G517" s="55"/>
      <c r="H517" s="55"/>
      <c r="I517" s="56"/>
      <c r="J517" s="57"/>
      <c r="K517" s="55"/>
      <c r="L517" s="55"/>
      <c r="M517" s="55"/>
      <c r="N517" s="55"/>
      <c r="O517" s="55"/>
      <c r="P517" s="56"/>
      <c r="Q517" s="57"/>
      <c r="R517" s="55"/>
      <c r="S517" s="55"/>
      <c r="T517" s="55"/>
      <c r="U517" s="55"/>
      <c r="V517" s="55"/>
      <c r="W517" s="58"/>
    </row>
    <row r="518" spans="1:26" ht="15" customHeight="1">
      <c r="A518" s="344"/>
      <c r="B518" s="362"/>
      <c r="C518" s="55"/>
      <c r="D518" s="55"/>
      <c r="E518" s="55"/>
      <c r="F518" s="55"/>
      <c r="G518" s="55"/>
      <c r="H518" s="55"/>
      <c r="I518" s="56"/>
      <c r="J518" s="57"/>
      <c r="K518" s="55"/>
      <c r="L518" s="55"/>
      <c r="M518" s="55"/>
      <c r="N518" s="55"/>
      <c r="O518" s="55"/>
      <c r="P518" s="56"/>
      <c r="Q518" s="57"/>
      <c r="R518" s="55"/>
      <c r="S518" s="55"/>
      <c r="T518" s="55"/>
      <c r="U518" s="55"/>
      <c r="V518" s="55"/>
      <c r="W518" s="58"/>
    </row>
    <row r="519" spans="1:26" ht="15" customHeight="1">
      <c r="A519" s="344"/>
      <c r="B519" s="362"/>
      <c r="C519" s="55"/>
      <c r="D519" s="55"/>
      <c r="E519" s="55"/>
      <c r="F519" s="55"/>
      <c r="G519" s="55"/>
      <c r="H519" s="55"/>
      <c r="I519" s="56"/>
      <c r="J519" s="57"/>
      <c r="K519" s="55"/>
      <c r="L519" s="55"/>
      <c r="M519" s="55"/>
      <c r="N519" s="55"/>
      <c r="O519" s="55"/>
      <c r="P519" s="56"/>
      <c r="Q519" s="57"/>
      <c r="R519" s="55"/>
      <c r="S519" s="55"/>
      <c r="T519" s="55"/>
      <c r="U519" s="55"/>
      <c r="V519" s="55"/>
      <c r="W519" s="58"/>
    </row>
    <row r="520" spans="1:26" ht="15" customHeight="1">
      <c r="A520" s="344"/>
      <c r="B520" s="362"/>
      <c r="C520" s="55"/>
      <c r="D520" s="55"/>
      <c r="E520" s="55"/>
      <c r="F520" s="55"/>
      <c r="G520" s="55"/>
      <c r="H520" s="55"/>
      <c r="I520" s="56"/>
      <c r="J520" s="57"/>
      <c r="K520" s="55"/>
      <c r="L520" s="55"/>
      <c r="M520" s="55"/>
      <c r="N520" s="55"/>
      <c r="O520" s="55"/>
      <c r="P520" s="56"/>
      <c r="Q520" s="57"/>
      <c r="R520" s="55"/>
      <c r="S520" s="55"/>
      <c r="T520" s="55"/>
      <c r="U520" s="55"/>
      <c r="V520" s="55"/>
      <c r="W520" s="58"/>
    </row>
    <row r="521" spans="1:26" ht="15" customHeight="1">
      <c r="A521" s="344"/>
      <c r="B521" s="362"/>
      <c r="C521" s="55"/>
      <c r="D521" s="55"/>
      <c r="E521" s="55"/>
      <c r="F521" s="55"/>
      <c r="G521" s="55"/>
      <c r="H521" s="55"/>
      <c r="I521" s="56"/>
      <c r="J521" s="57"/>
      <c r="K521" s="55"/>
      <c r="L521" s="55"/>
      <c r="M521" s="55"/>
      <c r="N521" s="55"/>
      <c r="O521" s="55"/>
      <c r="P521" s="56"/>
      <c r="Q521" s="57"/>
      <c r="R521" s="55"/>
      <c r="S521" s="55"/>
      <c r="T521" s="55"/>
      <c r="U521" s="55"/>
      <c r="V521" s="55"/>
      <c r="W521" s="58"/>
    </row>
    <row r="522" spans="1:26" ht="15" customHeight="1">
      <c r="A522" s="344"/>
      <c r="B522" s="362"/>
      <c r="C522" s="55"/>
      <c r="D522" s="55"/>
      <c r="E522" s="55"/>
      <c r="F522" s="55"/>
      <c r="G522" s="55"/>
      <c r="H522" s="55"/>
      <c r="I522" s="56"/>
      <c r="J522" s="57"/>
      <c r="K522" s="55"/>
      <c r="L522" s="55"/>
      <c r="M522" s="55"/>
      <c r="N522" s="55"/>
      <c r="O522" s="55"/>
      <c r="P522" s="56"/>
      <c r="Q522" s="57"/>
      <c r="R522" s="55"/>
      <c r="S522" s="55"/>
      <c r="T522" s="55"/>
      <c r="U522" s="55"/>
      <c r="V522" s="55"/>
      <c r="W522" s="58"/>
    </row>
    <row r="523" spans="1:26" ht="15" customHeight="1">
      <c r="A523" s="344"/>
      <c r="B523" s="362"/>
      <c r="C523" s="55"/>
      <c r="D523" s="55"/>
      <c r="E523" s="55"/>
      <c r="F523" s="55"/>
      <c r="G523" s="55"/>
      <c r="H523" s="55"/>
      <c r="I523" s="56"/>
      <c r="J523" s="57"/>
      <c r="K523" s="55"/>
      <c r="L523" s="55"/>
      <c r="M523" s="55"/>
      <c r="N523" s="55"/>
      <c r="O523" s="55"/>
      <c r="P523" s="56"/>
      <c r="Q523" s="57"/>
      <c r="R523" s="55"/>
      <c r="S523" s="55"/>
      <c r="T523" s="55"/>
      <c r="U523" s="55"/>
      <c r="V523" s="55"/>
      <c r="W523" s="58"/>
    </row>
    <row r="524" spans="1:26" ht="15" customHeight="1">
      <c r="A524" s="344"/>
      <c r="B524" s="362"/>
      <c r="C524" s="55"/>
      <c r="D524" s="55"/>
      <c r="E524" s="55"/>
      <c r="F524" s="55"/>
      <c r="G524" s="55"/>
      <c r="H524" s="55"/>
      <c r="I524" s="56"/>
      <c r="J524" s="57"/>
      <c r="K524" s="55"/>
      <c r="L524" s="55"/>
      <c r="M524" s="55"/>
      <c r="N524" s="55"/>
      <c r="O524" s="55"/>
      <c r="P524" s="56"/>
      <c r="Q524" s="57"/>
      <c r="R524" s="55"/>
      <c r="S524" s="55"/>
      <c r="T524" s="55"/>
      <c r="U524" s="55"/>
      <c r="V524" s="55"/>
      <c r="W524" s="58"/>
    </row>
    <row r="525" spans="1:26" ht="15" customHeight="1">
      <c r="A525" s="344"/>
      <c r="B525" s="362"/>
      <c r="C525" s="55"/>
      <c r="D525" s="55"/>
      <c r="E525" s="55"/>
      <c r="F525" s="55"/>
      <c r="G525" s="55"/>
      <c r="H525" s="55"/>
      <c r="I525" s="56"/>
      <c r="J525" s="57"/>
      <c r="K525" s="55"/>
      <c r="L525" s="55"/>
      <c r="M525" s="55"/>
      <c r="N525" s="55"/>
      <c r="O525" s="55"/>
      <c r="P525" s="56"/>
      <c r="Q525" s="57"/>
      <c r="R525" s="55"/>
      <c r="S525" s="55"/>
      <c r="T525" s="55"/>
      <c r="U525" s="55"/>
      <c r="V525" s="55"/>
      <c r="W525" s="58"/>
    </row>
    <row r="526" spans="1:26" ht="15" customHeight="1">
      <c r="A526" s="344"/>
      <c r="B526" s="362"/>
      <c r="C526" s="55"/>
      <c r="D526" s="367" t="s">
        <v>113</v>
      </c>
      <c r="E526" s="367"/>
      <c r="F526" s="367"/>
      <c r="G526" s="367"/>
      <c r="H526" s="367"/>
      <c r="I526" s="35"/>
      <c r="J526" s="36"/>
      <c r="K526" s="367" t="s">
        <v>12</v>
      </c>
      <c r="L526" s="367"/>
      <c r="M526" s="367"/>
      <c r="N526" s="367"/>
      <c r="O526" s="367"/>
      <c r="P526" s="40"/>
      <c r="Q526" s="41"/>
      <c r="R526" s="368" t="s">
        <v>114</v>
      </c>
      <c r="S526" s="368"/>
      <c r="T526" s="368"/>
      <c r="U526" s="368"/>
      <c r="V526" s="368"/>
      <c r="W526" s="58"/>
    </row>
    <row r="527" spans="1:26" ht="18">
      <c r="A527" s="344"/>
      <c r="B527" s="362"/>
      <c r="C527" s="55"/>
      <c r="D527" s="42">
        <v>2014</v>
      </c>
      <c r="E527" s="42">
        <v>2015</v>
      </c>
      <c r="F527" s="42">
        <v>2016</v>
      </c>
      <c r="G527" s="42" t="s">
        <v>115</v>
      </c>
      <c r="H527" s="42" t="s">
        <v>116</v>
      </c>
      <c r="I527" s="56"/>
      <c r="J527" s="57"/>
      <c r="K527" s="42">
        <v>2014</v>
      </c>
      <c r="L527" s="42">
        <v>2015</v>
      </c>
      <c r="M527" s="42">
        <v>2016</v>
      </c>
      <c r="N527" s="42" t="s">
        <v>115</v>
      </c>
      <c r="O527" s="42" t="s">
        <v>116</v>
      </c>
      <c r="P527" s="43"/>
      <c r="Q527" s="44"/>
      <c r="R527" s="42">
        <v>2014</v>
      </c>
      <c r="S527" s="42">
        <v>2015</v>
      </c>
      <c r="T527" s="42">
        <v>2016</v>
      </c>
      <c r="U527" s="42" t="s">
        <v>115</v>
      </c>
      <c r="V527" s="42" t="s">
        <v>117</v>
      </c>
      <c r="W527" s="58"/>
      <c r="Z527" s="316"/>
    </row>
    <row r="528" spans="1:26" ht="4.5" customHeight="1">
      <c r="A528" s="344"/>
      <c r="B528" s="362"/>
      <c r="C528" s="55"/>
      <c r="D528" s="45"/>
      <c r="E528" s="45"/>
      <c r="F528" s="45"/>
      <c r="G528" s="45"/>
      <c r="H528" s="45"/>
      <c r="I528" s="56"/>
      <c r="J528" s="57"/>
      <c r="K528" s="45"/>
      <c r="L528" s="45"/>
      <c r="M528" s="45"/>
      <c r="N528" s="45"/>
      <c r="O528" s="45"/>
      <c r="P528" s="43"/>
      <c r="Q528" s="44"/>
      <c r="R528" s="45"/>
      <c r="S528" s="45"/>
      <c r="T528" s="45"/>
      <c r="U528" s="45"/>
      <c r="V528" s="45"/>
      <c r="W528" s="58"/>
      <c r="Z528" s="316"/>
    </row>
    <row r="529" spans="1:27" ht="4.5" customHeight="1">
      <c r="A529" s="344"/>
      <c r="B529" s="362"/>
      <c r="C529" s="55"/>
      <c r="D529" s="38"/>
      <c r="E529" s="38"/>
      <c r="F529" s="38"/>
      <c r="G529" s="38"/>
      <c r="H529" s="38"/>
      <c r="I529" s="56"/>
      <c r="J529" s="57"/>
      <c r="K529" s="38"/>
      <c r="L529" s="38"/>
      <c r="M529" s="38"/>
      <c r="N529" s="38"/>
      <c r="O529" s="38"/>
      <c r="P529" s="43"/>
      <c r="Q529" s="44"/>
      <c r="R529" s="38"/>
      <c r="S529" s="38"/>
      <c r="T529" s="38"/>
      <c r="U529" s="38"/>
      <c r="V529" s="38"/>
      <c r="W529" s="58"/>
      <c r="Z529" s="316"/>
    </row>
    <row r="530" spans="1:27">
      <c r="A530" s="344"/>
      <c r="B530" s="362"/>
      <c r="C530" s="342" t="s">
        <v>56</v>
      </c>
      <c r="D530" s="328"/>
      <c r="E530" s="328"/>
      <c r="F530" s="328"/>
      <c r="G530" s="234">
        <f>VLOOKUP($Z530&amp;2017&amp;$AA530,nextgen.gr5to8,5,FALSE)</f>
        <v>510.87096774193549</v>
      </c>
      <c r="H530" s="234">
        <f>VLOOKUP($Z530&amp;2018&amp;$AA530,nextgen.gr5to8,5,FALSE)</f>
        <v>507.46710526315792</v>
      </c>
      <c r="I530" s="62"/>
      <c r="J530" s="63"/>
      <c r="K530" s="330"/>
      <c r="L530" s="328"/>
      <c r="M530" s="328"/>
      <c r="N530" s="240">
        <f>VLOOKUP($Z530&amp;2017&amp;$AA530,nextgen.gr5to8,6,FALSE)</f>
        <v>74</v>
      </c>
      <c r="O530" s="240">
        <f>VLOOKUP($Z530&amp;2018&amp;$AA530,nextgen.gr5to8,6,FALSE)</f>
        <v>69</v>
      </c>
      <c r="P530" s="62"/>
      <c r="Q530" s="63"/>
      <c r="R530" s="330"/>
      <c r="S530" s="328"/>
      <c r="T530" s="328"/>
      <c r="U530" s="234">
        <f>VLOOKUP($Z530&amp;2017&amp;$AA530,nextgen.gr5to8,7,FALSE)</f>
        <v>72</v>
      </c>
      <c r="V530" s="234">
        <f>VLOOKUP($Z530&amp;2018&amp;$AA530,nextgen.gr5to8,7,FALSE)</f>
        <v>52.291338582677163</v>
      </c>
      <c r="W530" s="58"/>
      <c r="Z530" s="316" t="s">
        <v>57</v>
      </c>
      <c r="AA530" s="316" t="s">
        <v>81</v>
      </c>
    </row>
    <row r="531" spans="1:27">
      <c r="A531" s="344"/>
      <c r="B531" s="362"/>
      <c r="C531" s="342" t="s">
        <v>58</v>
      </c>
      <c r="D531" s="327"/>
      <c r="E531" s="327"/>
      <c r="F531" s="327"/>
      <c r="G531" s="234">
        <f>VLOOKUP($Z531&amp;2017&amp;$AA531,nextgen.gr5to8,5,FALSE)</f>
        <v>502.08092449779934</v>
      </c>
      <c r="H531" s="234">
        <f>VLOOKUP($Z531&amp;2018&amp;$AA531,nextgen.gr5to8,5,FALSE)</f>
        <v>501.8420988161659</v>
      </c>
      <c r="I531" s="62"/>
      <c r="J531" s="63"/>
      <c r="K531" s="329"/>
      <c r="L531" s="327"/>
      <c r="M531" s="327"/>
      <c r="N531" s="240">
        <f>VLOOKUP($Z531&amp;2017&amp;$AA531,nextgen.gr5to8,6,FALSE)</f>
        <v>55</v>
      </c>
      <c r="O531" s="240">
        <f>VLOOKUP($Z531&amp;2018&amp;$AA531,nextgen.gr5to8,6,FALSE)</f>
        <v>55</v>
      </c>
      <c r="P531" s="62"/>
      <c r="Q531" s="63"/>
      <c r="R531" s="329"/>
      <c r="S531" s="327"/>
      <c r="T531" s="327"/>
      <c r="U531" s="234">
        <f>VLOOKUP($Z531&amp;2017&amp;$AA531,nextgen.gr5to8,7,FALSE)</f>
        <v>51</v>
      </c>
      <c r="V531" s="234">
        <f>VLOOKUP($Z531&amp;2018&amp;$AA531,nextgen.gr5to8,7,FALSE)</f>
        <v>50.691369723927863</v>
      </c>
      <c r="W531" s="58"/>
      <c r="Z531" s="316" t="s">
        <v>59</v>
      </c>
      <c r="AA531" s="316" t="s">
        <v>81</v>
      </c>
    </row>
    <row r="532" spans="1:27">
      <c r="A532" s="344"/>
      <c r="B532" s="362"/>
      <c r="C532" s="342" t="s">
        <v>60</v>
      </c>
      <c r="D532" s="327"/>
      <c r="E532" s="327"/>
      <c r="F532" s="327"/>
      <c r="G532" s="234">
        <f>VLOOKUP($Z532&amp;2017&amp;$AA532,nextgen.gr5to8,5,FALSE)</f>
        <v>492.43989314336596</v>
      </c>
      <c r="H532" s="234">
        <f>VLOOKUP($Z532&amp;2018&amp;$AA532,nextgen.gr5to8,5,FALSE)</f>
        <v>492.71559633027522</v>
      </c>
      <c r="I532" s="62"/>
      <c r="J532" s="63"/>
      <c r="K532" s="329"/>
      <c r="L532" s="327"/>
      <c r="M532" s="327"/>
      <c r="N532" s="240">
        <f>VLOOKUP($Z532&amp;2017&amp;$AA532,nextgen.gr5to8,6,FALSE)</f>
        <v>36</v>
      </c>
      <c r="O532" s="240">
        <f>VLOOKUP($Z532&amp;2018&amp;$AA532,nextgen.gr5to8,6,FALSE)</f>
        <v>37</v>
      </c>
      <c r="P532" s="62"/>
      <c r="Q532" s="63"/>
      <c r="R532" s="329"/>
      <c r="S532" s="327"/>
      <c r="T532" s="327"/>
      <c r="U532" s="234">
        <f>VLOOKUP($Z532&amp;2017&amp;$AA532,nextgen.gr5to8,7,FALSE)</f>
        <v>37.5</v>
      </c>
      <c r="V532" s="234">
        <f>VLOOKUP($Z532&amp;2018&amp;$AA532,nextgen.gr5to8,7,FALSE)</f>
        <v>47.989911727616644</v>
      </c>
      <c r="W532" s="58"/>
      <c r="Z532" s="316" t="s">
        <v>61</v>
      </c>
      <c r="AA532" s="316" t="s">
        <v>81</v>
      </c>
    </row>
    <row r="533" spans="1:27" ht="4.5" customHeight="1">
      <c r="A533" s="344"/>
      <c r="B533" s="362"/>
      <c r="C533" s="34"/>
      <c r="D533" s="49"/>
      <c r="E533" s="49"/>
      <c r="F533" s="49"/>
      <c r="G533" s="49"/>
      <c r="H533" s="49"/>
      <c r="I533" s="62"/>
      <c r="J533" s="63"/>
      <c r="K533" s="49"/>
      <c r="L533" s="49"/>
      <c r="M533" s="49"/>
      <c r="N533" s="49"/>
      <c r="O533" s="49"/>
      <c r="P533" s="62"/>
      <c r="Q533" s="63"/>
      <c r="R533" s="49"/>
      <c r="S533" s="49"/>
      <c r="T533" s="49"/>
      <c r="U533" s="49"/>
      <c r="V533" s="49"/>
      <c r="W533" s="58"/>
    </row>
    <row r="534" spans="1:27" ht="4.5" customHeight="1">
      <c r="A534" s="344"/>
      <c r="B534" s="362"/>
      <c r="C534" s="20"/>
      <c r="D534" s="116"/>
      <c r="E534" s="116"/>
      <c r="F534" s="116"/>
      <c r="G534" s="116"/>
      <c r="H534" s="116"/>
      <c r="I534" s="217"/>
      <c r="J534" s="218"/>
      <c r="K534" s="116"/>
      <c r="L534" s="116"/>
      <c r="M534" s="116"/>
      <c r="N534" s="116"/>
      <c r="O534" s="116"/>
      <c r="P534" s="217"/>
      <c r="Q534" s="218"/>
      <c r="R534" s="116"/>
      <c r="S534" s="116"/>
      <c r="T534" s="116"/>
      <c r="U534" s="116"/>
      <c r="V534" s="116"/>
      <c r="W534" s="58"/>
    </row>
    <row r="535" spans="1:27">
      <c r="A535" s="344"/>
      <c r="B535" s="362"/>
      <c r="C535" s="20" t="s">
        <v>30</v>
      </c>
      <c r="D535" s="116" t="s">
        <v>62</v>
      </c>
      <c r="E535" s="116" t="s">
        <v>62</v>
      </c>
      <c r="F535" s="116" t="s">
        <v>62</v>
      </c>
      <c r="G535" s="116" t="s">
        <v>62</v>
      </c>
      <c r="H535" s="116" t="s">
        <v>62</v>
      </c>
      <c r="I535" s="217"/>
      <c r="J535" s="218"/>
      <c r="K535" s="116" t="s">
        <v>62</v>
      </c>
      <c r="L535" s="116" t="s">
        <v>62</v>
      </c>
      <c r="M535" s="116" t="s">
        <v>62</v>
      </c>
      <c r="N535" s="116" t="s">
        <v>62</v>
      </c>
      <c r="O535" s="116" t="s">
        <v>62</v>
      </c>
      <c r="P535" s="217"/>
      <c r="Q535" s="218"/>
      <c r="R535" s="116" t="s">
        <v>62</v>
      </c>
      <c r="S535" s="116" t="s">
        <v>62</v>
      </c>
      <c r="T535" s="116" t="s">
        <v>62</v>
      </c>
      <c r="U535" s="116" t="s">
        <v>62</v>
      </c>
      <c r="V535" s="116" t="s">
        <v>62</v>
      </c>
      <c r="W535" s="58"/>
    </row>
    <row r="536" spans="1:27" ht="15.75" thickBot="1">
      <c r="A536" s="344"/>
      <c r="B536" s="363"/>
      <c r="C536" s="155"/>
      <c r="D536" s="155"/>
      <c r="E536" s="155"/>
      <c r="F536" s="155"/>
      <c r="G536" s="155"/>
      <c r="H536" s="155"/>
      <c r="I536" s="155"/>
      <c r="J536" s="155"/>
      <c r="K536" s="155"/>
      <c r="L536" s="155"/>
      <c r="M536" s="155"/>
      <c r="N536" s="155"/>
      <c r="O536" s="155"/>
      <c r="P536" s="155"/>
      <c r="Q536" s="155"/>
      <c r="R536" s="155"/>
      <c r="S536" s="155"/>
      <c r="T536" s="155"/>
      <c r="U536" s="155"/>
      <c r="V536" s="155"/>
      <c r="W536" s="156"/>
    </row>
    <row r="537" spans="1:27">
      <c r="A537" s="344"/>
      <c r="B537" s="73"/>
      <c r="C537" s="68"/>
      <c r="D537" s="68"/>
      <c r="E537" s="68"/>
    </row>
    <row r="538" spans="1:27" ht="30" customHeight="1">
      <c r="A538" s="344"/>
      <c r="C538" s="353" t="s">
        <v>118</v>
      </c>
      <c r="D538" s="353"/>
      <c r="E538" s="353"/>
      <c r="F538" s="353"/>
      <c r="G538" s="353"/>
      <c r="H538" s="353"/>
      <c r="I538" s="353"/>
      <c r="J538" s="353"/>
      <c r="K538" s="353"/>
      <c r="L538" s="353"/>
      <c r="M538" s="353"/>
      <c r="N538" s="353"/>
      <c r="O538" s="353"/>
      <c r="P538" s="353"/>
      <c r="Q538" s="353"/>
      <c r="R538" s="353"/>
      <c r="S538" s="353"/>
      <c r="T538" s="353"/>
      <c r="U538" s="353"/>
      <c r="V538" s="353"/>
      <c r="W538" s="332"/>
    </row>
    <row r="539" spans="1:27" ht="54" customHeight="1">
      <c r="A539" s="344"/>
      <c r="C539" s="353" t="s">
        <v>119</v>
      </c>
      <c r="D539" s="353"/>
      <c r="E539" s="353"/>
      <c r="F539" s="353"/>
      <c r="G539" s="353"/>
      <c r="H539" s="353"/>
      <c r="I539" s="353"/>
      <c r="J539" s="353"/>
      <c r="K539" s="353"/>
      <c r="L539" s="353"/>
      <c r="M539" s="353"/>
      <c r="N539" s="353"/>
      <c r="O539" s="353"/>
      <c r="P539" s="353"/>
      <c r="Q539" s="353"/>
      <c r="R539" s="353"/>
      <c r="S539" s="353"/>
      <c r="T539" s="353"/>
      <c r="U539" s="353"/>
      <c r="V539" s="353"/>
      <c r="W539" s="353"/>
    </row>
    <row r="540" spans="1:27" ht="15" customHeight="1">
      <c r="A540" s="344"/>
      <c r="C540" s="353" t="s">
        <v>120</v>
      </c>
      <c r="D540" s="353"/>
      <c r="E540" s="353"/>
      <c r="F540" s="353"/>
      <c r="G540" s="353"/>
      <c r="H540" s="353"/>
      <c r="I540" s="353"/>
      <c r="J540" s="353"/>
      <c r="K540" s="353"/>
      <c r="L540" s="353"/>
      <c r="M540" s="353"/>
      <c r="N540" s="353"/>
      <c r="O540" s="353"/>
      <c r="P540" s="353"/>
      <c r="Q540" s="353"/>
      <c r="R540" s="353"/>
      <c r="S540" s="353"/>
      <c r="T540" s="353"/>
      <c r="U540" s="353"/>
      <c r="V540" s="353"/>
      <c r="W540" s="333"/>
    </row>
    <row r="541" spans="1:27" ht="15" customHeight="1" thickBot="1">
      <c r="A541" s="344"/>
      <c r="C541" s="335"/>
      <c r="D541" s="335"/>
      <c r="E541" s="335"/>
      <c r="F541" s="335"/>
      <c r="G541" s="335"/>
      <c r="H541" s="335"/>
      <c r="I541" s="335"/>
      <c r="J541" s="335"/>
      <c r="K541" s="335"/>
      <c r="L541" s="335"/>
      <c r="M541" s="335"/>
      <c r="N541" s="335"/>
      <c r="O541" s="335"/>
      <c r="P541" s="335"/>
      <c r="Q541" s="335"/>
      <c r="R541" s="335"/>
      <c r="S541" s="335"/>
      <c r="T541" s="335"/>
      <c r="U541" s="335"/>
      <c r="V541" s="335"/>
      <c r="W541" s="333"/>
    </row>
    <row r="542" spans="1:27" ht="60" customHeight="1">
      <c r="A542" s="344"/>
      <c r="B542" s="357" t="s">
        <v>130</v>
      </c>
      <c r="C542" s="358"/>
      <c r="D542" s="358"/>
      <c r="E542" s="358"/>
      <c r="F542" s="358"/>
      <c r="G542" s="358"/>
      <c r="H542" s="358"/>
      <c r="I542" s="358"/>
      <c r="J542" s="358"/>
      <c r="K542" s="358"/>
      <c r="L542" s="358"/>
      <c r="M542" s="358"/>
      <c r="N542" s="358"/>
      <c r="O542" s="358"/>
      <c r="P542" s="358"/>
      <c r="Q542" s="358"/>
      <c r="R542" s="358"/>
      <c r="S542" s="358"/>
      <c r="T542" s="358"/>
      <c r="U542" s="358"/>
      <c r="V542" s="358"/>
      <c r="W542" s="359"/>
    </row>
    <row r="543" spans="1:27" ht="18.75" customHeight="1">
      <c r="A543" s="344"/>
      <c r="B543" s="361" t="s">
        <v>49</v>
      </c>
      <c r="C543" s="245"/>
      <c r="D543" s="99"/>
      <c r="E543" s="99"/>
      <c r="F543" s="99"/>
      <c r="G543" s="99"/>
      <c r="H543" s="99"/>
      <c r="I543" s="99"/>
      <c r="J543" s="99"/>
      <c r="K543" s="99"/>
      <c r="L543" s="99"/>
      <c r="M543" s="99"/>
      <c r="N543" s="99"/>
      <c r="O543" s="99"/>
      <c r="P543" s="99"/>
      <c r="Q543" s="99"/>
      <c r="R543" s="99"/>
      <c r="S543" s="99"/>
      <c r="T543" s="99"/>
      <c r="U543" s="99"/>
      <c r="V543" s="99"/>
      <c r="W543" s="246"/>
    </row>
    <row r="544" spans="1:27" ht="14.25" customHeight="1">
      <c r="A544" s="344"/>
      <c r="B544" s="362"/>
      <c r="C544" s="30"/>
      <c r="D544" s="30"/>
      <c r="E544" s="30"/>
      <c r="F544" s="30"/>
      <c r="G544" s="30"/>
      <c r="H544" s="30"/>
      <c r="I544" s="31"/>
      <c r="J544" s="32"/>
      <c r="K544" s="30"/>
      <c r="L544" s="30"/>
      <c r="M544" s="30"/>
      <c r="N544" s="30"/>
      <c r="O544" s="30"/>
      <c r="P544" s="31"/>
      <c r="Q544" s="32"/>
      <c r="R544" s="30"/>
      <c r="S544" s="30"/>
      <c r="T544" s="30"/>
      <c r="U544" s="30"/>
      <c r="V544" s="30"/>
      <c r="W544" s="33"/>
    </row>
    <row r="545" spans="1:26" ht="14.25" customHeight="1">
      <c r="A545" s="344"/>
      <c r="B545" s="362"/>
      <c r="C545" s="34"/>
      <c r="D545" s="34"/>
      <c r="E545" s="34"/>
      <c r="F545" s="34"/>
      <c r="G545" s="34"/>
      <c r="H545" s="34"/>
      <c r="I545" s="35"/>
      <c r="J545" s="36"/>
      <c r="K545" s="34"/>
      <c r="L545" s="34"/>
      <c r="M545" s="34"/>
      <c r="N545" s="34"/>
      <c r="O545" s="34"/>
      <c r="P545" s="35"/>
      <c r="Q545" s="36"/>
      <c r="R545" s="34"/>
      <c r="S545" s="34"/>
      <c r="T545" s="34"/>
      <c r="U545" s="34"/>
      <c r="V545" s="34"/>
      <c r="W545" s="37"/>
    </row>
    <row r="546" spans="1:26" ht="14.25" customHeight="1">
      <c r="A546" s="344"/>
      <c r="B546" s="362"/>
      <c r="C546" s="34"/>
      <c r="D546" s="34"/>
      <c r="E546" s="34"/>
      <c r="F546" s="34"/>
      <c r="G546" s="34"/>
      <c r="H546" s="34"/>
      <c r="I546" s="35"/>
      <c r="J546" s="36"/>
      <c r="K546" s="34"/>
      <c r="L546" s="34"/>
      <c r="M546" s="34"/>
      <c r="N546" s="34"/>
      <c r="O546" s="34"/>
      <c r="P546" s="35"/>
      <c r="Q546" s="36"/>
      <c r="R546" s="34"/>
      <c r="S546" s="34"/>
      <c r="T546" s="34"/>
      <c r="U546" s="34"/>
      <c r="V546" s="34"/>
      <c r="W546" s="37"/>
    </row>
    <row r="547" spans="1:26" ht="14.25" customHeight="1">
      <c r="A547" s="344"/>
      <c r="B547" s="362"/>
      <c r="C547" s="34"/>
      <c r="D547" s="34"/>
      <c r="E547" s="34"/>
      <c r="F547" s="34"/>
      <c r="G547" s="34"/>
      <c r="H547" s="34"/>
      <c r="I547" s="35"/>
      <c r="J547" s="36"/>
      <c r="K547" s="34"/>
      <c r="L547" s="34"/>
      <c r="M547" s="34"/>
      <c r="N547" s="34"/>
      <c r="O547" s="34"/>
      <c r="P547" s="35"/>
      <c r="Q547" s="36"/>
      <c r="R547" s="34"/>
      <c r="S547" s="34"/>
      <c r="T547" s="34"/>
      <c r="U547" s="34"/>
      <c r="V547" s="34"/>
      <c r="W547" s="37"/>
    </row>
    <row r="548" spans="1:26" ht="14.25" customHeight="1">
      <c r="A548" s="344"/>
      <c r="B548" s="362"/>
      <c r="C548" s="34"/>
      <c r="D548" s="34"/>
      <c r="E548" s="34"/>
      <c r="F548" s="34"/>
      <c r="G548" s="34"/>
      <c r="H548" s="34"/>
      <c r="I548" s="35"/>
      <c r="J548" s="36"/>
      <c r="K548" s="34"/>
      <c r="L548" s="34"/>
      <c r="M548" s="34"/>
      <c r="N548" s="34"/>
      <c r="O548" s="34"/>
      <c r="P548" s="35"/>
      <c r="Q548" s="36"/>
      <c r="R548" s="34"/>
      <c r="S548" s="34"/>
      <c r="T548" s="34"/>
      <c r="U548" s="34"/>
      <c r="V548" s="34"/>
      <c r="W548" s="37"/>
    </row>
    <row r="549" spans="1:26" ht="14.25" customHeight="1">
      <c r="A549" s="344"/>
      <c r="B549" s="362"/>
      <c r="C549" s="34"/>
      <c r="D549" s="34"/>
      <c r="E549" s="34"/>
      <c r="F549" s="34"/>
      <c r="G549" s="34"/>
      <c r="H549" s="34"/>
      <c r="I549" s="35"/>
      <c r="J549" s="36"/>
      <c r="K549" s="34"/>
      <c r="L549" s="34"/>
      <c r="M549" s="34"/>
      <c r="N549" s="34"/>
      <c r="O549" s="34"/>
      <c r="P549" s="35"/>
      <c r="Q549" s="36"/>
      <c r="R549" s="34"/>
      <c r="S549" s="34"/>
      <c r="T549" s="34"/>
      <c r="U549" s="34"/>
      <c r="V549" s="34"/>
      <c r="W549" s="37"/>
    </row>
    <row r="550" spans="1:26" ht="14.25" customHeight="1">
      <c r="A550" s="344"/>
      <c r="B550" s="362"/>
      <c r="C550" s="34"/>
      <c r="D550" s="34"/>
      <c r="E550" s="34"/>
      <c r="F550" s="34"/>
      <c r="G550" s="34"/>
      <c r="H550" s="34"/>
      <c r="I550" s="35"/>
      <c r="J550" s="36"/>
      <c r="K550" s="34"/>
      <c r="L550" s="34"/>
      <c r="M550" s="34"/>
      <c r="N550" s="34"/>
      <c r="O550" s="34"/>
      <c r="P550" s="35"/>
      <c r="Q550" s="36"/>
      <c r="R550" s="34"/>
      <c r="S550" s="34"/>
      <c r="T550" s="34"/>
      <c r="U550" s="34"/>
      <c r="V550" s="34"/>
      <c r="W550" s="37"/>
    </row>
    <row r="551" spans="1:26" ht="14.25" customHeight="1">
      <c r="A551" s="344"/>
      <c r="B551" s="362"/>
      <c r="C551" s="34"/>
      <c r="D551" s="34"/>
      <c r="E551" s="34"/>
      <c r="F551" s="34"/>
      <c r="G551" s="34"/>
      <c r="H551" s="34"/>
      <c r="I551" s="35"/>
      <c r="J551" s="36"/>
      <c r="K551" s="34"/>
      <c r="L551" s="34"/>
      <c r="M551" s="34"/>
      <c r="N551" s="34"/>
      <c r="O551" s="34"/>
      <c r="P551" s="35"/>
      <c r="Q551" s="36"/>
      <c r="R551" s="34"/>
      <c r="S551" s="34"/>
      <c r="T551" s="34"/>
      <c r="U551" s="34"/>
      <c r="V551" s="34"/>
      <c r="W551" s="37"/>
    </row>
    <row r="552" spans="1:26" ht="14.25" customHeight="1">
      <c r="A552" s="344"/>
      <c r="B552" s="362"/>
      <c r="C552" s="34"/>
      <c r="D552" s="34"/>
      <c r="E552" s="34"/>
      <c r="F552" s="34"/>
      <c r="G552" s="34"/>
      <c r="H552" s="34"/>
      <c r="I552" s="35"/>
      <c r="J552" s="36"/>
      <c r="K552" s="34"/>
      <c r="L552" s="34"/>
      <c r="M552" s="34"/>
      <c r="N552" s="34"/>
      <c r="O552" s="34"/>
      <c r="P552" s="35"/>
      <c r="Q552" s="36"/>
      <c r="R552" s="34"/>
      <c r="S552" s="34"/>
      <c r="T552" s="34"/>
      <c r="U552" s="34"/>
      <c r="V552" s="34"/>
      <c r="W552" s="37"/>
    </row>
    <row r="553" spans="1:26" ht="14.25" customHeight="1">
      <c r="A553" s="344"/>
      <c r="B553" s="362"/>
      <c r="C553" s="34"/>
      <c r="D553" s="34"/>
      <c r="E553" s="34"/>
      <c r="F553" s="34"/>
      <c r="G553" s="34"/>
      <c r="H553" s="34"/>
      <c r="I553" s="35"/>
      <c r="J553" s="36"/>
      <c r="K553" s="34"/>
      <c r="L553" s="34"/>
      <c r="M553" s="34"/>
      <c r="N553" s="34"/>
      <c r="O553" s="34"/>
      <c r="P553" s="35"/>
      <c r="Q553" s="36"/>
      <c r="R553" s="34"/>
      <c r="S553" s="34"/>
      <c r="T553" s="34"/>
      <c r="U553" s="34"/>
      <c r="V553" s="34"/>
      <c r="W553" s="37"/>
    </row>
    <row r="554" spans="1:26" ht="14.25" customHeight="1">
      <c r="A554" s="344"/>
      <c r="B554" s="362"/>
      <c r="C554" s="34"/>
      <c r="D554" s="34"/>
      <c r="E554" s="34"/>
      <c r="F554" s="34"/>
      <c r="G554" s="34"/>
      <c r="H554" s="34"/>
      <c r="I554" s="35"/>
      <c r="J554" s="36"/>
      <c r="K554" s="34"/>
      <c r="L554" s="34"/>
      <c r="M554" s="34"/>
      <c r="N554" s="34"/>
      <c r="O554" s="34"/>
      <c r="P554" s="35"/>
      <c r="Q554" s="36"/>
      <c r="R554" s="34"/>
      <c r="S554" s="34"/>
      <c r="T554" s="34"/>
      <c r="U554" s="34"/>
      <c r="V554" s="34"/>
      <c r="W554" s="37"/>
    </row>
    <row r="555" spans="1:26" ht="14.25" customHeight="1">
      <c r="A555" s="344"/>
      <c r="B555" s="362"/>
      <c r="C555" s="34"/>
      <c r="D555" s="34"/>
      <c r="E555" s="34"/>
      <c r="F555" s="34"/>
      <c r="G555" s="34"/>
      <c r="H555" s="34"/>
      <c r="I555" s="35"/>
      <c r="J555" s="36"/>
      <c r="K555" s="34"/>
      <c r="L555" s="34"/>
      <c r="M555" s="34"/>
      <c r="N555" s="34"/>
      <c r="O555" s="34"/>
      <c r="P555" s="35"/>
      <c r="Q555" s="36"/>
      <c r="R555" s="34"/>
      <c r="S555" s="34"/>
      <c r="T555" s="34"/>
      <c r="U555" s="34"/>
      <c r="V555" s="34"/>
      <c r="W555" s="37"/>
    </row>
    <row r="556" spans="1:26" ht="14.25" customHeight="1">
      <c r="A556" s="344"/>
      <c r="B556" s="362"/>
      <c r="C556" s="34"/>
      <c r="D556" s="34"/>
      <c r="E556" s="34"/>
      <c r="F556" s="34"/>
      <c r="G556" s="34"/>
      <c r="H556" s="34"/>
      <c r="I556" s="35"/>
      <c r="J556" s="36"/>
      <c r="K556" s="34"/>
      <c r="L556" s="34"/>
      <c r="M556" s="34"/>
      <c r="N556" s="34"/>
      <c r="O556" s="34"/>
      <c r="P556" s="35"/>
      <c r="Q556" s="36"/>
      <c r="R556" s="34"/>
      <c r="S556" s="34"/>
      <c r="T556" s="34"/>
      <c r="U556" s="34"/>
      <c r="V556" s="34"/>
      <c r="W556" s="37"/>
    </row>
    <row r="557" spans="1:26">
      <c r="A557" s="344"/>
      <c r="B557" s="362"/>
      <c r="C557" s="34"/>
      <c r="D557" s="34"/>
      <c r="E557" s="34"/>
      <c r="F557" s="34"/>
      <c r="G557" s="34"/>
      <c r="H557" s="34"/>
      <c r="I557" s="35"/>
      <c r="J557" s="36"/>
      <c r="K557" s="34"/>
      <c r="L557" s="34"/>
      <c r="M557" s="34"/>
      <c r="N557" s="34"/>
      <c r="O557" s="34"/>
      <c r="P557" s="35"/>
      <c r="Q557" s="36"/>
      <c r="R557" s="34"/>
      <c r="S557" s="34"/>
      <c r="T557" s="34"/>
      <c r="U557" s="34"/>
      <c r="V557" s="34"/>
      <c r="W557" s="37"/>
    </row>
    <row r="558" spans="1:26">
      <c r="A558" s="344"/>
      <c r="B558" s="362"/>
      <c r="C558" s="34"/>
      <c r="D558" s="34"/>
      <c r="E558" s="34"/>
      <c r="F558" s="34"/>
      <c r="G558" s="34"/>
      <c r="H558" s="34"/>
      <c r="I558" s="35"/>
      <c r="J558" s="36"/>
      <c r="K558" s="34"/>
      <c r="L558" s="34"/>
      <c r="M558" s="34"/>
      <c r="N558" s="34"/>
      <c r="O558" s="34"/>
      <c r="P558" s="35"/>
      <c r="Q558" s="36"/>
      <c r="R558" s="34"/>
      <c r="S558" s="34"/>
      <c r="T558" s="34"/>
      <c r="U558" s="34"/>
      <c r="V558" s="34"/>
      <c r="W558" s="37"/>
    </row>
    <row r="559" spans="1:26" ht="15.75">
      <c r="A559" s="344"/>
      <c r="B559" s="362"/>
      <c r="C559" s="34"/>
      <c r="D559" s="367" t="s">
        <v>113</v>
      </c>
      <c r="E559" s="367"/>
      <c r="F559" s="367"/>
      <c r="G559" s="367"/>
      <c r="H559" s="367"/>
      <c r="I559" s="35"/>
      <c r="J559" s="36"/>
      <c r="K559" s="367" t="s">
        <v>12</v>
      </c>
      <c r="L559" s="367"/>
      <c r="M559" s="367"/>
      <c r="N559" s="367"/>
      <c r="O559" s="367"/>
      <c r="P559" s="40"/>
      <c r="Q559" s="41"/>
      <c r="R559" s="368" t="s">
        <v>114</v>
      </c>
      <c r="S559" s="368"/>
      <c r="T559" s="368"/>
      <c r="U559" s="368"/>
      <c r="V559" s="368"/>
      <c r="W559" s="37"/>
    </row>
    <row r="560" spans="1:26" ht="18">
      <c r="A560" s="344"/>
      <c r="B560" s="362"/>
      <c r="C560" s="34"/>
      <c r="D560" s="42">
        <v>2014</v>
      </c>
      <c r="E560" s="42">
        <v>2015</v>
      </c>
      <c r="F560" s="42">
        <v>2016</v>
      </c>
      <c r="G560" s="42" t="s">
        <v>115</v>
      </c>
      <c r="H560" s="42" t="s">
        <v>116</v>
      </c>
      <c r="I560" s="56"/>
      <c r="J560" s="57"/>
      <c r="K560" s="42">
        <v>2014</v>
      </c>
      <c r="L560" s="42">
        <v>2015</v>
      </c>
      <c r="M560" s="42">
        <v>2016</v>
      </c>
      <c r="N560" s="42" t="s">
        <v>115</v>
      </c>
      <c r="O560" s="42" t="s">
        <v>116</v>
      </c>
      <c r="P560" s="43"/>
      <c r="Q560" s="44"/>
      <c r="R560" s="42">
        <v>2014</v>
      </c>
      <c r="S560" s="42">
        <v>2015</v>
      </c>
      <c r="T560" s="42">
        <v>2016</v>
      </c>
      <c r="U560" s="42" t="s">
        <v>115</v>
      </c>
      <c r="V560" s="42" t="s">
        <v>117</v>
      </c>
      <c r="W560" s="37"/>
      <c r="Z560" s="316"/>
    </row>
    <row r="561" spans="1:26" ht="4.5" customHeight="1">
      <c r="A561" s="344"/>
      <c r="B561" s="362"/>
      <c r="C561" s="34"/>
      <c r="D561" s="45"/>
      <c r="E561" s="45"/>
      <c r="F561" s="45"/>
      <c r="G561" s="45"/>
      <c r="H561" s="45"/>
      <c r="I561" s="35"/>
      <c r="J561" s="36"/>
      <c r="K561" s="45"/>
      <c r="L561" s="45"/>
      <c r="M561" s="45"/>
      <c r="N561" s="45"/>
      <c r="O561" s="45"/>
      <c r="P561" s="43"/>
      <c r="Q561" s="44"/>
      <c r="R561" s="45"/>
      <c r="S561" s="45"/>
      <c r="T561" s="45"/>
      <c r="U561" s="45"/>
      <c r="V561" s="45"/>
      <c r="W561" s="37"/>
      <c r="Z561" s="316"/>
    </row>
    <row r="562" spans="1:26" ht="4.5" customHeight="1">
      <c r="A562" s="344"/>
      <c r="B562" s="362"/>
      <c r="C562" s="34"/>
      <c r="D562" s="38"/>
      <c r="E562" s="38"/>
      <c r="F562" s="38"/>
      <c r="G562" s="38"/>
      <c r="H562" s="38"/>
      <c r="I562" s="35"/>
      <c r="J562" s="36"/>
      <c r="K562" s="38"/>
      <c r="L562" s="38"/>
      <c r="M562" s="38"/>
      <c r="N562" s="38"/>
      <c r="O562" s="38"/>
      <c r="P562" s="43"/>
      <c r="Q562" s="44"/>
      <c r="R562" s="38"/>
      <c r="S562" s="38"/>
      <c r="T562" s="38"/>
      <c r="U562" s="38"/>
      <c r="V562" s="38"/>
      <c r="W562" s="37"/>
      <c r="Z562" s="316"/>
    </row>
    <row r="563" spans="1:26" ht="15" customHeight="1">
      <c r="A563" s="344"/>
      <c r="B563" s="362"/>
      <c r="C563" s="34" t="s">
        <v>83</v>
      </c>
      <c r="D563" s="328"/>
      <c r="E563" s="331"/>
      <c r="F563" s="331"/>
      <c r="G563" s="234">
        <f>G23</f>
        <v>511.97069597069594</v>
      </c>
      <c r="H563" s="234">
        <f>H23</f>
        <v>512.74035087719301</v>
      </c>
      <c r="I563" s="46"/>
      <c r="J563" s="63"/>
      <c r="K563" s="328"/>
      <c r="L563" s="327"/>
      <c r="M563" s="327"/>
      <c r="N563" s="240">
        <f>N23</f>
        <v>73</v>
      </c>
      <c r="O563" s="240">
        <f>O23</f>
        <v>72</v>
      </c>
      <c r="P563" s="46"/>
      <c r="Q563" s="63"/>
      <c r="R563" s="328"/>
      <c r="S563" s="327"/>
      <c r="T563" s="327"/>
      <c r="U563" s="234">
        <f>U23</f>
        <v>66</v>
      </c>
      <c r="V563" s="234">
        <f>V23</f>
        <v>61.387931034482762</v>
      </c>
      <c r="W563" s="37"/>
      <c r="Z563" s="316"/>
    </row>
    <row r="564" spans="1:26">
      <c r="A564" s="344"/>
      <c r="B564" s="362"/>
      <c r="C564" s="34" t="s">
        <v>41</v>
      </c>
      <c r="D564" s="328"/>
      <c r="E564" s="328"/>
      <c r="F564" s="328"/>
      <c r="G564" s="234">
        <f>G263</f>
        <v>487</v>
      </c>
      <c r="H564" s="234">
        <f>H263</f>
        <v>483.57142857142856</v>
      </c>
      <c r="I564" s="241"/>
      <c r="J564" s="239"/>
      <c r="K564" s="328"/>
      <c r="L564" s="330"/>
      <c r="M564" s="330"/>
      <c r="N564" s="240">
        <f>N263</f>
        <v>15</v>
      </c>
      <c r="O564" s="240">
        <f>O263</f>
        <v>0</v>
      </c>
      <c r="P564" s="241"/>
      <c r="Q564" s="239"/>
      <c r="R564" s="328"/>
      <c r="S564" s="330"/>
      <c r="T564" s="330"/>
      <c r="U564" s="251"/>
      <c r="V564" s="251"/>
      <c r="W564" s="37"/>
      <c r="Z564" s="316"/>
    </row>
    <row r="565" spans="1:26">
      <c r="A565" s="344"/>
      <c r="B565" s="362"/>
      <c r="C565" s="34" t="s">
        <v>42</v>
      </c>
      <c r="D565" s="328"/>
      <c r="E565" s="328"/>
      <c r="F565" s="328"/>
      <c r="G565" s="39">
        <f>G323</f>
        <v>516.44897959183675</v>
      </c>
      <c r="H565" s="39">
        <f>H323</f>
        <v>516.98214285714289</v>
      </c>
      <c r="I565" s="46"/>
      <c r="J565" s="63"/>
      <c r="K565" s="328"/>
      <c r="L565" s="328"/>
      <c r="M565" s="328"/>
      <c r="N565" s="259">
        <f t="shared" ref="N565:O565" si="0">N323</f>
        <v>84</v>
      </c>
      <c r="O565" s="286">
        <f t="shared" si="0"/>
        <v>75</v>
      </c>
      <c r="P565" s="46"/>
      <c r="Q565" s="63"/>
      <c r="R565" s="328"/>
      <c r="S565" s="328"/>
      <c r="T565" s="328"/>
      <c r="U565" s="39">
        <f t="shared" ref="U565:V565" si="1">U323</f>
        <v>69</v>
      </c>
      <c r="V565" s="39">
        <f t="shared" si="1"/>
        <v>66.853658536585371</v>
      </c>
      <c r="W565" s="37"/>
      <c r="Z565" s="316"/>
    </row>
    <row r="566" spans="1:26">
      <c r="A566" s="344"/>
      <c r="B566" s="362"/>
      <c r="C566" s="34" t="s">
        <v>43</v>
      </c>
      <c r="D566" s="328"/>
      <c r="E566" s="328"/>
      <c r="F566" s="328"/>
      <c r="G566" s="234">
        <f>G383</f>
        <v>504.21428571428572</v>
      </c>
      <c r="H566" s="234">
        <f>H383</f>
        <v>503.68421052631578</v>
      </c>
      <c r="I566" s="46"/>
      <c r="J566" s="63"/>
      <c r="K566" s="328"/>
      <c r="L566" s="328"/>
      <c r="M566" s="328"/>
      <c r="N566" s="240">
        <f>N383</f>
        <v>50</v>
      </c>
      <c r="O566" s="240">
        <f>O383</f>
        <v>58</v>
      </c>
      <c r="P566" s="46"/>
      <c r="Q566" s="63"/>
      <c r="R566" s="328"/>
      <c r="S566" s="328"/>
      <c r="T566" s="328"/>
      <c r="U566" s="251"/>
      <c r="V566" s="251"/>
      <c r="W566" s="37"/>
    </row>
    <row r="567" spans="1:26">
      <c r="A567" s="344"/>
      <c r="B567" s="362"/>
      <c r="C567" s="34" t="s">
        <v>44</v>
      </c>
      <c r="D567" s="327"/>
      <c r="E567" s="327"/>
      <c r="F567" s="327"/>
      <c r="G567" s="234">
        <f>G443</f>
        <v>514</v>
      </c>
      <c r="H567" s="234">
        <f>H443</f>
        <v>515.14285714285711</v>
      </c>
      <c r="I567" s="46"/>
      <c r="J567" s="63"/>
      <c r="K567" s="327"/>
      <c r="L567" s="328"/>
      <c r="M567" s="328"/>
      <c r="N567" s="240">
        <f>N443</f>
        <v>76</v>
      </c>
      <c r="O567" s="240">
        <f>O443</f>
        <v>76</v>
      </c>
      <c r="P567" s="46"/>
      <c r="Q567" s="63"/>
      <c r="R567" s="327"/>
      <c r="S567" s="328"/>
      <c r="T567" s="328"/>
      <c r="U567" s="251"/>
      <c r="V567" s="251"/>
      <c r="W567" s="37"/>
    </row>
    <row r="568" spans="1:26">
      <c r="A568" s="344"/>
      <c r="B568" s="362"/>
      <c r="C568" s="34" t="s">
        <v>46</v>
      </c>
      <c r="D568" s="327"/>
      <c r="E568" s="327"/>
      <c r="F568" s="327"/>
      <c r="G568" s="234">
        <f>G503</f>
        <v>512.80769230769226</v>
      </c>
      <c r="H568" s="234">
        <f t="shared" ref="H568" si="2">H503</f>
        <v>514.31168831168827</v>
      </c>
      <c r="I568" s="46"/>
      <c r="J568" s="63"/>
      <c r="K568" s="327"/>
      <c r="L568" s="328"/>
      <c r="M568" s="328"/>
      <c r="N568" s="240">
        <f>N503</f>
        <v>76</v>
      </c>
      <c r="O568" s="240">
        <f t="shared" ref="O568" si="3">O503</f>
        <v>78</v>
      </c>
      <c r="P568" s="46"/>
      <c r="Q568" s="63"/>
      <c r="R568" s="327"/>
      <c r="S568" s="328"/>
      <c r="T568" s="328"/>
      <c r="U568" s="234">
        <f>U503</f>
        <v>65</v>
      </c>
      <c r="V568" s="234">
        <f t="shared" ref="V568" si="4">V503</f>
        <v>60.384615384615387</v>
      </c>
      <c r="W568" s="37"/>
    </row>
    <row r="569" spans="1:26" ht="4.5" customHeight="1">
      <c r="A569" s="344"/>
      <c r="B569" s="362"/>
      <c r="C569" s="34"/>
      <c r="D569" s="49"/>
      <c r="E569" s="49"/>
      <c r="F569" s="49"/>
      <c r="G569" s="49"/>
      <c r="H569" s="49"/>
      <c r="I569" s="46"/>
      <c r="J569" s="47"/>
      <c r="K569" s="49"/>
      <c r="L569" s="49"/>
      <c r="M569" s="49"/>
      <c r="N569" s="49"/>
      <c r="O569" s="49"/>
      <c r="P569" s="46"/>
      <c r="Q569" s="47"/>
      <c r="R569" s="49"/>
      <c r="S569" s="49"/>
      <c r="T569" s="49"/>
      <c r="U569" s="49"/>
      <c r="V569" s="49"/>
      <c r="W569" s="37"/>
    </row>
    <row r="570" spans="1:26" ht="4.5" customHeight="1">
      <c r="A570" s="344"/>
      <c r="B570" s="362"/>
      <c r="C570" s="34"/>
      <c r="D570" s="39"/>
      <c r="E570" s="39"/>
      <c r="F570" s="39"/>
      <c r="G570" s="39"/>
      <c r="H570" s="39"/>
      <c r="I570" s="46"/>
      <c r="J570" s="47"/>
      <c r="K570" s="39"/>
      <c r="L570" s="39"/>
      <c r="M570" s="39"/>
      <c r="N570" s="39"/>
      <c r="O570" s="39"/>
      <c r="P570" s="46"/>
      <c r="Q570" s="47"/>
      <c r="R570" s="39"/>
      <c r="S570" s="39"/>
      <c r="T570" s="39"/>
      <c r="U570" s="39"/>
      <c r="V570" s="39"/>
      <c r="W570" s="37"/>
    </row>
    <row r="571" spans="1:26">
      <c r="A571" s="344"/>
      <c r="B571" s="362"/>
      <c r="C571" s="20" t="s">
        <v>30</v>
      </c>
      <c r="D571" s="116" t="s">
        <v>62</v>
      </c>
      <c r="E571" s="116" t="s">
        <v>62</v>
      </c>
      <c r="F571" s="116" t="s">
        <v>62</v>
      </c>
      <c r="G571" s="116" t="s">
        <v>62</v>
      </c>
      <c r="H571" s="116" t="s">
        <v>62</v>
      </c>
      <c r="I571" s="217"/>
      <c r="J571" s="218"/>
      <c r="K571" s="116" t="s">
        <v>62</v>
      </c>
      <c r="L571" s="116" t="s">
        <v>62</v>
      </c>
      <c r="M571" s="116" t="s">
        <v>62</v>
      </c>
      <c r="N571" s="116" t="s">
        <v>62</v>
      </c>
      <c r="O571" s="116" t="s">
        <v>62</v>
      </c>
      <c r="P571" s="217"/>
      <c r="Q571" s="218"/>
      <c r="R571" s="116" t="s">
        <v>62</v>
      </c>
      <c r="S571" s="116" t="s">
        <v>62</v>
      </c>
      <c r="T571" s="116" t="s">
        <v>62</v>
      </c>
      <c r="U571" s="116" t="s">
        <v>62</v>
      </c>
      <c r="V571" s="116" t="s">
        <v>62</v>
      </c>
      <c r="W571" s="37"/>
    </row>
    <row r="572" spans="1:26" ht="15.75" thickBot="1">
      <c r="A572" s="344"/>
      <c r="B572" s="363"/>
      <c r="C572" s="219"/>
      <c r="D572" s="220"/>
      <c r="E572" s="220"/>
      <c r="F572" s="220"/>
      <c r="G572" s="220"/>
      <c r="H572" s="220"/>
      <c r="I572" s="221"/>
      <c r="J572" s="221"/>
      <c r="K572" s="220"/>
      <c r="L572" s="220"/>
      <c r="M572" s="220"/>
      <c r="N572" s="220"/>
      <c r="O572" s="220"/>
      <c r="P572" s="221"/>
      <c r="Q572" s="221"/>
      <c r="R572" s="220"/>
      <c r="S572" s="220"/>
      <c r="T572" s="220"/>
      <c r="U572" s="220"/>
      <c r="V572" s="220"/>
      <c r="W572" s="222"/>
    </row>
    <row r="573" spans="1:26" ht="18.75" customHeight="1">
      <c r="A573" s="344"/>
      <c r="B573" s="370" t="s">
        <v>63</v>
      </c>
      <c r="C573" s="15"/>
      <c r="D573" s="16"/>
      <c r="E573" s="16"/>
      <c r="F573" s="16"/>
      <c r="G573" s="16"/>
      <c r="H573" s="16"/>
      <c r="I573" s="16"/>
      <c r="J573" s="16"/>
      <c r="K573" s="16"/>
      <c r="L573" s="16"/>
      <c r="M573" s="16"/>
      <c r="N573" s="16"/>
      <c r="O573" s="16"/>
      <c r="P573" s="16"/>
      <c r="Q573" s="16"/>
      <c r="R573" s="16"/>
      <c r="S573" s="16"/>
      <c r="T573" s="16"/>
      <c r="U573" s="16"/>
      <c r="V573" s="16"/>
      <c r="W573" s="50"/>
    </row>
    <row r="574" spans="1:26" ht="15" customHeight="1">
      <c r="A574" s="344"/>
      <c r="B574" s="362"/>
      <c r="C574" s="51"/>
      <c r="D574" s="51"/>
      <c r="E574" s="51"/>
      <c r="F574" s="51"/>
      <c r="G574" s="51"/>
      <c r="H574" s="51"/>
      <c r="I574" s="52"/>
      <c r="J574" s="53"/>
      <c r="K574" s="51"/>
      <c r="L574" s="51"/>
      <c r="M574" s="51"/>
      <c r="N574" s="51"/>
      <c r="O574" s="51"/>
      <c r="P574" s="52"/>
      <c r="Q574" s="53"/>
      <c r="R574" s="51"/>
      <c r="S574" s="51"/>
      <c r="T574" s="51"/>
      <c r="U574" s="51"/>
      <c r="V574" s="51"/>
      <c r="W574" s="54"/>
    </row>
    <row r="575" spans="1:26" ht="15" customHeight="1">
      <c r="A575" s="344"/>
      <c r="B575" s="362"/>
      <c r="C575" s="55"/>
      <c r="D575" s="55"/>
      <c r="E575" s="55"/>
      <c r="F575" s="55"/>
      <c r="G575" s="55"/>
      <c r="H575" s="55"/>
      <c r="I575" s="56"/>
      <c r="J575" s="57"/>
      <c r="K575" s="55"/>
      <c r="L575" s="55"/>
      <c r="M575" s="55"/>
      <c r="N575" s="55"/>
      <c r="O575" s="55"/>
      <c r="P575" s="56"/>
      <c r="Q575" s="57"/>
      <c r="R575" s="55"/>
      <c r="S575" s="55"/>
      <c r="T575" s="55"/>
      <c r="U575" s="55"/>
      <c r="V575" s="55"/>
      <c r="W575" s="58"/>
    </row>
    <row r="576" spans="1:26" ht="15" customHeight="1">
      <c r="A576" s="344"/>
      <c r="B576" s="362"/>
      <c r="C576" s="55"/>
      <c r="D576" s="55"/>
      <c r="E576" s="55"/>
      <c r="F576" s="55"/>
      <c r="G576" s="55"/>
      <c r="H576" s="55"/>
      <c r="I576" s="56"/>
      <c r="J576" s="57"/>
      <c r="K576" s="55"/>
      <c r="L576" s="55"/>
      <c r="M576" s="55"/>
      <c r="N576" s="55"/>
      <c r="O576" s="55"/>
      <c r="P576" s="56"/>
      <c r="Q576" s="57"/>
      <c r="R576" s="55"/>
      <c r="S576" s="55"/>
      <c r="T576" s="55"/>
      <c r="U576" s="55"/>
      <c r="V576" s="55"/>
      <c r="W576" s="58"/>
    </row>
    <row r="577" spans="1:26" ht="15" customHeight="1">
      <c r="A577" s="344"/>
      <c r="B577" s="362"/>
      <c r="C577" s="55"/>
      <c r="D577" s="55"/>
      <c r="E577" s="55"/>
      <c r="F577" s="55"/>
      <c r="G577" s="55"/>
      <c r="H577" s="55"/>
      <c r="I577" s="56"/>
      <c r="J577" s="57"/>
      <c r="K577" s="55"/>
      <c r="L577" s="55"/>
      <c r="M577" s="55"/>
      <c r="N577" s="55"/>
      <c r="O577" s="55"/>
      <c r="P577" s="56"/>
      <c r="Q577" s="57"/>
      <c r="R577" s="55"/>
      <c r="S577" s="55"/>
      <c r="T577" s="55"/>
      <c r="U577" s="55"/>
      <c r="V577" s="55"/>
      <c r="W577" s="58"/>
    </row>
    <row r="578" spans="1:26" ht="15" customHeight="1">
      <c r="A578" s="344"/>
      <c r="B578" s="362"/>
      <c r="C578" s="55"/>
      <c r="D578" s="55"/>
      <c r="E578" s="55"/>
      <c r="F578" s="55"/>
      <c r="G578" s="55"/>
      <c r="H578" s="55"/>
      <c r="I578" s="56"/>
      <c r="J578" s="57"/>
      <c r="K578" s="55"/>
      <c r="L578" s="55"/>
      <c r="M578" s="55"/>
      <c r="N578" s="55"/>
      <c r="O578" s="55"/>
      <c r="P578" s="56"/>
      <c r="Q578" s="57"/>
      <c r="R578" s="55"/>
      <c r="S578" s="55"/>
      <c r="T578" s="55"/>
      <c r="U578" s="55"/>
      <c r="V578" s="55"/>
      <c r="W578" s="58"/>
    </row>
    <row r="579" spans="1:26" ht="15" customHeight="1">
      <c r="A579" s="344"/>
      <c r="B579" s="362"/>
      <c r="C579" s="55"/>
      <c r="D579" s="55"/>
      <c r="E579" s="55"/>
      <c r="F579" s="55"/>
      <c r="G579" s="55"/>
      <c r="H579" s="55"/>
      <c r="I579" s="56"/>
      <c r="J579" s="57"/>
      <c r="K579" s="55"/>
      <c r="L579" s="55"/>
      <c r="M579" s="55"/>
      <c r="N579" s="55"/>
      <c r="O579" s="55"/>
      <c r="P579" s="56"/>
      <c r="Q579" s="57"/>
      <c r="R579" s="55"/>
      <c r="S579" s="55"/>
      <c r="T579" s="55"/>
      <c r="U579" s="55"/>
      <c r="V579" s="55"/>
      <c r="W579" s="58"/>
    </row>
    <row r="580" spans="1:26" ht="15" customHeight="1">
      <c r="A580" s="344"/>
      <c r="B580" s="362"/>
      <c r="C580" s="55"/>
      <c r="D580" s="55"/>
      <c r="E580" s="55"/>
      <c r="F580" s="55"/>
      <c r="G580" s="55"/>
      <c r="H580" s="55"/>
      <c r="I580" s="56"/>
      <c r="J580" s="57"/>
      <c r="K580" s="55"/>
      <c r="L580" s="55"/>
      <c r="M580" s="55"/>
      <c r="N580" s="55"/>
      <c r="O580" s="55"/>
      <c r="P580" s="56"/>
      <c r="Q580" s="57"/>
      <c r="R580" s="55"/>
      <c r="S580" s="55"/>
      <c r="T580" s="55"/>
      <c r="U580" s="55"/>
      <c r="V580" s="55"/>
      <c r="W580" s="58"/>
    </row>
    <row r="581" spans="1:26" ht="15" customHeight="1">
      <c r="A581" s="344"/>
      <c r="B581" s="362"/>
      <c r="C581" s="55"/>
      <c r="D581" s="55"/>
      <c r="E581" s="55"/>
      <c r="F581" s="55"/>
      <c r="G581" s="55"/>
      <c r="H581" s="55"/>
      <c r="I581" s="56"/>
      <c r="J581" s="57"/>
      <c r="K581" s="55"/>
      <c r="L581" s="55"/>
      <c r="M581" s="55"/>
      <c r="N581" s="55"/>
      <c r="O581" s="55"/>
      <c r="P581" s="56"/>
      <c r="Q581" s="57"/>
      <c r="R581" s="55"/>
      <c r="S581" s="55"/>
      <c r="T581" s="55"/>
      <c r="U581" s="55"/>
      <c r="V581" s="55"/>
      <c r="W581" s="58"/>
    </row>
    <row r="582" spans="1:26" ht="15" customHeight="1">
      <c r="A582" s="344"/>
      <c r="B582" s="362"/>
      <c r="C582" s="55"/>
      <c r="D582" s="55"/>
      <c r="E582" s="55"/>
      <c r="F582" s="55"/>
      <c r="G582" s="55"/>
      <c r="H582" s="55"/>
      <c r="I582" s="56"/>
      <c r="J582" s="57"/>
      <c r="K582" s="55"/>
      <c r="L582" s="55"/>
      <c r="M582" s="55"/>
      <c r="N582" s="55"/>
      <c r="O582" s="55"/>
      <c r="P582" s="56"/>
      <c r="Q582" s="57"/>
      <c r="R582" s="55"/>
      <c r="S582" s="55"/>
      <c r="T582" s="55"/>
      <c r="U582" s="55"/>
      <c r="V582" s="55"/>
      <c r="W582" s="58"/>
    </row>
    <row r="583" spans="1:26" ht="15" customHeight="1">
      <c r="A583" s="344"/>
      <c r="B583" s="362"/>
      <c r="C583" s="55"/>
      <c r="D583" s="55"/>
      <c r="E583" s="55"/>
      <c r="F583" s="55"/>
      <c r="G583" s="55"/>
      <c r="H583" s="55"/>
      <c r="I583" s="56"/>
      <c r="J583" s="57"/>
      <c r="K583" s="55"/>
      <c r="L583" s="55"/>
      <c r="M583" s="55"/>
      <c r="N583" s="55"/>
      <c r="O583" s="55"/>
      <c r="P583" s="56"/>
      <c r="Q583" s="57"/>
      <c r="R583" s="55"/>
      <c r="S583" s="55"/>
      <c r="T583" s="55"/>
      <c r="U583" s="55"/>
      <c r="V583" s="55"/>
      <c r="W583" s="58"/>
    </row>
    <row r="584" spans="1:26" ht="15" customHeight="1">
      <c r="A584" s="344"/>
      <c r="B584" s="362"/>
      <c r="C584" s="55"/>
      <c r="D584" s="55"/>
      <c r="E584" s="55"/>
      <c r="F584" s="55"/>
      <c r="G584" s="55"/>
      <c r="H584" s="55"/>
      <c r="I584" s="56"/>
      <c r="J584" s="57"/>
      <c r="K584" s="55"/>
      <c r="L584" s="55"/>
      <c r="M584" s="55"/>
      <c r="N584" s="55"/>
      <c r="O584" s="55"/>
      <c r="P584" s="56"/>
      <c r="Q584" s="57"/>
      <c r="R584" s="55"/>
      <c r="S584" s="55"/>
      <c r="T584" s="55"/>
      <c r="U584" s="55"/>
      <c r="V584" s="55"/>
      <c r="W584" s="58"/>
    </row>
    <row r="585" spans="1:26" ht="15" customHeight="1">
      <c r="A585" s="344"/>
      <c r="B585" s="362"/>
      <c r="C585" s="55"/>
      <c r="D585" s="55"/>
      <c r="E585" s="55"/>
      <c r="F585" s="55"/>
      <c r="G585" s="55"/>
      <c r="H585" s="55"/>
      <c r="I585" s="56"/>
      <c r="J585" s="57"/>
      <c r="K585" s="55"/>
      <c r="L585" s="55"/>
      <c r="M585" s="55"/>
      <c r="N585" s="55"/>
      <c r="O585" s="55"/>
      <c r="P585" s="56"/>
      <c r="Q585" s="57"/>
      <c r="R585" s="55"/>
      <c r="S585" s="55"/>
      <c r="T585" s="55"/>
      <c r="U585" s="55"/>
      <c r="V585" s="55"/>
      <c r="W585" s="58"/>
    </row>
    <row r="586" spans="1:26" ht="15" customHeight="1">
      <c r="A586" s="344"/>
      <c r="B586" s="362"/>
      <c r="C586" s="55"/>
      <c r="D586" s="55"/>
      <c r="E586" s="55"/>
      <c r="F586" s="55"/>
      <c r="G586" s="55"/>
      <c r="H586" s="55"/>
      <c r="I586" s="56"/>
      <c r="J586" s="57"/>
      <c r="K586" s="55"/>
      <c r="L586" s="55"/>
      <c r="M586" s="55"/>
      <c r="N586" s="55"/>
      <c r="O586" s="55"/>
      <c r="P586" s="56"/>
      <c r="Q586" s="57"/>
      <c r="R586" s="55"/>
      <c r="S586" s="55"/>
      <c r="T586" s="55"/>
      <c r="U586" s="55"/>
      <c r="V586" s="55"/>
      <c r="W586" s="58"/>
    </row>
    <row r="587" spans="1:26" ht="15" customHeight="1">
      <c r="A587" s="344"/>
      <c r="B587" s="362"/>
      <c r="C587" s="55"/>
      <c r="D587" s="55"/>
      <c r="E587" s="55"/>
      <c r="F587" s="55"/>
      <c r="G587" s="55"/>
      <c r="H587" s="55"/>
      <c r="I587" s="56"/>
      <c r="J587" s="57"/>
      <c r="K587" s="55"/>
      <c r="L587" s="55"/>
      <c r="M587" s="55"/>
      <c r="N587" s="55"/>
      <c r="O587" s="55"/>
      <c r="P587" s="56"/>
      <c r="Q587" s="57"/>
      <c r="R587" s="55"/>
      <c r="S587" s="55"/>
      <c r="T587" s="55"/>
      <c r="U587" s="55"/>
      <c r="V587" s="55"/>
      <c r="W587" s="58"/>
    </row>
    <row r="588" spans="1:26" ht="15" customHeight="1">
      <c r="A588" s="344"/>
      <c r="B588" s="362"/>
      <c r="C588" s="55"/>
      <c r="D588" s="55"/>
      <c r="E588" s="55"/>
      <c r="F588" s="55"/>
      <c r="G588" s="55"/>
      <c r="H588" s="55"/>
      <c r="I588" s="56"/>
      <c r="J588" s="57"/>
      <c r="K588" s="55"/>
      <c r="L588" s="55"/>
      <c r="M588" s="55"/>
      <c r="N588" s="55"/>
      <c r="O588" s="55"/>
      <c r="P588" s="56"/>
      <c r="Q588" s="57"/>
      <c r="R588" s="55"/>
      <c r="S588" s="55"/>
      <c r="T588" s="55"/>
      <c r="U588" s="55"/>
      <c r="V588" s="55"/>
      <c r="W588" s="58"/>
    </row>
    <row r="589" spans="1:26" ht="15" customHeight="1">
      <c r="A589" s="344"/>
      <c r="B589" s="362"/>
      <c r="C589" s="55"/>
      <c r="D589" s="367" t="s">
        <v>113</v>
      </c>
      <c r="E589" s="367"/>
      <c r="F589" s="367"/>
      <c r="G589" s="367"/>
      <c r="H589" s="367"/>
      <c r="I589" s="35"/>
      <c r="J589" s="36"/>
      <c r="K589" s="367" t="s">
        <v>12</v>
      </c>
      <c r="L589" s="367"/>
      <c r="M589" s="367"/>
      <c r="N589" s="367"/>
      <c r="O589" s="367"/>
      <c r="P589" s="40"/>
      <c r="Q589" s="41"/>
      <c r="R589" s="368" t="s">
        <v>114</v>
      </c>
      <c r="S589" s="368"/>
      <c r="T589" s="368"/>
      <c r="U589" s="368"/>
      <c r="V589" s="368"/>
      <c r="W589" s="58"/>
    </row>
    <row r="590" spans="1:26" ht="18">
      <c r="A590" s="344"/>
      <c r="B590" s="362"/>
      <c r="C590" s="55"/>
      <c r="D590" s="42">
        <v>2014</v>
      </c>
      <c r="E590" s="42">
        <v>2015</v>
      </c>
      <c r="F590" s="42">
        <v>2016</v>
      </c>
      <c r="G590" s="42" t="s">
        <v>115</v>
      </c>
      <c r="H590" s="42" t="s">
        <v>116</v>
      </c>
      <c r="I590" s="56"/>
      <c r="J590" s="57"/>
      <c r="K590" s="42">
        <v>2014</v>
      </c>
      <c r="L590" s="42">
        <v>2015</v>
      </c>
      <c r="M590" s="42">
        <v>2016</v>
      </c>
      <c r="N590" s="42" t="s">
        <v>115</v>
      </c>
      <c r="O590" s="42" t="s">
        <v>116</v>
      </c>
      <c r="P590" s="43"/>
      <c r="Q590" s="44"/>
      <c r="R590" s="42">
        <v>2014</v>
      </c>
      <c r="S590" s="42">
        <v>2015</v>
      </c>
      <c r="T590" s="42">
        <v>2016</v>
      </c>
      <c r="U590" s="42" t="s">
        <v>115</v>
      </c>
      <c r="V590" s="42" t="s">
        <v>117</v>
      </c>
      <c r="W590" s="58"/>
      <c r="Z590" s="316"/>
    </row>
    <row r="591" spans="1:26" ht="4.5" customHeight="1">
      <c r="A591" s="344"/>
      <c r="B591" s="362"/>
      <c r="C591" s="55"/>
      <c r="D591" s="45"/>
      <c r="E591" s="45"/>
      <c r="F591" s="45"/>
      <c r="G591" s="45"/>
      <c r="H591" s="45"/>
      <c r="I591" s="56"/>
      <c r="J591" s="57"/>
      <c r="K591" s="45"/>
      <c r="L591" s="45"/>
      <c r="M591" s="45"/>
      <c r="N591" s="45"/>
      <c r="O591" s="45"/>
      <c r="P591" s="43"/>
      <c r="Q591" s="44"/>
      <c r="R591" s="45"/>
      <c r="S591" s="45"/>
      <c r="T591" s="45"/>
      <c r="U591" s="45"/>
      <c r="V591" s="45"/>
      <c r="W591" s="58"/>
      <c r="Z591" s="316"/>
    </row>
    <row r="592" spans="1:26" ht="4.5" customHeight="1">
      <c r="A592" s="344"/>
      <c r="B592" s="362"/>
      <c r="C592" s="55"/>
      <c r="D592" s="38"/>
      <c r="E592" s="38"/>
      <c r="F592" s="38"/>
      <c r="G592" s="38"/>
      <c r="H592" s="38"/>
      <c r="I592" s="56"/>
      <c r="J592" s="57"/>
      <c r="K592" s="38"/>
      <c r="L592" s="38"/>
      <c r="M592" s="38"/>
      <c r="N592" s="38"/>
      <c r="O592" s="38"/>
      <c r="P592" s="43"/>
      <c r="Q592" s="44"/>
      <c r="R592" s="38"/>
      <c r="S592" s="38"/>
      <c r="T592" s="38"/>
      <c r="U592" s="38"/>
      <c r="V592" s="38"/>
      <c r="W592" s="58"/>
      <c r="Z592" s="316"/>
    </row>
    <row r="593" spans="1:26" ht="15" customHeight="1">
      <c r="A593" s="344"/>
      <c r="B593" s="362"/>
      <c r="C593" s="34" t="s">
        <v>83</v>
      </c>
      <c r="D593" s="328"/>
      <c r="E593" s="327"/>
      <c r="F593" s="327"/>
      <c r="G593" s="234">
        <f>G50</f>
        <v>511.18014705882354</v>
      </c>
      <c r="H593" s="234">
        <f>H50</f>
        <v>507.59507042253523</v>
      </c>
      <c r="I593" s="62"/>
      <c r="J593" s="63"/>
      <c r="K593" s="328"/>
      <c r="L593" s="327"/>
      <c r="M593" s="327"/>
      <c r="N593" s="240">
        <f>N50</f>
        <v>72</v>
      </c>
      <c r="O593" s="240">
        <f>O50</f>
        <v>67</v>
      </c>
      <c r="P593" s="62"/>
      <c r="Q593" s="63"/>
      <c r="R593" s="328"/>
      <c r="S593" s="327"/>
      <c r="T593" s="327"/>
      <c r="U593" s="234">
        <f>U50</f>
        <v>72</v>
      </c>
      <c r="V593" s="234">
        <f>V50</f>
        <v>51.8471615720524</v>
      </c>
      <c r="W593" s="58"/>
      <c r="Z593" s="316"/>
    </row>
    <row r="594" spans="1:26">
      <c r="A594" s="344"/>
      <c r="B594" s="362"/>
      <c r="C594" s="34" t="s">
        <v>41</v>
      </c>
      <c r="D594" s="328"/>
      <c r="E594" s="328"/>
      <c r="F594" s="328"/>
      <c r="G594" s="234">
        <f>G290</f>
        <v>476</v>
      </c>
      <c r="H594" s="234">
        <f>H290</f>
        <v>473.64285714285717</v>
      </c>
      <c r="I594" s="238"/>
      <c r="J594" s="239"/>
      <c r="K594" s="328"/>
      <c r="L594" s="330"/>
      <c r="M594" s="330"/>
      <c r="N594" s="240">
        <f>N290</f>
        <v>8</v>
      </c>
      <c r="O594" s="240">
        <f>O290</f>
        <v>0</v>
      </c>
      <c r="P594" s="238"/>
      <c r="Q594" s="239"/>
      <c r="R594" s="328"/>
      <c r="S594" s="330"/>
      <c r="T594" s="330"/>
      <c r="U594" s="251"/>
      <c r="V594" s="251"/>
      <c r="W594" s="58"/>
      <c r="Z594" s="316"/>
    </row>
    <row r="595" spans="1:26">
      <c r="A595" s="344"/>
      <c r="B595" s="362"/>
      <c r="C595" s="34" t="s">
        <v>42</v>
      </c>
      <c r="D595" s="328"/>
      <c r="E595" s="328"/>
      <c r="F595" s="328"/>
      <c r="G595" s="39">
        <f>G350</f>
        <v>519.67346938775506</v>
      </c>
      <c r="H595" s="39">
        <f t="shared" ref="H595" si="5">H350</f>
        <v>516.66071428571433</v>
      </c>
      <c r="I595" s="46"/>
      <c r="J595" s="63"/>
      <c r="K595" s="328"/>
      <c r="L595" s="328"/>
      <c r="M595" s="328"/>
      <c r="N595" s="259">
        <f t="shared" ref="N595:O595" si="6">N350</f>
        <v>86</v>
      </c>
      <c r="O595" s="286">
        <f t="shared" si="6"/>
        <v>82</v>
      </c>
      <c r="P595" s="46"/>
      <c r="Q595" s="63"/>
      <c r="R595" s="328"/>
      <c r="S595" s="328"/>
      <c r="T595" s="328"/>
      <c r="U595" s="39">
        <f t="shared" ref="U595:V595" si="7">U350</f>
        <v>74</v>
      </c>
      <c r="V595" s="39">
        <f t="shared" si="7"/>
        <v>58.243902439024389</v>
      </c>
      <c r="W595" s="58"/>
      <c r="Z595" s="316"/>
    </row>
    <row r="596" spans="1:26">
      <c r="A596" s="344"/>
      <c r="B596" s="362"/>
      <c r="C596" s="34" t="s">
        <v>43</v>
      </c>
      <c r="D596" s="328"/>
      <c r="E596" s="328"/>
      <c r="F596" s="328"/>
      <c r="G596" s="234">
        <f>G410</f>
        <v>505.21428571428572</v>
      </c>
      <c r="H596" s="234">
        <f>H410</f>
        <v>496.57894736842104</v>
      </c>
      <c r="I596" s="62"/>
      <c r="J596" s="63"/>
      <c r="K596" s="328"/>
      <c r="L596" s="328"/>
      <c r="M596" s="328"/>
      <c r="N596" s="240">
        <f>N410</f>
        <v>50</v>
      </c>
      <c r="O596" s="240">
        <f>O410</f>
        <v>42</v>
      </c>
      <c r="P596" s="62"/>
      <c r="Q596" s="63"/>
      <c r="R596" s="328"/>
      <c r="S596" s="328"/>
      <c r="T596" s="328"/>
      <c r="U596" s="251"/>
      <c r="V596" s="251"/>
      <c r="W596" s="58"/>
    </row>
    <row r="597" spans="1:26">
      <c r="A597" s="344"/>
      <c r="B597" s="362"/>
      <c r="C597" s="34" t="s">
        <v>44</v>
      </c>
      <c r="D597" s="327"/>
      <c r="E597" s="327"/>
      <c r="F597" s="327"/>
      <c r="G597" s="234">
        <f>G470</f>
        <v>515.39024390243901</v>
      </c>
      <c r="H597" s="234">
        <f>H470</f>
        <v>512.16279069767438</v>
      </c>
      <c r="I597" s="62"/>
      <c r="J597" s="63"/>
      <c r="K597" s="327"/>
      <c r="L597" s="328"/>
      <c r="M597" s="328"/>
      <c r="N597" s="240">
        <f>N470</f>
        <v>80</v>
      </c>
      <c r="O597" s="240">
        <f>O470</f>
        <v>74</v>
      </c>
      <c r="P597" s="62"/>
      <c r="Q597" s="63"/>
      <c r="R597" s="327"/>
      <c r="S597" s="328"/>
      <c r="T597" s="328"/>
      <c r="U597" s="251"/>
      <c r="V597" s="251"/>
      <c r="W597" s="58"/>
    </row>
    <row r="598" spans="1:26">
      <c r="A598" s="344"/>
      <c r="B598" s="362"/>
      <c r="C598" s="34" t="s">
        <v>46</v>
      </c>
      <c r="D598" s="327"/>
      <c r="E598" s="327"/>
      <c r="F598" s="327"/>
      <c r="G598" s="234">
        <f>G530</f>
        <v>510.87096774193549</v>
      </c>
      <c r="H598" s="234">
        <f t="shared" ref="H598" si="8">H530</f>
        <v>507.46710526315792</v>
      </c>
      <c r="I598" s="62"/>
      <c r="J598" s="63"/>
      <c r="K598" s="327"/>
      <c r="L598" s="328"/>
      <c r="M598" s="328"/>
      <c r="N598" s="240">
        <f t="shared" ref="N598:O598" si="9">N530</f>
        <v>74</v>
      </c>
      <c r="O598" s="240">
        <f t="shared" si="9"/>
        <v>69</v>
      </c>
      <c r="P598" s="62"/>
      <c r="Q598" s="63"/>
      <c r="R598" s="327"/>
      <c r="S598" s="328"/>
      <c r="T598" s="328"/>
      <c r="U598" s="234">
        <f t="shared" ref="U598:V598" si="10">U530</f>
        <v>72</v>
      </c>
      <c r="V598" s="234">
        <f t="shared" si="10"/>
        <v>52.291338582677163</v>
      </c>
      <c r="W598" s="58"/>
    </row>
    <row r="599" spans="1:26" ht="4.5" customHeight="1">
      <c r="A599" s="344"/>
      <c r="B599" s="362"/>
      <c r="C599" s="34"/>
      <c r="D599" s="49"/>
      <c r="E599" s="49"/>
      <c r="F599" s="49"/>
      <c r="G599" s="49"/>
      <c r="H599" s="49"/>
      <c r="I599" s="62"/>
      <c r="J599" s="63"/>
      <c r="K599" s="49"/>
      <c r="L599" s="49"/>
      <c r="M599" s="49"/>
      <c r="N599" s="49"/>
      <c r="O599" s="49"/>
      <c r="P599" s="62"/>
      <c r="Q599" s="63"/>
      <c r="R599" s="49"/>
      <c r="S599" s="49"/>
      <c r="T599" s="49"/>
      <c r="U599" s="49"/>
      <c r="V599" s="49"/>
      <c r="W599" s="58"/>
    </row>
    <row r="600" spans="1:26" ht="4.5" customHeight="1">
      <c r="A600" s="344"/>
      <c r="B600" s="362"/>
      <c r="C600" s="34"/>
      <c r="D600" s="39"/>
      <c r="E600" s="39"/>
      <c r="F600" s="39"/>
      <c r="G600" s="39"/>
      <c r="H600" s="39"/>
      <c r="I600" s="62"/>
      <c r="J600" s="63"/>
      <c r="K600" s="39"/>
      <c r="L600" s="39"/>
      <c r="M600" s="39"/>
      <c r="N600" s="39"/>
      <c r="O600" s="39"/>
      <c r="P600" s="62"/>
      <c r="Q600" s="63"/>
      <c r="R600" s="39"/>
      <c r="S600" s="39"/>
      <c r="T600" s="39"/>
      <c r="U600" s="39"/>
      <c r="V600" s="39"/>
      <c r="W600" s="58"/>
    </row>
    <row r="601" spans="1:26">
      <c r="A601" s="344"/>
      <c r="B601" s="362"/>
      <c r="C601" s="20" t="s">
        <v>30</v>
      </c>
      <c r="D601" s="116" t="s">
        <v>62</v>
      </c>
      <c r="E601" s="116" t="s">
        <v>62</v>
      </c>
      <c r="F601" s="116" t="s">
        <v>62</v>
      </c>
      <c r="G601" s="116" t="s">
        <v>62</v>
      </c>
      <c r="H601" s="116" t="s">
        <v>62</v>
      </c>
      <c r="I601" s="217"/>
      <c r="J601" s="218"/>
      <c r="K601" s="116" t="s">
        <v>62</v>
      </c>
      <c r="L601" s="116" t="s">
        <v>62</v>
      </c>
      <c r="M601" s="116" t="s">
        <v>62</v>
      </c>
      <c r="N601" s="116" t="s">
        <v>62</v>
      </c>
      <c r="O601" s="116" t="s">
        <v>62</v>
      </c>
      <c r="P601" s="217"/>
      <c r="Q601" s="218"/>
      <c r="R601" s="116" t="s">
        <v>62</v>
      </c>
      <c r="S601" s="116" t="s">
        <v>62</v>
      </c>
      <c r="T601" s="116" t="s">
        <v>62</v>
      </c>
      <c r="U601" s="116" t="s">
        <v>62</v>
      </c>
      <c r="V601" s="116" t="s">
        <v>62</v>
      </c>
      <c r="W601" s="58"/>
    </row>
    <row r="602" spans="1:26" ht="15.75" thickBot="1">
      <c r="A602" s="344"/>
      <c r="B602" s="363"/>
      <c r="C602" s="155"/>
      <c r="D602" s="155"/>
      <c r="E602" s="155"/>
      <c r="F602" s="155"/>
      <c r="G602" s="155"/>
      <c r="H602" s="155"/>
      <c r="I602" s="155"/>
      <c r="J602" s="155"/>
      <c r="K602" s="155"/>
      <c r="L602" s="155"/>
      <c r="M602" s="155"/>
      <c r="N602" s="155"/>
      <c r="O602" s="155"/>
      <c r="P602" s="155"/>
      <c r="Q602" s="155"/>
      <c r="R602" s="155"/>
      <c r="S602" s="155"/>
      <c r="T602" s="155"/>
      <c r="U602" s="155"/>
      <c r="V602" s="155"/>
      <c r="W602" s="156"/>
    </row>
    <row r="603" spans="1:26">
      <c r="A603" s="344"/>
      <c r="B603" s="73"/>
      <c r="C603" s="68"/>
      <c r="D603" s="68"/>
      <c r="E603" s="68"/>
    </row>
    <row r="604" spans="1:26" ht="27" customHeight="1">
      <c r="A604" s="344"/>
      <c r="C604" s="353" t="s">
        <v>118</v>
      </c>
      <c r="D604" s="353"/>
      <c r="E604" s="353"/>
      <c r="F604" s="353"/>
      <c r="G604" s="353"/>
      <c r="H604" s="353"/>
      <c r="I604" s="353"/>
      <c r="J604" s="353"/>
      <c r="K604" s="353"/>
      <c r="L604" s="353"/>
      <c r="M604" s="353"/>
      <c r="N604" s="353"/>
      <c r="O604" s="353"/>
      <c r="P604" s="353"/>
      <c r="Q604" s="353"/>
      <c r="R604" s="353"/>
      <c r="S604" s="353"/>
      <c r="T604" s="353"/>
      <c r="U604" s="353"/>
      <c r="V604" s="353"/>
      <c r="W604" s="332"/>
    </row>
    <row r="605" spans="1:26" ht="54" customHeight="1">
      <c r="A605" s="344"/>
      <c r="C605" s="353" t="s">
        <v>119</v>
      </c>
      <c r="D605" s="353"/>
      <c r="E605" s="353"/>
      <c r="F605" s="353"/>
      <c r="G605" s="353"/>
      <c r="H605" s="353"/>
      <c r="I605" s="353"/>
      <c r="J605" s="353"/>
      <c r="K605" s="353"/>
      <c r="L605" s="353"/>
      <c r="M605" s="353"/>
      <c r="N605" s="353"/>
      <c r="O605" s="353"/>
      <c r="P605" s="353"/>
      <c r="Q605" s="353"/>
      <c r="R605" s="353"/>
      <c r="S605" s="353"/>
      <c r="T605" s="353"/>
      <c r="U605" s="353"/>
      <c r="V605" s="353"/>
      <c r="W605" s="353"/>
    </row>
    <row r="606" spans="1:26" ht="15" customHeight="1">
      <c r="A606" s="344"/>
      <c r="C606" s="353" t="s">
        <v>120</v>
      </c>
      <c r="D606" s="353"/>
      <c r="E606" s="353"/>
      <c r="F606" s="353"/>
      <c r="G606" s="353"/>
      <c r="H606" s="353"/>
      <c r="I606" s="353"/>
      <c r="J606" s="353"/>
      <c r="K606" s="353"/>
      <c r="L606" s="353"/>
      <c r="M606" s="353"/>
      <c r="N606" s="353"/>
      <c r="O606" s="353"/>
      <c r="P606" s="353"/>
      <c r="Q606" s="353"/>
      <c r="R606" s="353"/>
      <c r="S606" s="353"/>
      <c r="T606" s="353"/>
      <c r="U606" s="353"/>
      <c r="V606" s="353"/>
      <c r="W606" s="333"/>
    </row>
    <row r="607" spans="1:26" ht="15" customHeight="1">
      <c r="A607" s="344"/>
      <c r="C607" s="354"/>
      <c r="D607" s="354"/>
      <c r="E607" s="354"/>
      <c r="F607" s="354"/>
      <c r="G607" s="354"/>
      <c r="H607" s="354"/>
      <c r="I607" s="354"/>
      <c r="J607" s="354"/>
      <c r="K607" s="354"/>
      <c r="L607" s="354"/>
      <c r="M607" s="354"/>
      <c r="N607" s="354"/>
      <c r="O607" s="354"/>
      <c r="P607" s="354"/>
      <c r="Q607" s="354"/>
      <c r="R607" s="354"/>
      <c r="S607" s="354"/>
      <c r="T607" s="354"/>
      <c r="U607" s="354"/>
      <c r="V607" s="354"/>
    </row>
  </sheetData>
  <mergeCells count="128">
    <mergeCell ref="C538:V538"/>
    <mergeCell ref="C539:W539"/>
    <mergeCell ref="C540:V540"/>
    <mergeCell ref="B483:B509"/>
    <mergeCell ref="D499:H499"/>
    <mergeCell ref="K499:O499"/>
    <mergeCell ref="R499:V499"/>
    <mergeCell ref="B510:B536"/>
    <mergeCell ref="D526:H526"/>
    <mergeCell ref="K526:O526"/>
    <mergeCell ref="R526:V526"/>
    <mergeCell ref="C478:V478"/>
    <mergeCell ref="C479:W479"/>
    <mergeCell ref="C480:V480"/>
    <mergeCell ref="B482:W482"/>
    <mergeCell ref="B423:B449"/>
    <mergeCell ref="D439:H439"/>
    <mergeCell ref="K439:O439"/>
    <mergeCell ref="R439:V439"/>
    <mergeCell ref="B450:B476"/>
    <mergeCell ref="D466:H466"/>
    <mergeCell ref="K466:O466"/>
    <mergeCell ref="R466:V466"/>
    <mergeCell ref="C418:V418"/>
    <mergeCell ref="C419:W419"/>
    <mergeCell ref="C420:V420"/>
    <mergeCell ref="B422:W422"/>
    <mergeCell ref="B363:B389"/>
    <mergeCell ref="D379:H379"/>
    <mergeCell ref="K379:O379"/>
    <mergeCell ref="R379:V379"/>
    <mergeCell ref="B390:B416"/>
    <mergeCell ref="D406:H406"/>
    <mergeCell ref="K406:O406"/>
    <mergeCell ref="R406:V406"/>
    <mergeCell ref="C358:V358"/>
    <mergeCell ref="C359:W359"/>
    <mergeCell ref="C360:V360"/>
    <mergeCell ref="B362:W362"/>
    <mergeCell ref="B303:B329"/>
    <mergeCell ref="D319:H319"/>
    <mergeCell ref="K319:O319"/>
    <mergeCell ref="R319:V319"/>
    <mergeCell ref="B330:B356"/>
    <mergeCell ref="D346:H346"/>
    <mergeCell ref="K346:O346"/>
    <mergeCell ref="R346:V346"/>
    <mergeCell ref="C298:V298"/>
    <mergeCell ref="C300:V300"/>
    <mergeCell ref="B302:W302"/>
    <mergeCell ref="R259:V259"/>
    <mergeCell ref="B270:B296"/>
    <mergeCell ref="D286:H286"/>
    <mergeCell ref="K286:O286"/>
    <mergeCell ref="R286:V286"/>
    <mergeCell ref="B243:B269"/>
    <mergeCell ref="D259:H259"/>
    <mergeCell ref="K259:O259"/>
    <mergeCell ref="C299:W299"/>
    <mergeCell ref="B210:B236"/>
    <mergeCell ref="D226:H226"/>
    <mergeCell ref="K226:O226"/>
    <mergeCell ref="R226:V226"/>
    <mergeCell ref="C238:V238"/>
    <mergeCell ref="C240:V240"/>
    <mergeCell ref="B242:W242"/>
    <mergeCell ref="C239:W239"/>
    <mergeCell ref="B183:B209"/>
    <mergeCell ref="D199:H199"/>
    <mergeCell ref="K199:O199"/>
    <mergeCell ref="R199:V199"/>
    <mergeCell ref="C604:V604"/>
    <mergeCell ref="C605:W605"/>
    <mergeCell ref="C606:V606"/>
    <mergeCell ref="C607:V607"/>
    <mergeCell ref="C58:V58"/>
    <mergeCell ref="B1:W1"/>
    <mergeCell ref="B2:W2"/>
    <mergeCell ref="B3:B29"/>
    <mergeCell ref="C3:V3"/>
    <mergeCell ref="D19:H19"/>
    <mergeCell ref="K19:O19"/>
    <mergeCell ref="R19:V19"/>
    <mergeCell ref="B30:B56"/>
    <mergeCell ref="C30:V30"/>
    <mergeCell ref="D46:H46"/>
    <mergeCell ref="K46:O46"/>
    <mergeCell ref="R46:V46"/>
    <mergeCell ref="C118:V118"/>
    <mergeCell ref="C59:W59"/>
    <mergeCell ref="B62:W62"/>
    <mergeCell ref="B63:B89"/>
    <mergeCell ref="C63:V63"/>
    <mergeCell ref="D79:H79"/>
    <mergeCell ref="C60:V60"/>
    <mergeCell ref="B542:W542"/>
    <mergeCell ref="B543:B572"/>
    <mergeCell ref="D559:H559"/>
    <mergeCell ref="K559:O559"/>
    <mergeCell ref="R559:V559"/>
    <mergeCell ref="B573:B602"/>
    <mergeCell ref="D589:H589"/>
    <mergeCell ref="K589:O589"/>
    <mergeCell ref="R589:V589"/>
    <mergeCell ref="K79:O79"/>
    <mergeCell ref="R79:V79"/>
    <mergeCell ref="B90:B116"/>
    <mergeCell ref="C90:V90"/>
    <mergeCell ref="D106:H106"/>
    <mergeCell ref="K106:O106"/>
    <mergeCell ref="R106:V106"/>
    <mergeCell ref="C179:W179"/>
    <mergeCell ref="B182:W182"/>
    <mergeCell ref="C180:V180"/>
    <mergeCell ref="C119:W119"/>
    <mergeCell ref="C120:V120"/>
    <mergeCell ref="C178:V178"/>
    <mergeCell ref="B122:W122"/>
    <mergeCell ref="B123:B149"/>
    <mergeCell ref="C123:V123"/>
    <mergeCell ref="D139:H139"/>
    <mergeCell ref="K139:O139"/>
    <mergeCell ref="R139:V139"/>
    <mergeCell ref="B150:B176"/>
    <mergeCell ref="C150:V150"/>
    <mergeCell ref="D166:H166"/>
    <mergeCell ref="K166:O166"/>
    <mergeCell ref="R166:V166"/>
  </mergeCells>
  <conditionalFormatting sqref="N205:O207 U205:V207 U232:V234 N232:O234 G232:H234 F23:F25 D29:H29 M23:M25 T23:T25 F50:F52 M50:M52 R149:V149 K149:O149 D149:H149 D209:H209 K209:O209 R209:V209 F26:H27 D23:E27 M26:O27 K23:L27 T26:V27 R23:S27 K29:O29 R29:V29 T50:T52 F53:H54 D50:E54 M53:O54 K50:L54 T53:V54 R50:S54 D89:H89 K89:O89 R89:V89 G86:H87 N86:O87 U86:V87 K83:M87 R83:T87 D83:F87 U113:V114 R110:T114 N113:O114 G113:H114 K110:M114 D110:F114 G146:H147 N146:O147 U146:V147 R143:T147 D143:F147 K143:M147 R170:T174 K170:M174 D170:F174 D203:F207 K203:M207 R203:T207 R230:T234 K230:M234 D230:F234 G205:H207 U172:V174 G172:H174 N172:O174">
    <cfRule type="containsErrors" dxfId="651" priority="595">
      <formula>ISERROR(D23)</formula>
    </cfRule>
  </conditionalFormatting>
  <conditionalFormatting sqref="M50:O54 T50:V54 U110:V114 N110:O114 U203:V207 N203:O207 U230:V234 G230:H234 N230:O234 G203:H207 G110:H114 F50:H54 G83:H87 N83:O87 U83:V87 U170:V174 U143:V147 N143:O147 G143:H147 G170:H174 N170:O174 F23:H27 M23:O27 T23:V27">
    <cfRule type="cellIs" dxfId="650" priority="593" operator="equal">
      <formula>"#N/A"</formula>
    </cfRule>
    <cfRule type="cellIs" dxfId="649" priority="594" operator="equal">
      <formula>"#NULL!"</formula>
    </cfRule>
  </conditionalFormatting>
  <conditionalFormatting sqref="K83:M83 R83:T83 R110:T110 R143:T143 R170:T170 K203:M203 R203:T203 R230:T230 K230:M230 D23:F23 K23:M23 R23:T23 D50:F50 K50:M50 K170:M170 K143:M143 K110:M110 D110:F110 D83:F83 R50:T50">
    <cfRule type="expression" dxfId="648" priority="592">
      <formula>AND(ISERROR(D23)=TRUE, ISTEXT(#REF!)=TRUE)</formula>
    </cfRule>
  </conditionalFormatting>
  <conditionalFormatting sqref="K205:O207 R205:V207 R232:V234 K232:O234 D26:H27 K26:O27 R26:V27 D53:H54 K53:O54 R53:V54 D86:H87 K86:O87 R86:V87 R113:V114 K113:O114 D113:H114 K146:O147 R146:V147 R172:V174 K172:O174">
    <cfRule type="expression" dxfId="647" priority="591">
      <formula>AND(ISERR(D26)=TRUE, ISTEXT(#REF!)=TRUE)</formula>
    </cfRule>
  </conditionalFormatting>
  <conditionalFormatting sqref="K205:O207 R205:V207 R232:V234 K232:O234 D232:H234 D26:H27 K26:O27 R26:V27 D53:H54 K53:O54 R53:V54 D86:H87 K86:O87 R86:V87 R113:V114 K113:O114 D113:H114 D146:H147 K146:O147 R146:V147 D205:H207 R172:V174 D172:H174 K172:O174">
    <cfRule type="expression" dxfId="646" priority="590">
      <formula>AND(D26="#NULL!", ISTEXT(#REF!)=TRUE)</formula>
    </cfRule>
  </conditionalFormatting>
  <conditionalFormatting sqref="K205:O207 R205:V207 R232:V234 K232:O234 D232:H234 D26:H27 K26:O27 R26:V27 D53:H54 K53:O54 R53:V54 D86:H87 K86:O87 R86:V87 R113:V114 K113:O114 D113:H114 D146:H147 K146:O147 R146:V147 D205:H207 R172:V174 D172:H174 K172:O174">
    <cfRule type="expression" dxfId="645" priority="589">
      <formula>AND(D26="#NULL!", ISTEXT(#REF!)=TRUE)</formula>
    </cfRule>
  </conditionalFormatting>
  <conditionalFormatting sqref="H232 V232 O232:O234 V205 O205:O207 O172:O174 N26:O27 N53:O54 H53:H54 V53:V54 O86:O87 H86:H87 O113:O114 O146:O147 H205">
    <cfRule type="expression" dxfId="644" priority="588">
      <formula>AND(ISERR(H26)=TRUE, ISTEXT(#REF!)=TRUE)</formula>
    </cfRule>
  </conditionalFormatting>
  <conditionalFormatting sqref="R143:T143 R170:T170 D203:F203 K203:M203 R203:T203 R230:T230 K230:M230 D230:F230 D23:F23 D50:F50 K23:M23 R23:T23 K50:M50 K170:M170 D170:F170 D143:F143 K143:M143 D110:F110 D83:F83 R50:T50">
    <cfRule type="expression" dxfId="643" priority="586">
      <formula>AND(ISERROR(D23)=TRUE, ISTEXT(#REF!)=TRUE)</formula>
    </cfRule>
  </conditionalFormatting>
  <conditionalFormatting sqref="K205:O207 R205:V207 R232:V234 K232:O234 D232:H234 D26:H27 K26:O27 R26:V27 D53:H54 K53:O54 R53:V54 D86:H87 D113:H114 D146:H147 K146:O147 R146:V147 D205:H207 R172:V174 D172:H174 K172:O174">
    <cfRule type="expression" dxfId="642" priority="585">
      <formula>AND(ISERR(D26)=TRUE, ISTEXT(#REF!)=TRUE)</formula>
    </cfRule>
  </conditionalFormatting>
  <conditionalFormatting sqref="K83:M83">
    <cfRule type="expression" dxfId="641" priority="584">
      <formula>AND(ISERROR(K83)=TRUE, ISTEXT(#REF!)=TRUE)</formula>
    </cfRule>
  </conditionalFormatting>
  <conditionalFormatting sqref="K86:O87">
    <cfRule type="expression" dxfId="640" priority="583">
      <formula>AND(ISERR(K86)=TRUE, ISTEXT(#REF!)=TRUE)</formula>
    </cfRule>
  </conditionalFormatting>
  <conditionalFormatting sqref="R83:T83">
    <cfRule type="expression" dxfId="639" priority="582">
      <formula>AND(ISERROR(R83)=TRUE, ISTEXT(#REF!)=TRUE)</formula>
    </cfRule>
  </conditionalFormatting>
  <conditionalFormatting sqref="R86:V87 R113:V114 K113:O114 D146:H147">
    <cfRule type="expression" dxfId="638" priority="581">
      <formula>AND(ISERR(D86)=TRUE, ISTEXT(#REF!)=TRUE)</formula>
    </cfRule>
  </conditionalFormatting>
  <conditionalFormatting sqref="R110:T110">
    <cfRule type="expression" dxfId="637" priority="580">
      <formula>AND(ISERROR(R110)=TRUE, ISTEXT(#REF!)=TRUE)</formula>
    </cfRule>
  </conditionalFormatting>
  <conditionalFormatting sqref="K110:M110">
    <cfRule type="expression" dxfId="636" priority="578">
      <formula>AND(ISERROR(K110)=TRUE, ISTEXT(#REF!)=TRUE)</formula>
    </cfRule>
  </conditionalFormatting>
  <conditionalFormatting sqref="K110:M110">
    <cfRule type="expression" dxfId="635" priority="576">
      <formula>AND(ISERROR(K110)=TRUE, ISTEXT(#REF!)=TRUE)</formula>
    </cfRule>
  </conditionalFormatting>
  <conditionalFormatting sqref="D143:F143">
    <cfRule type="expression" dxfId="634" priority="574">
      <formula>AND(ISERROR(D143)=TRUE, ISTEXT(#REF!)=TRUE)</formula>
    </cfRule>
  </conditionalFormatting>
  <conditionalFormatting sqref="D170:F170">
    <cfRule type="expression" dxfId="633" priority="572">
      <formula>AND(ISERROR(D170)=TRUE, ISTEXT(#REF!)=TRUE)</formula>
    </cfRule>
  </conditionalFormatting>
  <conditionalFormatting sqref="D172:H174">
    <cfRule type="expression" dxfId="632" priority="571">
      <formula>AND(ISERR(D172)=TRUE, ISTEXT(#REF!)=TRUE)</formula>
    </cfRule>
  </conditionalFormatting>
  <conditionalFormatting sqref="D203:F203">
    <cfRule type="expression" dxfId="631" priority="570">
      <formula>AND(ISERROR(D203)=TRUE, ISTEXT(#REF!)=TRUE)</formula>
    </cfRule>
  </conditionalFormatting>
  <conditionalFormatting sqref="D205:H207">
    <cfRule type="expression" dxfId="630" priority="569">
      <formula>AND(ISERR(D205)=TRUE, ISTEXT(#REF!)=TRUE)</formula>
    </cfRule>
  </conditionalFormatting>
  <conditionalFormatting sqref="D230:F230">
    <cfRule type="expression" dxfId="629" priority="568">
      <formula>AND(ISERROR(D230)=TRUE, ISTEXT(#REF!)=TRUE)</formula>
    </cfRule>
  </conditionalFormatting>
  <conditionalFormatting sqref="D232:H234">
    <cfRule type="expression" dxfId="628" priority="567">
      <formula>AND(ISERR(D232)=TRUE, ISTEXT(#REF!)=TRUE)</formula>
    </cfRule>
  </conditionalFormatting>
  <conditionalFormatting sqref="F170">
    <cfRule type="expression" dxfId="627" priority="566">
      <formula>AND(ISERROR(F170)=TRUE, ISTEXT(#REF!)=TRUE)</formula>
    </cfRule>
  </conditionalFormatting>
  <conditionalFormatting sqref="F143">
    <cfRule type="expression" dxfId="626" priority="565">
      <formula>AND(ISERROR(F143)=TRUE, ISTEXT(#REF!)=TRUE)</formula>
    </cfRule>
  </conditionalFormatting>
  <conditionalFormatting sqref="M110">
    <cfRule type="expression" dxfId="625" priority="564">
      <formula>AND(ISERROR(M110)=TRUE, ISTEXT(#REF!)=TRUE)</formula>
    </cfRule>
  </conditionalFormatting>
  <conditionalFormatting sqref="G145:H145">
    <cfRule type="containsErrors" dxfId="624" priority="555">
      <formula>ISERROR(G145)</formula>
    </cfRule>
  </conditionalFormatting>
  <conditionalFormatting sqref="G205:H205">
    <cfRule type="expression" dxfId="623" priority="558">
      <formula>AND(ISERR(G205)=TRUE, ISTEXT(#REF!)=TRUE)</formula>
    </cfRule>
  </conditionalFormatting>
  <conditionalFormatting sqref="H172">
    <cfRule type="expression" dxfId="622" priority="557">
      <formula>AND(ISERR(H172)=TRUE, ISTEXT(#REF!)=TRUE)</formula>
    </cfRule>
  </conditionalFormatting>
  <conditionalFormatting sqref="G172:H172">
    <cfRule type="expression" dxfId="621" priority="556">
      <formula>AND(ISERR(G172)=TRUE, ISTEXT(#REF!)=TRUE)</formula>
    </cfRule>
  </conditionalFormatting>
  <conditionalFormatting sqref="G145:H145">
    <cfRule type="expression" dxfId="620" priority="554">
      <formula>AND(G145="#NULL!", ISTEXT(#REF!)=TRUE)</formula>
    </cfRule>
  </conditionalFormatting>
  <conditionalFormatting sqref="G145:H145">
    <cfRule type="expression" dxfId="619" priority="553">
      <formula>AND(G145="#NULL!", ISTEXT(#REF!)=TRUE)</formula>
    </cfRule>
  </conditionalFormatting>
  <conditionalFormatting sqref="H145">
    <cfRule type="expression" dxfId="618" priority="552">
      <formula>AND(ISERR(H145)=TRUE, ISTEXT(#REF!)=TRUE)</formula>
    </cfRule>
  </conditionalFormatting>
  <conditionalFormatting sqref="G145:H145">
    <cfRule type="expression" dxfId="617" priority="551">
      <formula>AND(ISERR(G145)=TRUE, ISTEXT(#REF!)=TRUE)</formula>
    </cfRule>
  </conditionalFormatting>
  <conditionalFormatting sqref="G145:H145">
    <cfRule type="expression" dxfId="616" priority="550">
      <formula>AND(ISERR(G145)=TRUE, ISTEXT(#REF!)=TRUE)</formula>
    </cfRule>
  </conditionalFormatting>
  <conditionalFormatting sqref="G112:H112">
    <cfRule type="containsErrors" dxfId="615" priority="549">
      <formula>ISERROR(G112)</formula>
    </cfRule>
  </conditionalFormatting>
  <conditionalFormatting sqref="G112:H112">
    <cfRule type="expression" dxfId="614" priority="548">
      <formula>AND(G112="#NULL!", ISTEXT(#REF!)=TRUE)</formula>
    </cfRule>
  </conditionalFormatting>
  <conditionalFormatting sqref="G112:H112">
    <cfRule type="expression" dxfId="613" priority="547">
      <formula>AND(G112="#NULL!", ISTEXT(#REF!)=TRUE)</formula>
    </cfRule>
  </conditionalFormatting>
  <conditionalFormatting sqref="H112">
    <cfRule type="expression" dxfId="612" priority="546">
      <formula>AND(ISERR(H112)=TRUE, ISTEXT(#REF!)=TRUE)</formula>
    </cfRule>
  </conditionalFormatting>
  <conditionalFormatting sqref="G112:H112">
    <cfRule type="expression" dxfId="611" priority="545">
      <formula>AND(ISERR(G112)=TRUE, ISTEXT(#REF!)=TRUE)</formula>
    </cfRule>
  </conditionalFormatting>
  <conditionalFormatting sqref="G112:H112">
    <cfRule type="expression" dxfId="610" priority="544">
      <formula>AND(ISERR(G112)=TRUE, ISTEXT(#REF!)=TRUE)</formula>
    </cfRule>
  </conditionalFormatting>
  <conditionalFormatting sqref="G85:H85">
    <cfRule type="containsErrors" dxfId="609" priority="543">
      <formula>ISERROR(G85)</formula>
    </cfRule>
  </conditionalFormatting>
  <conditionalFormatting sqref="G85:H85">
    <cfRule type="expression" dxfId="608" priority="542">
      <formula>AND(G85="#NULL!", ISTEXT(#REF!)=TRUE)</formula>
    </cfRule>
  </conditionalFormatting>
  <conditionalFormatting sqref="G85:H85">
    <cfRule type="expression" dxfId="607" priority="541">
      <formula>AND(G85="#NULL!", ISTEXT(#REF!)=TRUE)</formula>
    </cfRule>
  </conditionalFormatting>
  <conditionalFormatting sqref="H85">
    <cfRule type="expression" dxfId="606" priority="540">
      <formula>AND(ISERR(H85)=TRUE, ISTEXT(#REF!)=TRUE)</formula>
    </cfRule>
  </conditionalFormatting>
  <conditionalFormatting sqref="G85:H85">
    <cfRule type="expression" dxfId="605" priority="539">
      <formula>AND(ISERR(G85)=TRUE, ISTEXT(#REF!)=TRUE)</formula>
    </cfRule>
  </conditionalFormatting>
  <conditionalFormatting sqref="G85:H85">
    <cfRule type="expression" dxfId="604" priority="538">
      <formula>AND(ISERR(G85)=TRUE, ISTEXT(#REF!)=TRUE)</formula>
    </cfRule>
  </conditionalFormatting>
  <conditionalFormatting sqref="G52:H52">
    <cfRule type="containsErrors" dxfId="603" priority="537">
      <formula>ISERROR(G52)</formula>
    </cfRule>
  </conditionalFormatting>
  <conditionalFormatting sqref="G52:H52">
    <cfRule type="expression" dxfId="602" priority="536">
      <formula>AND(G52="#NULL!", ISTEXT(#REF!)=TRUE)</formula>
    </cfRule>
  </conditionalFormatting>
  <conditionalFormatting sqref="G52:H52">
    <cfRule type="expression" dxfId="601" priority="535">
      <formula>AND(G52="#NULL!", ISTEXT(#REF!)=TRUE)</formula>
    </cfRule>
  </conditionalFormatting>
  <conditionalFormatting sqref="H52">
    <cfRule type="expression" dxfId="600" priority="534">
      <formula>AND(ISERR(H52)=TRUE, ISTEXT(#REF!)=TRUE)</formula>
    </cfRule>
  </conditionalFormatting>
  <conditionalFormatting sqref="G52:H52">
    <cfRule type="expression" dxfId="599" priority="533">
      <formula>AND(ISERR(G52)=TRUE, ISTEXT(#REF!)=TRUE)</formula>
    </cfRule>
  </conditionalFormatting>
  <conditionalFormatting sqref="G52:H52">
    <cfRule type="expression" dxfId="598" priority="532">
      <formula>AND(ISERR(G52)=TRUE, ISTEXT(#REF!)=TRUE)</formula>
    </cfRule>
  </conditionalFormatting>
  <conditionalFormatting sqref="G25:H25">
    <cfRule type="containsErrors" dxfId="597" priority="531">
      <formula>ISERROR(G25)</formula>
    </cfRule>
  </conditionalFormatting>
  <conditionalFormatting sqref="G25:H25">
    <cfRule type="expression" dxfId="596" priority="530">
      <formula>AND(G25="#NULL!", ISTEXT(#REF!)=TRUE)</formula>
    </cfRule>
  </conditionalFormatting>
  <conditionalFormatting sqref="G25:H25">
    <cfRule type="expression" dxfId="595" priority="529">
      <formula>AND(G25="#NULL!", ISTEXT(#REF!)=TRUE)</formula>
    </cfRule>
  </conditionalFormatting>
  <conditionalFormatting sqref="H25">
    <cfRule type="expression" dxfId="594" priority="528">
      <formula>AND(ISERR(H25)=TRUE, ISTEXT(#REF!)=TRUE)</formula>
    </cfRule>
  </conditionalFormatting>
  <conditionalFormatting sqref="G25:H25">
    <cfRule type="expression" dxfId="593" priority="527">
      <formula>AND(ISERR(G25)=TRUE, ISTEXT(#REF!)=TRUE)</formula>
    </cfRule>
  </conditionalFormatting>
  <conditionalFormatting sqref="G25:H25">
    <cfRule type="expression" dxfId="592" priority="526">
      <formula>AND(ISERR(G25)=TRUE, ISTEXT(#REF!)=TRUE)</formula>
    </cfRule>
  </conditionalFormatting>
  <conditionalFormatting sqref="N265:O267 U265:V267 U292:V294 N292:O294 G292:H294 D269:H269 K269:O269 R269:V269 D263:F267 K266:M267 R266:T267 R293:T294 K293:M294 D290:F294 G265:H267 L263:M265 S263:T265 S290:T292 L290:M292">
    <cfRule type="containsErrors" dxfId="591" priority="525">
      <formula>ISERROR(D263)</formula>
    </cfRule>
  </conditionalFormatting>
  <conditionalFormatting sqref="U263:V267 N263:O267 U290:V294 G290:H294 N290:O294 G263:H267">
    <cfRule type="cellIs" dxfId="590" priority="523" operator="equal">
      <formula>"#N/A"</formula>
    </cfRule>
    <cfRule type="cellIs" dxfId="589" priority="524" operator="equal">
      <formula>"#NULL!"</formula>
    </cfRule>
  </conditionalFormatting>
  <conditionalFormatting sqref="L263:M263 S263:T263 S290:T290 L290:M290">
    <cfRule type="expression" dxfId="588" priority="522">
      <formula>AND(ISERROR(L263)=TRUE, ISTEXT(#REF!)=TRUE)</formula>
    </cfRule>
  </conditionalFormatting>
  <conditionalFormatting sqref="K266:O267 R266:V267 R293:V294 K293:O294 L265:O265 S265:V265 S292:V292 L292:O292">
    <cfRule type="expression" dxfId="587" priority="521">
      <formula>AND(ISERR(K265)=TRUE, ISTEXT(#REF!)=TRUE)</formula>
    </cfRule>
  </conditionalFormatting>
  <conditionalFormatting sqref="K266:O267 R266:V267 R293:V294 K293:O294 D292:H294 D265:H267 L265:O265 S265:V265 S292:V292 L292:O292">
    <cfRule type="expression" dxfId="586" priority="520">
      <formula>AND(D265="#NULL!", ISTEXT(#REF!)=TRUE)</formula>
    </cfRule>
  </conditionalFormatting>
  <conditionalFormatting sqref="K266:O267 R266:V267 R293:V294 K293:O294 D292:H294 D265:H267 L265:O265 S265:V265 S292:V292 L292:O292">
    <cfRule type="expression" dxfId="585" priority="519">
      <formula>AND(D265="#NULL!", ISTEXT(#REF!)=TRUE)</formula>
    </cfRule>
  </conditionalFormatting>
  <conditionalFormatting sqref="H292 V292 O292:O294 V265 O265:O267 H265">
    <cfRule type="expression" dxfId="584" priority="518">
      <formula>AND(ISERR(H265)=TRUE, ISTEXT(#REF!)=TRUE)</formula>
    </cfRule>
  </conditionalFormatting>
  <conditionalFormatting sqref="D263:F263 L263:M263 S263:T263 S290:T290 L290:M290 D290:F290">
    <cfRule type="expression" dxfId="583" priority="517">
      <formula>AND(ISERROR(D263)=TRUE, ISTEXT(#REF!)=TRUE)</formula>
    </cfRule>
  </conditionalFormatting>
  <conditionalFormatting sqref="K266:O267 R266:V267 R293:V294 K293:O294 D292:H294 D265:H267 L265:O265 S265:V265 S292:V292 L292:O292">
    <cfRule type="expression" dxfId="582" priority="516">
      <formula>AND(ISERR(D265)=TRUE, ISTEXT(#REF!)=TRUE)</formula>
    </cfRule>
  </conditionalFormatting>
  <conditionalFormatting sqref="D263:F263">
    <cfRule type="expression" dxfId="581" priority="515">
      <formula>AND(ISERROR(D263)=TRUE, ISTEXT(#REF!)=TRUE)</formula>
    </cfRule>
  </conditionalFormatting>
  <conditionalFormatting sqref="D265:H267">
    <cfRule type="expression" dxfId="580" priority="514">
      <formula>AND(ISERR(D265)=TRUE, ISTEXT(#REF!)=TRUE)</formula>
    </cfRule>
  </conditionalFormatting>
  <conditionalFormatting sqref="D290:F290">
    <cfRule type="expression" dxfId="579" priority="513">
      <formula>AND(ISERROR(D290)=TRUE, ISTEXT(#REF!)=TRUE)</formula>
    </cfRule>
  </conditionalFormatting>
  <conditionalFormatting sqref="D292:H294">
    <cfRule type="expression" dxfId="578" priority="512">
      <formula>AND(ISERR(D292)=TRUE, ISTEXT(#REF!)=TRUE)</formula>
    </cfRule>
  </conditionalFormatting>
  <conditionalFormatting sqref="G265:H265">
    <cfRule type="expression" dxfId="577" priority="509">
      <formula>AND(ISERR(G265)=TRUE, ISTEXT(#REF!)=TRUE)</formula>
    </cfRule>
  </conditionalFormatting>
  <conditionalFormatting sqref="N325:O327 U325:V327 U352:V354 N352:O354 G352:H354 D329:H329 K329:O329 R329:V329 D323:F327 K326:M327 R326:T327 R353:T354 K353:M354 D350:F354 G325:H327 S323:T325 L323:M325 S350:T352 L350:M352">
    <cfRule type="containsErrors" dxfId="576" priority="508">
      <formula>ISERROR(D323)</formula>
    </cfRule>
  </conditionalFormatting>
  <conditionalFormatting sqref="U323:V327 N323:O327 U350:V354 G350:H354 N350:O354 G323:H327">
    <cfRule type="cellIs" dxfId="575" priority="506" operator="equal">
      <formula>"#N/A"</formula>
    </cfRule>
    <cfRule type="cellIs" dxfId="574" priority="507" operator="equal">
      <formula>"#NULL!"</formula>
    </cfRule>
  </conditionalFormatting>
  <conditionalFormatting sqref="L323:M323 S323:T323 S350:T350 L350:M350">
    <cfRule type="expression" dxfId="573" priority="505">
      <formula>AND(ISERROR(L323)=TRUE, ISTEXT(#REF!)=TRUE)</formula>
    </cfRule>
  </conditionalFormatting>
  <conditionalFormatting sqref="K326:O327 R326:V327 R353:V354 K353:O354 S325:V325 L325:O325 S352:V352 L352:O352">
    <cfRule type="expression" dxfId="572" priority="504">
      <formula>AND(ISERR(K325)=TRUE, ISTEXT(#REF!)=TRUE)</formula>
    </cfRule>
  </conditionalFormatting>
  <conditionalFormatting sqref="K326:O327 R326:V327 R353:V354 K353:O354 D352:H354 D325:H327 S325:V325 L325:O325 S352:V352 L352:O352">
    <cfRule type="expression" dxfId="571" priority="503">
      <formula>AND(D325="#NULL!", ISTEXT(#REF!)=TRUE)</formula>
    </cfRule>
  </conditionalFormatting>
  <conditionalFormatting sqref="K326:O327 R326:V327 R353:V354 K353:O354 D352:H354 D325:H327 S325:V325 L325:O325 S352:V352 L352:O352">
    <cfRule type="expression" dxfId="570" priority="502">
      <formula>AND(D325="#NULL!", ISTEXT(#REF!)=TRUE)</formula>
    </cfRule>
  </conditionalFormatting>
  <conditionalFormatting sqref="H352 V352 O352:O354 V325 O325:O327 H325">
    <cfRule type="expression" dxfId="569" priority="501">
      <formula>AND(ISERR(H325)=TRUE, ISTEXT(#REF!)=TRUE)</formula>
    </cfRule>
  </conditionalFormatting>
  <conditionalFormatting sqref="D323:F323 L323:M323 S323:T323 S350:T350 L350:M350 D350:F350">
    <cfRule type="expression" dxfId="568" priority="500">
      <formula>AND(ISERROR(D323)=TRUE, ISTEXT(#REF!)=TRUE)</formula>
    </cfRule>
  </conditionalFormatting>
  <conditionalFormatting sqref="K326:O327 R326:V327 R353:V354 K353:O354 D352:H354 D325:H327 S325:V325 L325:O325 S352:V352 L352:O352">
    <cfRule type="expression" dxfId="567" priority="499">
      <formula>AND(ISERR(D325)=TRUE, ISTEXT(#REF!)=TRUE)</formula>
    </cfRule>
  </conditionalFormatting>
  <conditionalFormatting sqref="D323:F323">
    <cfRule type="expression" dxfId="566" priority="498">
      <formula>AND(ISERROR(D323)=TRUE, ISTEXT(#REF!)=TRUE)</formula>
    </cfRule>
  </conditionalFormatting>
  <conditionalFormatting sqref="D325:H327">
    <cfRule type="expression" dxfId="565" priority="497">
      <formula>AND(ISERR(D325)=TRUE, ISTEXT(#REF!)=TRUE)</formula>
    </cfRule>
  </conditionalFormatting>
  <conditionalFormatting sqref="D350:F350">
    <cfRule type="expression" dxfId="564" priority="496">
      <formula>AND(ISERROR(D350)=TRUE, ISTEXT(#REF!)=TRUE)</formula>
    </cfRule>
  </conditionalFormatting>
  <conditionalFormatting sqref="D352:H354">
    <cfRule type="expression" dxfId="563" priority="495">
      <formula>AND(ISERR(D352)=TRUE, ISTEXT(#REF!)=TRUE)</formula>
    </cfRule>
  </conditionalFormatting>
  <conditionalFormatting sqref="G325:H325">
    <cfRule type="expression" dxfId="562" priority="492">
      <formula>AND(ISERR(G325)=TRUE, ISTEXT(#REF!)=TRUE)</formula>
    </cfRule>
  </conditionalFormatting>
  <conditionalFormatting sqref="U412:V414 N412:O414 G412:H414 D389:H389 K389:O389 R389:V389 D383:F387 K386:M387 R386:T387 R413:T414 K413:M414 D410:F414 S383:T385 L383:M385 S410:T412 L410:M412 G385:H387 N385:O387 U385:V387">
    <cfRule type="containsErrors" dxfId="561" priority="491">
      <formula>ISERROR(D383)</formula>
    </cfRule>
  </conditionalFormatting>
  <conditionalFormatting sqref="U410:V414 G410:H414 N410:O414 G383:H387 N383:O387 U383:V387">
    <cfRule type="cellIs" dxfId="560" priority="489" operator="equal">
      <formula>"#N/A"</formula>
    </cfRule>
    <cfRule type="cellIs" dxfId="559" priority="490" operator="equal">
      <formula>"#NULL!"</formula>
    </cfRule>
  </conditionalFormatting>
  <conditionalFormatting sqref="L383:M383 S383:T383 S410:T410 L410:M410">
    <cfRule type="expression" dxfId="558" priority="488">
      <formula>AND(ISERROR(L383)=TRUE, ISTEXT(#REF!)=TRUE)</formula>
    </cfRule>
  </conditionalFormatting>
  <conditionalFormatting sqref="K386:O387 R386:V387 R413:V414 K413:O414 S412:V412 L412:O412 L385:O385 S385:V385">
    <cfRule type="expression" dxfId="557" priority="487">
      <formula>AND(ISERR(K385)=TRUE, ISTEXT(#REF!)=TRUE)</formula>
    </cfRule>
  </conditionalFormatting>
  <conditionalFormatting sqref="K386:O387 R386:V387 R413:V414 K413:O414 D412:H414 S412:V412 L412:O412 D385:H387 L385:O385 S385:V385">
    <cfRule type="expression" dxfId="556" priority="486">
      <formula>AND(D385="#NULL!", ISTEXT(#REF!)=TRUE)</formula>
    </cfRule>
  </conditionalFormatting>
  <conditionalFormatting sqref="K386:O387 R386:V387 R413:V414 K413:O414 D412:H414 S412:V412 L412:O412 D385:H387 L385:O385 S385:V385">
    <cfRule type="expression" dxfId="555" priority="485">
      <formula>AND(D385="#NULL!", ISTEXT(#REF!)=TRUE)</formula>
    </cfRule>
  </conditionalFormatting>
  <conditionalFormatting sqref="H412 V412 O412:O414 H385 O385:O387 V385">
    <cfRule type="expression" dxfId="554" priority="484">
      <formula>AND(ISERR(H385)=TRUE, ISTEXT(#REF!)=TRUE)</formula>
    </cfRule>
  </conditionalFormatting>
  <conditionalFormatting sqref="D383:F383 L383:M383 S383:T383 S410:T410 L410:M410 D410:F410">
    <cfRule type="expression" dxfId="553" priority="483">
      <formula>AND(ISERROR(D383)=TRUE, ISTEXT(#REF!)=TRUE)</formula>
    </cfRule>
  </conditionalFormatting>
  <conditionalFormatting sqref="K386:O387 R386:V387 R413:V414 K413:O414 D412:H414 S412:V412 L412:O412 D385:H387 L385:O385 S385:V385">
    <cfRule type="expression" dxfId="552" priority="482">
      <formula>AND(ISERR(D385)=TRUE, ISTEXT(#REF!)=TRUE)</formula>
    </cfRule>
  </conditionalFormatting>
  <conditionalFormatting sqref="D383:F383">
    <cfRule type="expression" dxfId="551" priority="481">
      <formula>AND(ISERROR(D383)=TRUE, ISTEXT(#REF!)=TRUE)</formula>
    </cfRule>
  </conditionalFormatting>
  <conditionalFormatting sqref="D385:H387">
    <cfRule type="expression" dxfId="550" priority="480">
      <formula>AND(ISERR(D385)=TRUE, ISTEXT(#REF!)=TRUE)</formula>
    </cfRule>
  </conditionalFormatting>
  <conditionalFormatting sqref="D410:F410">
    <cfRule type="expression" dxfId="549" priority="479">
      <formula>AND(ISERROR(D410)=TRUE, ISTEXT(#REF!)=TRUE)</formula>
    </cfRule>
  </conditionalFormatting>
  <conditionalFormatting sqref="D412:H414">
    <cfRule type="expression" dxfId="548" priority="478">
      <formula>AND(ISERR(D412)=TRUE, ISTEXT(#REF!)=TRUE)</formula>
    </cfRule>
  </conditionalFormatting>
  <conditionalFormatting sqref="G385:H385">
    <cfRule type="expression" dxfId="547" priority="475">
      <formula>AND(ISERR(G385)=TRUE, ISTEXT(#REF!)=TRUE)</formula>
    </cfRule>
  </conditionalFormatting>
  <conditionalFormatting sqref="N445:O447 U445:V447 U472:V474 N472:O474 G472:H474 D449:H449 K449:O449 R449:V449 D443:F447 K446:M447 R446:T447 R473:T474 K473:M474 D470:F474 G445:H447 S443:T445 L443:M445 S470:T472 L470:M472">
    <cfRule type="containsErrors" dxfId="546" priority="474">
      <formula>ISERROR(D443)</formula>
    </cfRule>
  </conditionalFormatting>
  <conditionalFormatting sqref="U443:V447 N443:O447 G470:H474 N470:O474 G443:H447 U470:V474">
    <cfRule type="cellIs" dxfId="545" priority="472" operator="equal">
      <formula>"#N/A"</formula>
    </cfRule>
    <cfRule type="cellIs" dxfId="544" priority="473" operator="equal">
      <formula>"#NULL!"</formula>
    </cfRule>
  </conditionalFormatting>
  <conditionalFormatting sqref="L443:M443 S443:T443 S470:T470 L470:M470">
    <cfRule type="expression" dxfId="543" priority="471">
      <formula>AND(ISERROR(L443)=TRUE, ISTEXT(#REF!)=TRUE)</formula>
    </cfRule>
  </conditionalFormatting>
  <conditionalFormatting sqref="K446:O447 R446:V447 R473:V474 K473:O474 S445:V445 L445:O445 S472:V472 L472:O472">
    <cfRule type="expression" dxfId="542" priority="470">
      <formula>AND(ISERR(K445)=TRUE, ISTEXT(#REF!)=TRUE)</formula>
    </cfRule>
  </conditionalFormatting>
  <conditionalFormatting sqref="K446:O447 R446:V447 R473:V474 K473:O474 D472:H474 D445:H447 S445:V445 L445:O445 S472:V472 L472:O472">
    <cfRule type="expression" dxfId="541" priority="469">
      <formula>AND(D445="#NULL!", ISTEXT(#REF!)=TRUE)</formula>
    </cfRule>
  </conditionalFormatting>
  <conditionalFormatting sqref="K446:O447 R446:V447 R473:V474 K473:O474 D472:H474 D445:H447 S445:V445 L445:O445 S472:V472 L472:O472">
    <cfRule type="expression" dxfId="540" priority="468">
      <formula>AND(D445="#NULL!", ISTEXT(#REF!)=TRUE)</formula>
    </cfRule>
  </conditionalFormatting>
  <conditionalFormatting sqref="H472 V472 O472:O474 V445 O445:O447 H445">
    <cfRule type="expression" dxfId="539" priority="467">
      <formula>AND(ISERR(H445)=TRUE, ISTEXT(#REF!)=TRUE)</formula>
    </cfRule>
  </conditionalFormatting>
  <conditionalFormatting sqref="D443:F443 L443:M443 S443:T443 S470:T470 L470:M470 D470:F470">
    <cfRule type="expression" dxfId="538" priority="466">
      <formula>AND(ISERROR(D443)=TRUE, ISTEXT(#REF!)=TRUE)</formula>
    </cfRule>
  </conditionalFormatting>
  <conditionalFormatting sqref="K446:O447 R446:V447 R473:V474 K473:O474 D472:H474 D445:H447 S445:V445 L445:O445 S472:V472 L472:O472">
    <cfRule type="expression" dxfId="537" priority="465">
      <formula>AND(ISERR(D445)=TRUE, ISTEXT(#REF!)=TRUE)</formula>
    </cfRule>
  </conditionalFormatting>
  <conditionalFormatting sqref="D443:F443">
    <cfRule type="expression" dxfId="536" priority="464">
      <formula>AND(ISERROR(D443)=TRUE, ISTEXT(#REF!)=TRUE)</formula>
    </cfRule>
  </conditionalFormatting>
  <conditionalFormatting sqref="D445:H447">
    <cfRule type="expression" dxfId="535" priority="463">
      <formula>AND(ISERR(D445)=TRUE, ISTEXT(#REF!)=TRUE)</formula>
    </cfRule>
  </conditionalFormatting>
  <conditionalFormatting sqref="D470:F470">
    <cfRule type="expression" dxfId="534" priority="462">
      <formula>AND(ISERROR(D470)=TRUE, ISTEXT(#REF!)=TRUE)</formula>
    </cfRule>
  </conditionalFormatting>
  <conditionalFormatting sqref="D472:H474">
    <cfRule type="expression" dxfId="533" priority="461">
      <formula>AND(ISERR(D472)=TRUE, ISTEXT(#REF!)=TRUE)</formula>
    </cfRule>
  </conditionalFormatting>
  <conditionalFormatting sqref="G445:H445">
    <cfRule type="expression" dxfId="532" priority="458">
      <formula>AND(ISERR(G445)=TRUE, ISTEXT(#REF!)=TRUE)</formula>
    </cfRule>
  </conditionalFormatting>
  <conditionalFormatting sqref="N505:O507 U505:V507 U532:V533 N532:O533 G532:H533 D509:H509 K509:O509 R509:V509 D503:F507 K506:M507 R506:T507 R533:T533 K533:M533 D530:F533 G505:H507 S503:T505 L503:M505 S530:T532 L530:M532">
    <cfRule type="containsErrors" dxfId="531" priority="457">
      <formula>ISERROR(D503)</formula>
    </cfRule>
  </conditionalFormatting>
  <conditionalFormatting sqref="U503:V507 N503:O507 U530:V533 G530:H533 N530:O533 G503:H507">
    <cfRule type="cellIs" dxfId="530" priority="455" operator="equal">
      <formula>"#N/A"</formula>
    </cfRule>
    <cfRule type="cellIs" dxfId="529" priority="456" operator="equal">
      <formula>"#NULL!"</formula>
    </cfRule>
  </conditionalFormatting>
  <conditionalFormatting sqref="L503:M503 S503:T503 S530:T530 L530:M530">
    <cfRule type="expression" dxfId="528" priority="454">
      <formula>AND(ISERROR(L503)=TRUE, ISTEXT(#REF!)=TRUE)</formula>
    </cfRule>
  </conditionalFormatting>
  <conditionalFormatting sqref="K506:O507 R506:V507 R533:V533 K533:O533 S505:V505 L505:O505 S532:V532 L532:O532">
    <cfRule type="expression" dxfId="527" priority="453">
      <formula>AND(ISERR(K505)=TRUE, ISTEXT(#REF!)=TRUE)</formula>
    </cfRule>
  </conditionalFormatting>
  <conditionalFormatting sqref="K506:O507 R506:V507 R533:V533 K533:O533 D532:H533 D505:H507 S505:V505 L505:O505 S532:V532 L532:O532">
    <cfRule type="expression" dxfId="526" priority="452">
      <formula>AND(D505="#NULL!", ISTEXT(#REF!)=TRUE)</formula>
    </cfRule>
  </conditionalFormatting>
  <conditionalFormatting sqref="K506:O507 R506:V507 R533:V533 K533:O533 D532:H533 D505:H507 S505:V505 L505:O505 S532:V532 L532:O532">
    <cfRule type="expression" dxfId="525" priority="451">
      <formula>AND(D505="#NULL!", ISTEXT(#REF!)=TRUE)</formula>
    </cfRule>
  </conditionalFormatting>
  <conditionalFormatting sqref="H532 V532 O532:O533 V505 O505:O507 H505">
    <cfRule type="expression" dxfId="524" priority="450">
      <formula>AND(ISERR(H505)=TRUE, ISTEXT(#REF!)=TRUE)</formula>
    </cfRule>
  </conditionalFormatting>
  <conditionalFormatting sqref="D503:F503 L503:M503 S503:T503 S530:T530 L530:M530 D530:F530">
    <cfRule type="expression" dxfId="523" priority="449">
      <formula>AND(ISERROR(D503)=TRUE, ISTEXT(#REF!)=TRUE)</formula>
    </cfRule>
  </conditionalFormatting>
  <conditionalFormatting sqref="K506:O507 R506:V507 R533:V533 K533:O533 D532:H533 D505:H507 S505:V505 L505:O505 S532:V532 L532:O532">
    <cfRule type="expression" dxfId="522" priority="448">
      <formula>AND(ISERR(D505)=TRUE, ISTEXT(#REF!)=TRUE)</formula>
    </cfRule>
  </conditionalFormatting>
  <conditionalFormatting sqref="D503:F503">
    <cfRule type="expression" dxfId="521" priority="447">
      <formula>AND(ISERROR(D503)=TRUE, ISTEXT(#REF!)=TRUE)</formula>
    </cfRule>
  </conditionalFormatting>
  <conditionalFormatting sqref="D505:H507">
    <cfRule type="expression" dxfId="520" priority="446">
      <formula>AND(ISERR(D505)=TRUE, ISTEXT(#REF!)=TRUE)</formula>
    </cfRule>
  </conditionalFormatting>
  <conditionalFormatting sqref="D530:F530">
    <cfRule type="expression" dxfId="519" priority="445">
      <formula>AND(ISERROR(D530)=TRUE, ISTEXT(#REF!)=TRUE)</formula>
    </cfRule>
  </conditionalFormatting>
  <conditionalFormatting sqref="D532:H533">
    <cfRule type="expression" dxfId="518" priority="444">
      <formula>AND(ISERR(D532)=TRUE, ISTEXT(#REF!)=TRUE)</formula>
    </cfRule>
  </conditionalFormatting>
  <conditionalFormatting sqref="G505:H505">
    <cfRule type="expression" dxfId="517" priority="441">
      <formula>AND(ISERR(G505)=TRUE, ISTEXT(#REF!)=TRUE)</formula>
    </cfRule>
  </conditionalFormatting>
  <conditionalFormatting sqref="G85">
    <cfRule type="containsErrors" dxfId="516" priority="440">
      <formula>ISERROR(G85)</formula>
    </cfRule>
  </conditionalFormatting>
  <conditionalFormatting sqref="G85">
    <cfRule type="expression" dxfId="515" priority="439">
      <formula>AND(G85="#NULL!", ISTEXT(#REF!)=TRUE)</formula>
    </cfRule>
  </conditionalFormatting>
  <conditionalFormatting sqref="G85">
    <cfRule type="expression" dxfId="514" priority="438">
      <formula>AND(G85="#NULL!", ISTEXT(#REF!)=TRUE)</formula>
    </cfRule>
  </conditionalFormatting>
  <conditionalFormatting sqref="G85">
    <cfRule type="expression" dxfId="513" priority="437">
      <formula>AND(ISERR(G85)=TRUE, ISTEXT(#REF!)=TRUE)</formula>
    </cfRule>
  </conditionalFormatting>
  <conditionalFormatting sqref="G85">
    <cfRule type="expression" dxfId="512" priority="436">
      <formula>AND(ISERR(G85)=TRUE, ISTEXT(#REF!)=TRUE)</formula>
    </cfRule>
  </conditionalFormatting>
  <conditionalFormatting sqref="G145">
    <cfRule type="expression" dxfId="511" priority="435">
      <formula>AND(ISERR(G145)=TRUE, ISTEXT(#REF!)=TRUE)</formula>
    </cfRule>
  </conditionalFormatting>
  <conditionalFormatting sqref="G172">
    <cfRule type="expression" dxfId="510" priority="434">
      <formula>AND(ISERR(G172)=TRUE, ISTEXT(#REF!)=TRUE)</formula>
    </cfRule>
  </conditionalFormatting>
  <conditionalFormatting sqref="N172">
    <cfRule type="expression" dxfId="509" priority="433">
      <formula>AND(ISERR(N172)=TRUE, ISTEXT(#REF!)=TRUE)</formula>
    </cfRule>
  </conditionalFormatting>
  <conditionalFormatting sqref="K263:K265">
    <cfRule type="containsErrors" dxfId="508" priority="432">
      <formula>ISERROR(K263)</formula>
    </cfRule>
  </conditionalFormatting>
  <conditionalFormatting sqref="K263">
    <cfRule type="expression" dxfId="507" priority="431">
      <formula>AND(ISERROR(K263)=TRUE, ISTEXT(#REF!)=TRUE)</formula>
    </cfRule>
  </conditionalFormatting>
  <conditionalFormatting sqref="K265">
    <cfRule type="expression" dxfId="506" priority="430">
      <formula>AND(ISERR(K265)=TRUE, ISTEXT(#REF!)=TRUE)</formula>
    </cfRule>
  </conditionalFormatting>
  <conditionalFormatting sqref="K265">
    <cfRule type="expression" dxfId="505" priority="429">
      <formula>AND(K265="#NULL!", ISTEXT(#REF!)=TRUE)</formula>
    </cfRule>
  </conditionalFormatting>
  <conditionalFormatting sqref="K265">
    <cfRule type="expression" dxfId="504" priority="428">
      <formula>AND(K265="#NULL!", ISTEXT(#REF!)=TRUE)</formula>
    </cfRule>
  </conditionalFormatting>
  <conditionalFormatting sqref="K263">
    <cfRule type="expression" dxfId="503" priority="427">
      <formula>AND(ISERROR(K263)=TRUE, ISTEXT(#REF!)=TRUE)</formula>
    </cfRule>
  </conditionalFormatting>
  <conditionalFormatting sqref="K265">
    <cfRule type="expression" dxfId="502" priority="426">
      <formula>AND(ISERR(K265)=TRUE, ISTEXT(#REF!)=TRUE)</formula>
    </cfRule>
  </conditionalFormatting>
  <conditionalFormatting sqref="R263:R265">
    <cfRule type="containsErrors" dxfId="501" priority="425">
      <formula>ISERROR(R263)</formula>
    </cfRule>
  </conditionalFormatting>
  <conditionalFormatting sqref="R263">
    <cfRule type="expression" dxfId="500" priority="424">
      <formula>AND(ISERROR(R263)=TRUE, ISTEXT(#REF!)=TRUE)</formula>
    </cfRule>
  </conditionalFormatting>
  <conditionalFormatting sqref="R265">
    <cfRule type="expression" dxfId="499" priority="423">
      <formula>AND(ISERR(R265)=TRUE, ISTEXT(#REF!)=TRUE)</formula>
    </cfRule>
  </conditionalFormatting>
  <conditionalFormatting sqref="R265">
    <cfRule type="expression" dxfId="498" priority="422">
      <formula>AND(R265="#NULL!", ISTEXT(#REF!)=TRUE)</formula>
    </cfRule>
  </conditionalFormatting>
  <conditionalFormatting sqref="R265">
    <cfRule type="expression" dxfId="497" priority="421">
      <formula>AND(R265="#NULL!", ISTEXT(#REF!)=TRUE)</formula>
    </cfRule>
  </conditionalFormatting>
  <conditionalFormatting sqref="R263">
    <cfRule type="expression" dxfId="496" priority="420">
      <formula>AND(ISERROR(R263)=TRUE, ISTEXT(#REF!)=TRUE)</formula>
    </cfRule>
  </conditionalFormatting>
  <conditionalFormatting sqref="R265">
    <cfRule type="expression" dxfId="495" priority="419">
      <formula>AND(ISERR(R265)=TRUE, ISTEXT(#REF!)=TRUE)</formula>
    </cfRule>
  </conditionalFormatting>
  <conditionalFormatting sqref="R290:R292">
    <cfRule type="containsErrors" dxfId="494" priority="418">
      <formula>ISERROR(R290)</formula>
    </cfRule>
  </conditionalFormatting>
  <conditionalFormatting sqref="R290">
    <cfRule type="expression" dxfId="493" priority="417">
      <formula>AND(ISERROR(R290)=TRUE, ISTEXT(#REF!)=TRUE)</formula>
    </cfRule>
  </conditionalFormatting>
  <conditionalFormatting sqref="R292">
    <cfRule type="expression" dxfId="492" priority="416">
      <formula>AND(ISERR(R292)=TRUE, ISTEXT(#REF!)=TRUE)</formula>
    </cfRule>
  </conditionalFormatting>
  <conditionalFormatting sqref="R292">
    <cfRule type="expression" dxfId="491" priority="415">
      <formula>AND(R292="#NULL!", ISTEXT(#REF!)=TRUE)</formula>
    </cfRule>
  </conditionalFormatting>
  <conditionalFormatting sqref="R292">
    <cfRule type="expression" dxfId="490" priority="414">
      <formula>AND(R292="#NULL!", ISTEXT(#REF!)=TRUE)</formula>
    </cfRule>
  </conditionalFormatting>
  <conditionalFormatting sqref="R290">
    <cfRule type="expression" dxfId="489" priority="413">
      <formula>AND(ISERROR(R290)=TRUE, ISTEXT(#REF!)=TRUE)</formula>
    </cfRule>
  </conditionalFormatting>
  <conditionalFormatting sqref="R292">
    <cfRule type="expression" dxfId="488" priority="412">
      <formula>AND(ISERR(R292)=TRUE, ISTEXT(#REF!)=TRUE)</formula>
    </cfRule>
  </conditionalFormatting>
  <conditionalFormatting sqref="K290:K292">
    <cfRule type="containsErrors" dxfId="487" priority="411">
      <formula>ISERROR(K290)</formula>
    </cfRule>
  </conditionalFormatting>
  <conditionalFormatting sqref="K290">
    <cfRule type="expression" dxfId="486" priority="410">
      <formula>AND(ISERROR(K290)=TRUE, ISTEXT(#REF!)=TRUE)</formula>
    </cfRule>
  </conditionalFormatting>
  <conditionalFormatting sqref="K292">
    <cfRule type="expression" dxfId="485" priority="409">
      <formula>AND(ISERR(K292)=TRUE, ISTEXT(#REF!)=TRUE)</formula>
    </cfRule>
  </conditionalFormatting>
  <conditionalFormatting sqref="K292">
    <cfRule type="expression" dxfId="484" priority="408">
      <formula>AND(K292="#NULL!", ISTEXT(#REF!)=TRUE)</formula>
    </cfRule>
  </conditionalFormatting>
  <conditionalFormatting sqref="K292">
    <cfRule type="expression" dxfId="483" priority="407">
      <formula>AND(K292="#NULL!", ISTEXT(#REF!)=TRUE)</formula>
    </cfRule>
  </conditionalFormatting>
  <conditionalFormatting sqref="K290">
    <cfRule type="expression" dxfId="482" priority="406">
      <formula>AND(ISERROR(K290)=TRUE, ISTEXT(#REF!)=TRUE)</formula>
    </cfRule>
  </conditionalFormatting>
  <conditionalFormatting sqref="K292">
    <cfRule type="expression" dxfId="481" priority="405">
      <formula>AND(ISERR(K292)=TRUE, ISTEXT(#REF!)=TRUE)</formula>
    </cfRule>
  </conditionalFormatting>
  <conditionalFormatting sqref="R323:R325">
    <cfRule type="containsErrors" dxfId="480" priority="404">
      <formula>ISERROR(R323)</formula>
    </cfRule>
  </conditionalFormatting>
  <conditionalFormatting sqref="R323">
    <cfRule type="expression" dxfId="479" priority="403">
      <formula>AND(ISERROR(R323)=TRUE, ISTEXT(#REF!)=TRUE)</formula>
    </cfRule>
  </conditionalFormatting>
  <conditionalFormatting sqref="R325">
    <cfRule type="expression" dxfId="478" priority="402">
      <formula>AND(ISERR(R325)=TRUE, ISTEXT(#REF!)=TRUE)</formula>
    </cfRule>
  </conditionalFormatting>
  <conditionalFormatting sqref="R325">
    <cfRule type="expression" dxfId="477" priority="401">
      <formula>AND(R325="#NULL!", ISTEXT(#REF!)=TRUE)</formula>
    </cfRule>
  </conditionalFormatting>
  <conditionalFormatting sqref="R325">
    <cfRule type="expression" dxfId="476" priority="400">
      <formula>AND(R325="#NULL!", ISTEXT(#REF!)=TRUE)</formula>
    </cfRule>
  </conditionalFormatting>
  <conditionalFormatting sqref="R323">
    <cfRule type="expression" dxfId="475" priority="399">
      <formula>AND(ISERROR(R323)=TRUE, ISTEXT(#REF!)=TRUE)</formula>
    </cfRule>
  </conditionalFormatting>
  <conditionalFormatting sqref="R325">
    <cfRule type="expression" dxfId="474" priority="398">
      <formula>AND(ISERR(R325)=TRUE, ISTEXT(#REF!)=TRUE)</formula>
    </cfRule>
  </conditionalFormatting>
  <conditionalFormatting sqref="K323:K325">
    <cfRule type="containsErrors" dxfId="473" priority="397">
      <formula>ISERROR(K323)</formula>
    </cfRule>
  </conditionalFormatting>
  <conditionalFormatting sqref="K323">
    <cfRule type="expression" dxfId="472" priority="396">
      <formula>AND(ISERROR(K323)=TRUE, ISTEXT(#REF!)=TRUE)</formula>
    </cfRule>
  </conditionalFormatting>
  <conditionalFormatting sqref="K325">
    <cfRule type="expression" dxfId="471" priority="395">
      <formula>AND(ISERR(K325)=TRUE, ISTEXT(#REF!)=TRUE)</formula>
    </cfRule>
  </conditionalFormatting>
  <conditionalFormatting sqref="K325">
    <cfRule type="expression" dxfId="470" priority="394">
      <formula>AND(K325="#NULL!", ISTEXT(#REF!)=TRUE)</formula>
    </cfRule>
  </conditionalFormatting>
  <conditionalFormatting sqref="K325">
    <cfRule type="expression" dxfId="469" priority="393">
      <formula>AND(K325="#NULL!", ISTEXT(#REF!)=TRUE)</formula>
    </cfRule>
  </conditionalFormatting>
  <conditionalFormatting sqref="K323">
    <cfRule type="expression" dxfId="468" priority="392">
      <formula>AND(ISERROR(K323)=TRUE, ISTEXT(#REF!)=TRUE)</formula>
    </cfRule>
  </conditionalFormatting>
  <conditionalFormatting sqref="K325">
    <cfRule type="expression" dxfId="467" priority="391">
      <formula>AND(ISERR(K325)=TRUE, ISTEXT(#REF!)=TRUE)</formula>
    </cfRule>
  </conditionalFormatting>
  <conditionalFormatting sqref="R350:R352">
    <cfRule type="containsErrors" dxfId="466" priority="390">
      <formula>ISERROR(R350)</formula>
    </cfRule>
  </conditionalFormatting>
  <conditionalFormatting sqref="R350">
    <cfRule type="expression" dxfId="465" priority="389">
      <formula>AND(ISERROR(R350)=TRUE, ISTEXT(#REF!)=TRUE)</formula>
    </cfRule>
  </conditionalFormatting>
  <conditionalFormatting sqref="R352">
    <cfRule type="expression" dxfId="464" priority="388">
      <formula>AND(ISERR(R352)=TRUE, ISTEXT(#REF!)=TRUE)</formula>
    </cfRule>
  </conditionalFormatting>
  <conditionalFormatting sqref="R352">
    <cfRule type="expression" dxfId="463" priority="387">
      <formula>AND(R352="#NULL!", ISTEXT(#REF!)=TRUE)</formula>
    </cfRule>
  </conditionalFormatting>
  <conditionalFormatting sqref="R352">
    <cfRule type="expression" dxfId="462" priority="386">
      <formula>AND(R352="#NULL!", ISTEXT(#REF!)=TRUE)</formula>
    </cfRule>
  </conditionalFormatting>
  <conditionalFormatting sqref="R350">
    <cfRule type="expression" dxfId="461" priority="385">
      <formula>AND(ISERROR(R350)=TRUE, ISTEXT(#REF!)=TRUE)</formula>
    </cfRule>
  </conditionalFormatting>
  <conditionalFormatting sqref="R352">
    <cfRule type="expression" dxfId="460" priority="384">
      <formula>AND(ISERR(R352)=TRUE, ISTEXT(#REF!)=TRUE)</formula>
    </cfRule>
  </conditionalFormatting>
  <conditionalFormatting sqref="K350:K352">
    <cfRule type="containsErrors" dxfId="459" priority="383">
      <formula>ISERROR(K350)</formula>
    </cfRule>
  </conditionalFormatting>
  <conditionalFormatting sqref="K350">
    <cfRule type="expression" dxfId="458" priority="382">
      <formula>AND(ISERROR(K350)=TRUE, ISTEXT(#REF!)=TRUE)</formula>
    </cfRule>
  </conditionalFormatting>
  <conditionalFormatting sqref="K352">
    <cfRule type="expression" dxfId="457" priority="381">
      <formula>AND(ISERR(K352)=TRUE, ISTEXT(#REF!)=TRUE)</formula>
    </cfRule>
  </conditionalFormatting>
  <conditionalFormatting sqref="K352">
    <cfRule type="expression" dxfId="456" priority="380">
      <formula>AND(K352="#NULL!", ISTEXT(#REF!)=TRUE)</formula>
    </cfRule>
  </conditionalFormatting>
  <conditionalFormatting sqref="K352">
    <cfRule type="expression" dxfId="455" priority="379">
      <formula>AND(K352="#NULL!", ISTEXT(#REF!)=TRUE)</formula>
    </cfRule>
  </conditionalFormatting>
  <conditionalFormatting sqref="K350">
    <cfRule type="expression" dxfId="454" priority="378">
      <formula>AND(ISERROR(K350)=TRUE, ISTEXT(#REF!)=TRUE)</formula>
    </cfRule>
  </conditionalFormatting>
  <conditionalFormatting sqref="K352">
    <cfRule type="expression" dxfId="453" priority="377">
      <formula>AND(ISERR(K352)=TRUE, ISTEXT(#REF!)=TRUE)</formula>
    </cfRule>
  </conditionalFormatting>
  <conditionalFormatting sqref="R383:R385">
    <cfRule type="containsErrors" dxfId="452" priority="376">
      <formula>ISERROR(R383)</formula>
    </cfRule>
  </conditionalFormatting>
  <conditionalFormatting sqref="R383">
    <cfRule type="expression" dxfId="451" priority="375">
      <formula>AND(ISERROR(R383)=TRUE, ISTEXT(#REF!)=TRUE)</formula>
    </cfRule>
  </conditionalFormatting>
  <conditionalFormatting sqref="R385">
    <cfRule type="expression" dxfId="450" priority="374">
      <formula>AND(ISERR(R385)=TRUE, ISTEXT(#REF!)=TRUE)</formula>
    </cfRule>
  </conditionalFormatting>
  <conditionalFormatting sqref="R385">
    <cfRule type="expression" dxfId="449" priority="373">
      <formula>AND(R385="#NULL!", ISTEXT(#REF!)=TRUE)</formula>
    </cfRule>
  </conditionalFormatting>
  <conditionalFormatting sqref="R385">
    <cfRule type="expression" dxfId="448" priority="372">
      <formula>AND(R385="#NULL!", ISTEXT(#REF!)=TRUE)</formula>
    </cfRule>
  </conditionalFormatting>
  <conditionalFormatting sqref="R383">
    <cfRule type="expression" dxfId="447" priority="371">
      <formula>AND(ISERROR(R383)=TRUE, ISTEXT(#REF!)=TRUE)</formula>
    </cfRule>
  </conditionalFormatting>
  <conditionalFormatting sqref="R385">
    <cfRule type="expression" dxfId="446" priority="370">
      <formula>AND(ISERR(R385)=TRUE, ISTEXT(#REF!)=TRUE)</formula>
    </cfRule>
  </conditionalFormatting>
  <conditionalFormatting sqref="K383:K385">
    <cfRule type="containsErrors" dxfId="445" priority="369">
      <formula>ISERROR(K383)</formula>
    </cfRule>
  </conditionalFormatting>
  <conditionalFormatting sqref="K383">
    <cfRule type="expression" dxfId="444" priority="368">
      <formula>AND(ISERROR(K383)=TRUE, ISTEXT(#REF!)=TRUE)</formula>
    </cfRule>
  </conditionalFormatting>
  <conditionalFormatting sqref="K385">
    <cfRule type="expression" dxfId="443" priority="367">
      <formula>AND(ISERR(K385)=TRUE, ISTEXT(#REF!)=TRUE)</formula>
    </cfRule>
  </conditionalFormatting>
  <conditionalFormatting sqref="K385">
    <cfRule type="expression" dxfId="442" priority="366">
      <formula>AND(K385="#NULL!", ISTEXT(#REF!)=TRUE)</formula>
    </cfRule>
  </conditionalFormatting>
  <conditionalFormatting sqref="K385">
    <cfRule type="expression" dxfId="441" priority="365">
      <formula>AND(K385="#NULL!", ISTEXT(#REF!)=TRUE)</formula>
    </cfRule>
  </conditionalFormatting>
  <conditionalFormatting sqref="K383">
    <cfRule type="expression" dxfId="440" priority="364">
      <formula>AND(ISERROR(K383)=TRUE, ISTEXT(#REF!)=TRUE)</formula>
    </cfRule>
  </conditionalFormatting>
  <conditionalFormatting sqref="K385">
    <cfRule type="expression" dxfId="439" priority="363">
      <formula>AND(ISERR(K385)=TRUE, ISTEXT(#REF!)=TRUE)</formula>
    </cfRule>
  </conditionalFormatting>
  <conditionalFormatting sqref="R410:R412">
    <cfRule type="containsErrors" dxfId="438" priority="362">
      <formula>ISERROR(R410)</formula>
    </cfRule>
  </conditionalFormatting>
  <conditionalFormatting sqref="R410">
    <cfRule type="expression" dxfId="437" priority="361">
      <formula>AND(ISERROR(R410)=TRUE, ISTEXT(#REF!)=TRUE)</formula>
    </cfRule>
  </conditionalFormatting>
  <conditionalFormatting sqref="R412">
    <cfRule type="expression" dxfId="436" priority="360">
      <formula>AND(ISERR(R412)=TRUE, ISTEXT(#REF!)=TRUE)</formula>
    </cfRule>
  </conditionalFormatting>
  <conditionalFormatting sqref="R412">
    <cfRule type="expression" dxfId="435" priority="359">
      <formula>AND(R412="#NULL!", ISTEXT(#REF!)=TRUE)</formula>
    </cfRule>
  </conditionalFormatting>
  <conditionalFormatting sqref="R412">
    <cfRule type="expression" dxfId="434" priority="358">
      <formula>AND(R412="#NULL!", ISTEXT(#REF!)=TRUE)</formula>
    </cfRule>
  </conditionalFormatting>
  <conditionalFormatting sqref="R410">
    <cfRule type="expression" dxfId="433" priority="357">
      <formula>AND(ISERROR(R410)=TRUE, ISTEXT(#REF!)=TRUE)</formula>
    </cfRule>
  </conditionalFormatting>
  <conditionalFormatting sqref="R412">
    <cfRule type="expression" dxfId="432" priority="356">
      <formula>AND(ISERR(R412)=TRUE, ISTEXT(#REF!)=TRUE)</formula>
    </cfRule>
  </conditionalFormatting>
  <conditionalFormatting sqref="K410:K412">
    <cfRule type="containsErrors" dxfId="431" priority="355">
      <formula>ISERROR(K410)</formula>
    </cfRule>
  </conditionalFormatting>
  <conditionalFormatting sqref="K410">
    <cfRule type="expression" dxfId="430" priority="354">
      <formula>AND(ISERROR(K410)=TRUE, ISTEXT(#REF!)=TRUE)</formula>
    </cfRule>
  </conditionalFormatting>
  <conditionalFormatting sqref="K412">
    <cfRule type="expression" dxfId="429" priority="353">
      <formula>AND(ISERR(K412)=TRUE, ISTEXT(#REF!)=TRUE)</formula>
    </cfRule>
  </conditionalFormatting>
  <conditionalFormatting sqref="K412">
    <cfRule type="expression" dxfId="428" priority="352">
      <formula>AND(K412="#NULL!", ISTEXT(#REF!)=TRUE)</formula>
    </cfRule>
  </conditionalFormatting>
  <conditionalFormatting sqref="K412">
    <cfRule type="expression" dxfId="427" priority="351">
      <formula>AND(K412="#NULL!", ISTEXT(#REF!)=TRUE)</formula>
    </cfRule>
  </conditionalFormatting>
  <conditionalFormatting sqref="K410">
    <cfRule type="expression" dxfId="426" priority="350">
      <formula>AND(ISERROR(K410)=TRUE, ISTEXT(#REF!)=TRUE)</formula>
    </cfRule>
  </conditionalFormatting>
  <conditionalFormatting sqref="K412">
    <cfRule type="expression" dxfId="425" priority="349">
      <formula>AND(ISERR(K412)=TRUE, ISTEXT(#REF!)=TRUE)</formula>
    </cfRule>
  </conditionalFormatting>
  <conditionalFormatting sqref="R443:R445">
    <cfRule type="containsErrors" dxfId="424" priority="348">
      <formula>ISERROR(R443)</formula>
    </cfRule>
  </conditionalFormatting>
  <conditionalFormatting sqref="R443">
    <cfRule type="expression" dxfId="423" priority="347">
      <formula>AND(ISERROR(R443)=TRUE, ISTEXT(#REF!)=TRUE)</formula>
    </cfRule>
  </conditionalFormatting>
  <conditionalFormatting sqref="R445">
    <cfRule type="expression" dxfId="422" priority="346">
      <formula>AND(ISERR(R445)=TRUE, ISTEXT(#REF!)=TRUE)</formula>
    </cfRule>
  </conditionalFormatting>
  <conditionalFormatting sqref="R445">
    <cfRule type="expression" dxfId="421" priority="345">
      <formula>AND(R445="#NULL!", ISTEXT(#REF!)=TRUE)</formula>
    </cfRule>
  </conditionalFormatting>
  <conditionalFormatting sqref="R445">
    <cfRule type="expression" dxfId="420" priority="344">
      <formula>AND(R445="#NULL!", ISTEXT(#REF!)=TRUE)</formula>
    </cfRule>
  </conditionalFormatting>
  <conditionalFormatting sqref="R443">
    <cfRule type="expression" dxfId="419" priority="343">
      <formula>AND(ISERROR(R443)=TRUE, ISTEXT(#REF!)=TRUE)</formula>
    </cfRule>
  </conditionalFormatting>
  <conditionalFormatting sqref="R445">
    <cfRule type="expression" dxfId="418" priority="342">
      <formula>AND(ISERR(R445)=TRUE, ISTEXT(#REF!)=TRUE)</formula>
    </cfRule>
  </conditionalFormatting>
  <conditionalFormatting sqref="K443:K445">
    <cfRule type="containsErrors" dxfId="417" priority="341">
      <formula>ISERROR(K443)</formula>
    </cfRule>
  </conditionalFormatting>
  <conditionalFormatting sqref="K443">
    <cfRule type="expression" dxfId="416" priority="340">
      <formula>AND(ISERROR(K443)=TRUE, ISTEXT(#REF!)=TRUE)</formula>
    </cfRule>
  </conditionalFormatting>
  <conditionalFormatting sqref="K445">
    <cfRule type="expression" dxfId="415" priority="339">
      <formula>AND(ISERR(K445)=TRUE, ISTEXT(#REF!)=TRUE)</formula>
    </cfRule>
  </conditionalFormatting>
  <conditionalFormatting sqref="K445">
    <cfRule type="expression" dxfId="414" priority="338">
      <formula>AND(K445="#NULL!", ISTEXT(#REF!)=TRUE)</formula>
    </cfRule>
  </conditionalFormatting>
  <conditionalFormatting sqref="K445">
    <cfRule type="expression" dxfId="413" priority="337">
      <formula>AND(K445="#NULL!", ISTEXT(#REF!)=TRUE)</formula>
    </cfRule>
  </conditionalFormatting>
  <conditionalFormatting sqref="K443">
    <cfRule type="expression" dxfId="412" priority="336">
      <formula>AND(ISERROR(K443)=TRUE, ISTEXT(#REF!)=TRUE)</formula>
    </cfRule>
  </conditionalFormatting>
  <conditionalFormatting sqref="K445">
    <cfRule type="expression" dxfId="411" priority="335">
      <formula>AND(ISERR(K445)=TRUE, ISTEXT(#REF!)=TRUE)</formula>
    </cfRule>
  </conditionalFormatting>
  <conditionalFormatting sqref="R470:R472">
    <cfRule type="containsErrors" dxfId="410" priority="334">
      <formula>ISERROR(R470)</formula>
    </cfRule>
  </conditionalFormatting>
  <conditionalFormatting sqref="R470">
    <cfRule type="expression" dxfId="409" priority="333">
      <formula>AND(ISERROR(R470)=TRUE, ISTEXT(#REF!)=TRUE)</formula>
    </cfRule>
  </conditionalFormatting>
  <conditionalFormatting sqref="R472">
    <cfRule type="expression" dxfId="408" priority="332">
      <formula>AND(ISERR(R472)=TRUE, ISTEXT(#REF!)=TRUE)</formula>
    </cfRule>
  </conditionalFormatting>
  <conditionalFormatting sqref="R472">
    <cfRule type="expression" dxfId="407" priority="331">
      <formula>AND(R472="#NULL!", ISTEXT(#REF!)=TRUE)</formula>
    </cfRule>
  </conditionalFormatting>
  <conditionalFormatting sqref="R472">
    <cfRule type="expression" dxfId="406" priority="330">
      <formula>AND(R472="#NULL!", ISTEXT(#REF!)=TRUE)</formula>
    </cfRule>
  </conditionalFormatting>
  <conditionalFormatting sqref="R470">
    <cfRule type="expression" dxfId="405" priority="329">
      <formula>AND(ISERROR(R470)=TRUE, ISTEXT(#REF!)=TRUE)</formula>
    </cfRule>
  </conditionalFormatting>
  <conditionalFormatting sqref="R472">
    <cfRule type="expression" dxfId="404" priority="328">
      <formula>AND(ISERR(R472)=TRUE, ISTEXT(#REF!)=TRUE)</formula>
    </cfRule>
  </conditionalFormatting>
  <conditionalFormatting sqref="K470:K472">
    <cfRule type="containsErrors" dxfId="403" priority="327">
      <formula>ISERROR(K470)</formula>
    </cfRule>
  </conditionalFormatting>
  <conditionalFormatting sqref="K470">
    <cfRule type="expression" dxfId="402" priority="326">
      <formula>AND(ISERROR(K470)=TRUE, ISTEXT(#REF!)=TRUE)</formula>
    </cfRule>
  </conditionalFormatting>
  <conditionalFormatting sqref="K472">
    <cfRule type="expression" dxfId="401" priority="325">
      <formula>AND(ISERR(K472)=TRUE, ISTEXT(#REF!)=TRUE)</formula>
    </cfRule>
  </conditionalFormatting>
  <conditionalFormatting sqref="K472">
    <cfRule type="expression" dxfId="400" priority="324">
      <formula>AND(K472="#NULL!", ISTEXT(#REF!)=TRUE)</formula>
    </cfRule>
  </conditionalFormatting>
  <conditionalFormatting sqref="K472">
    <cfRule type="expression" dxfId="399" priority="323">
      <formula>AND(K472="#NULL!", ISTEXT(#REF!)=TRUE)</formula>
    </cfRule>
  </conditionalFormatting>
  <conditionalFormatting sqref="K470">
    <cfRule type="expression" dxfId="398" priority="322">
      <formula>AND(ISERROR(K470)=TRUE, ISTEXT(#REF!)=TRUE)</formula>
    </cfRule>
  </conditionalFormatting>
  <conditionalFormatting sqref="K472">
    <cfRule type="expression" dxfId="397" priority="321">
      <formula>AND(ISERR(K472)=TRUE, ISTEXT(#REF!)=TRUE)</formula>
    </cfRule>
  </conditionalFormatting>
  <conditionalFormatting sqref="R503:R505">
    <cfRule type="containsErrors" dxfId="396" priority="320">
      <formula>ISERROR(R503)</formula>
    </cfRule>
  </conditionalFormatting>
  <conditionalFormatting sqref="R503">
    <cfRule type="expression" dxfId="395" priority="319">
      <formula>AND(ISERROR(R503)=TRUE, ISTEXT(#REF!)=TRUE)</formula>
    </cfRule>
  </conditionalFormatting>
  <conditionalFormatting sqref="R505">
    <cfRule type="expression" dxfId="394" priority="318">
      <formula>AND(ISERR(R505)=TRUE, ISTEXT(#REF!)=TRUE)</formula>
    </cfRule>
  </conditionalFormatting>
  <conditionalFormatting sqref="R505">
    <cfRule type="expression" dxfId="393" priority="317">
      <formula>AND(R505="#NULL!", ISTEXT(#REF!)=TRUE)</formula>
    </cfRule>
  </conditionalFormatting>
  <conditionalFormatting sqref="R505">
    <cfRule type="expression" dxfId="392" priority="316">
      <formula>AND(R505="#NULL!", ISTEXT(#REF!)=TRUE)</formula>
    </cfRule>
  </conditionalFormatting>
  <conditionalFormatting sqref="R503">
    <cfRule type="expression" dxfId="391" priority="315">
      <formula>AND(ISERROR(R503)=TRUE, ISTEXT(#REF!)=TRUE)</formula>
    </cfRule>
  </conditionalFormatting>
  <conditionalFormatting sqref="R505">
    <cfRule type="expression" dxfId="390" priority="314">
      <formula>AND(ISERR(R505)=TRUE, ISTEXT(#REF!)=TRUE)</formula>
    </cfRule>
  </conditionalFormatting>
  <conditionalFormatting sqref="K503:K505">
    <cfRule type="containsErrors" dxfId="389" priority="313">
      <formula>ISERROR(K503)</formula>
    </cfRule>
  </conditionalFormatting>
  <conditionalFormatting sqref="K503">
    <cfRule type="expression" dxfId="388" priority="312">
      <formula>AND(ISERROR(K503)=TRUE, ISTEXT(#REF!)=TRUE)</formula>
    </cfRule>
  </conditionalFormatting>
  <conditionalFormatting sqref="K505">
    <cfRule type="expression" dxfId="387" priority="311">
      <formula>AND(ISERR(K505)=TRUE, ISTEXT(#REF!)=TRUE)</formula>
    </cfRule>
  </conditionalFormatting>
  <conditionalFormatting sqref="K505">
    <cfRule type="expression" dxfId="386" priority="310">
      <formula>AND(K505="#NULL!", ISTEXT(#REF!)=TRUE)</formula>
    </cfRule>
  </conditionalFormatting>
  <conditionalFormatting sqref="K505">
    <cfRule type="expression" dxfId="385" priority="309">
      <formula>AND(K505="#NULL!", ISTEXT(#REF!)=TRUE)</formula>
    </cfRule>
  </conditionalFormatting>
  <conditionalFormatting sqref="K503">
    <cfRule type="expression" dxfId="384" priority="308">
      <formula>AND(ISERROR(K503)=TRUE, ISTEXT(#REF!)=TRUE)</formula>
    </cfRule>
  </conditionalFormatting>
  <conditionalFormatting sqref="K505">
    <cfRule type="expression" dxfId="383" priority="307">
      <formula>AND(ISERR(K505)=TRUE, ISTEXT(#REF!)=TRUE)</formula>
    </cfRule>
  </conditionalFormatting>
  <conditionalFormatting sqref="R530:R532">
    <cfRule type="containsErrors" dxfId="382" priority="306">
      <formula>ISERROR(R530)</formula>
    </cfRule>
  </conditionalFormatting>
  <conditionalFormatting sqref="R530">
    <cfRule type="expression" dxfId="381" priority="305">
      <formula>AND(ISERROR(R530)=TRUE, ISTEXT(#REF!)=TRUE)</formula>
    </cfRule>
  </conditionalFormatting>
  <conditionalFormatting sqref="R532">
    <cfRule type="expression" dxfId="380" priority="304">
      <formula>AND(ISERR(R532)=TRUE, ISTEXT(#REF!)=TRUE)</formula>
    </cfRule>
  </conditionalFormatting>
  <conditionalFormatting sqref="R532">
    <cfRule type="expression" dxfId="379" priority="303">
      <formula>AND(R532="#NULL!", ISTEXT(#REF!)=TRUE)</formula>
    </cfRule>
  </conditionalFormatting>
  <conditionalFormatting sqref="R532">
    <cfRule type="expression" dxfId="378" priority="302">
      <formula>AND(R532="#NULL!", ISTEXT(#REF!)=TRUE)</formula>
    </cfRule>
  </conditionalFormatting>
  <conditionalFormatting sqref="R530">
    <cfRule type="expression" dxfId="377" priority="301">
      <formula>AND(ISERROR(R530)=TRUE, ISTEXT(#REF!)=TRUE)</formula>
    </cfRule>
  </conditionalFormatting>
  <conditionalFormatting sqref="R532">
    <cfRule type="expression" dxfId="376" priority="300">
      <formula>AND(ISERR(R532)=TRUE, ISTEXT(#REF!)=TRUE)</formula>
    </cfRule>
  </conditionalFormatting>
  <conditionalFormatting sqref="K530:K532">
    <cfRule type="containsErrors" dxfId="375" priority="299">
      <formula>ISERROR(K530)</formula>
    </cfRule>
  </conditionalFormatting>
  <conditionalFormatting sqref="K530">
    <cfRule type="expression" dxfId="374" priority="298">
      <formula>AND(ISERROR(K530)=TRUE, ISTEXT(#REF!)=TRUE)</formula>
    </cfRule>
  </conditionalFormatting>
  <conditionalFormatting sqref="K532">
    <cfRule type="expression" dxfId="373" priority="297">
      <formula>AND(ISERR(K532)=TRUE, ISTEXT(#REF!)=TRUE)</formula>
    </cfRule>
  </conditionalFormatting>
  <conditionalFormatting sqref="K532">
    <cfRule type="expression" dxfId="372" priority="296">
      <formula>AND(K532="#NULL!", ISTEXT(#REF!)=TRUE)</formula>
    </cfRule>
  </conditionalFormatting>
  <conditionalFormatting sqref="K532">
    <cfRule type="expression" dxfId="371" priority="295">
      <formula>AND(K532="#NULL!", ISTEXT(#REF!)=TRUE)</formula>
    </cfRule>
  </conditionalFormatting>
  <conditionalFormatting sqref="K530">
    <cfRule type="expression" dxfId="370" priority="294">
      <formula>AND(ISERROR(K530)=TRUE, ISTEXT(#REF!)=TRUE)</formula>
    </cfRule>
  </conditionalFormatting>
  <conditionalFormatting sqref="K532">
    <cfRule type="expression" dxfId="369" priority="293">
      <formula>AND(ISERR(K532)=TRUE, ISTEXT(#REF!)=TRUE)</formula>
    </cfRule>
  </conditionalFormatting>
  <conditionalFormatting sqref="G385:H385">
    <cfRule type="expression" dxfId="368" priority="292">
      <formula>AND(ISERR(G385)=TRUE, ISTEXT(#REF!)=TRUE)</formula>
    </cfRule>
  </conditionalFormatting>
  <conditionalFormatting sqref="K563">
    <cfRule type="expression" dxfId="367" priority="60">
      <formula>AND(ISERROR(K563)=TRUE, ISTEXT(#REF!)=TRUE)</formula>
    </cfRule>
  </conditionalFormatting>
  <conditionalFormatting sqref="D598">
    <cfRule type="expression" dxfId="366" priority="245">
      <formula>AND(ISERR(D598)=TRUE, ISTEXT(#REF!)=TRUE)</formula>
    </cfRule>
  </conditionalFormatting>
  <conditionalFormatting sqref="G599:H600 D572:H572 K572:O572 R572:V572 D564:F570 K569:O570 R569:V570 R599:V600 K599:O600 G569:H570 D594:F600">
    <cfRule type="containsErrors" dxfId="365" priority="291">
      <formula>ISERROR(D564)</formula>
    </cfRule>
  </conditionalFormatting>
  <conditionalFormatting sqref="U569:V570 N569:O570 U599:V600 G599:H600 N599:O600 G569:H570">
    <cfRule type="cellIs" dxfId="364" priority="289" operator="equal">
      <formula>"#N/A"</formula>
    </cfRule>
    <cfRule type="cellIs" dxfId="363" priority="290" operator="equal">
      <formula>"#NULL!"</formula>
    </cfRule>
  </conditionalFormatting>
  <conditionalFormatting sqref="K569:O570 R569:V570 R599:V600 K599:O600">
    <cfRule type="expression" dxfId="362" priority="287">
      <formula>AND(ISERR(K569)=TRUE, ISTEXT(#REF!)=TRUE)</formula>
    </cfRule>
  </conditionalFormatting>
  <conditionalFormatting sqref="K569:O570 R569:V570 R599:V600 K599:O600 D569:H570 D599:H600 D568:F568 D598:F598">
    <cfRule type="expression" dxfId="361" priority="286">
      <formula>AND(D568="#NULL!", ISTEXT(#REF!)=TRUE)</formula>
    </cfRule>
  </conditionalFormatting>
  <conditionalFormatting sqref="K569:O570 R569:V570 R599:V600 K599:O600 D569:H570 D599:H600 D568:F568 D598:F598">
    <cfRule type="expression" dxfId="360" priority="285">
      <formula>AND(D568="#NULL!", ISTEXT(#REF!)=TRUE)</formula>
    </cfRule>
  </conditionalFormatting>
  <conditionalFormatting sqref="O599:O600 O569:O570">
    <cfRule type="expression" dxfId="359" priority="284">
      <formula>AND(ISERR(O569)=TRUE, ISTEXT(#REF!)=TRUE)</formula>
    </cfRule>
  </conditionalFormatting>
  <conditionalFormatting sqref="D564:F566 D594:F596">
    <cfRule type="expression" dxfId="358" priority="283">
      <formula>AND(ISERROR(D564)=TRUE, ISTEXT(#REF!)=TRUE)</formula>
    </cfRule>
  </conditionalFormatting>
  <conditionalFormatting sqref="K569:O570 R569:V570 R599:V600 K599:O600 D569:H570 D599:H600 D568:F568 D598:F598">
    <cfRule type="expression" dxfId="357" priority="282">
      <formula>AND(ISERR(D568)=TRUE, ISTEXT(#REF!)=TRUE)</formula>
    </cfRule>
  </conditionalFormatting>
  <conditionalFormatting sqref="D564:F566">
    <cfRule type="expression" dxfId="356" priority="281">
      <formula>AND(ISERROR(D564)=TRUE, ISTEXT(#REF!)=TRUE)</formula>
    </cfRule>
  </conditionalFormatting>
  <conditionalFormatting sqref="D569:H570 D568:F568">
    <cfRule type="expression" dxfId="355" priority="280">
      <formula>AND(ISERR(D568)=TRUE, ISTEXT(#REF!)=TRUE)</formula>
    </cfRule>
  </conditionalFormatting>
  <conditionalFormatting sqref="D594:F596">
    <cfRule type="expression" dxfId="354" priority="279">
      <formula>AND(ISERROR(D594)=TRUE, ISTEXT(#REF!)=TRUE)</formula>
    </cfRule>
  </conditionalFormatting>
  <conditionalFormatting sqref="D599:H600 D598:F598">
    <cfRule type="expression" dxfId="353" priority="278">
      <formula>AND(ISERR(D598)=TRUE, ISTEXT(#REF!)=TRUE)</formula>
    </cfRule>
  </conditionalFormatting>
  <conditionalFormatting sqref="D571:H571 K571:O571 R571:V571">
    <cfRule type="containsErrors" dxfId="352" priority="277">
      <formula>ISERROR(D571)</formula>
    </cfRule>
  </conditionalFormatting>
  <conditionalFormatting sqref="D594:D596">
    <cfRule type="expression" dxfId="351" priority="246">
      <formula>AND(ISERROR(D594)=TRUE, ISTEXT(#REF!)=TRUE)</formula>
    </cfRule>
  </conditionalFormatting>
  <conditionalFormatting sqref="E593:F593">
    <cfRule type="containsErrors" dxfId="350" priority="244">
      <formula>ISERROR(E593)</formula>
    </cfRule>
  </conditionalFormatting>
  <conditionalFormatting sqref="F593">
    <cfRule type="cellIs" dxfId="349" priority="242" operator="equal">
      <formula>"#N/A"</formula>
    </cfRule>
    <cfRule type="cellIs" dxfId="348" priority="243" operator="equal">
      <formula>"#NULL!"</formula>
    </cfRule>
  </conditionalFormatting>
  <conditionalFormatting sqref="E593:F593">
    <cfRule type="expression" dxfId="347" priority="241">
      <formula>AND(ISERROR(E593)=TRUE, ISTEXT(#REF!)=TRUE)</formula>
    </cfRule>
  </conditionalFormatting>
  <conditionalFormatting sqref="E593:F593">
    <cfRule type="expression" dxfId="346" priority="240">
      <formula>AND(ISERROR(E593)=TRUE, ISTEXT(#REF!)=TRUE)</formula>
    </cfRule>
  </conditionalFormatting>
  <conditionalFormatting sqref="D593">
    <cfRule type="containsErrors" dxfId="345" priority="239">
      <formula>ISERROR(D593)</formula>
    </cfRule>
  </conditionalFormatting>
  <conditionalFormatting sqref="D593">
    <cfRule type="expression" dxfId="344" priority="238">
      <formula>AND(ISERROR(D593)=TRUE, ISTEXT(#REF!)=TRUE)</formula>
    </cfRule>
  </conditionalFormatting>
  <conditionalFormatting sqref="D593">
    <cfRule type="expression" dxfId="343" priority="237">
      <formula>AND(ISERROR(D593)=TRUE, ISTEXT(#REF!)=TRUE)</formula>
    </cfRule>
  </conditionalFormatting>
  <conditionalFormatting sqref="D593">
    <cfRule type="expression" dxfId="342" priority="236">
      <formula>AND(ISERROR(D593)=TRUE, ISTEXT(#REF!)=TRUE)</formula>
    </cfRule>
  </conditionalFormatting>
  <conditionalFormatting sqref="L563:M563 S563:T563">
    <cfRule type="containsErrors" dxfId="341" priority="235">
      <formula>ISERROR(L563)</formula>
    </cfRule>
  </conditionalFormatting>
  <conditionalFormatting sqref="M563 T563:V563">
    <cfRule type="cellIs" dxfId="340" priority="233" operator="equal">
      <formula>"#N/A"</formula>
    </cfRule>
    <cfRule type="cellIs" dxfId="339" priority="234" operator="equal">
      <formula>"#NULL!"</formula>
    </cfRule>
  </conditionalFormatting>
  <conditionalFormatting sqref="L563:M563 S563:T563">
    <cfRule type="expression" dxfId="338" priority="232">
      <formula>AND(ISERROR(L563)=TRUE, ISTEXT(#REF!)=TRUE)</formula>
    </cfRule>
  </conditionalFormatting>
  <conditionalFormatting sqref="L563:M563 S563:T563">
    <cfRule type="expression" dxfId="337" priority="231">
      <formula>AND(ISERROR(L563)=TRUE, ISTEXT(#REF!)=TRUE)</formula>
    </cfRule>
  </conditionalFormatting>
  <conditionalFormatting sqref="D563">
    <cfRule type="containsErrors" dxfId="336" priority="230">
      <formula>ISERROR(D563)</formula>
    </cfRule>
  </conditionalFormatting>
  <conditionalFormatting sqref="D563">
    <cfRule type="expression" dxfId="335" priority="229">
      <formula>AND(ISERROR(D563)=TRUE, ISTEXT(#REF!)=TRUE)</formula>
    </cfRule>
  </conditionalFormatting>
  <conditionalFormatting sqref="D563">
    <cfRule type="expression" dxfId="334" priority="228">
      <formula>AND(ISERROR(D563)=TRUE, ISTEXT(#REF!)=TRUE)</formula>
    </cfRule>
  </conditionalFormatting>
  <conditionalFormatting sqref="D563">
    <cfRule type="expression" dxfId="333" priority="227">
      <formula>AND(ISERROR(D563)=TRUE, ISTEXT(#REF!)=TRUE)</formula>
    </cfRule>
  </conditionalFormatting>
  <conditionalFormatting sqref="L593:M593 S593:T593">
    <cfRule type="containsErrors" dxfId="332" priority="226">
      <formula>ISERROR(L593)</formula>
    </cfRule>
  </conditionalFormatting>
  <conditionalFormatting sqref="M593:O593 T593:V593 G593:H593">
    <cfRule type="cellIs" dxfId="331" priority="224" operator="equal">
      <formula>"#N/A"</formula>
    </cfRule>
    <cfRule type="cellIs" dxfId="330" priority="225" operator="equal">
      <formula>"#NULL!"</formula>
    </cfRule>
  </conditionalFormatting>
  <conditionalFormatting sqref="L593:M593 S593:T593">
    <cfRule type="expression" dxfId="329" priority="223">
      <formula>AND(ISERROR(L593)=TRUE, ISTEXT(#REF!)=TRUE)</formula>
    </cfRule>
  </conditionalFormatting>
  <conditionalFormatting sqref="L593:M593 S593:T593">
    <cfRule type="expression" dxfId="328" priority="222">
      <formula>AND(ISERROR(L593)=TRUE, ISTEXT(#REF!)=TRUE)</formula>
    </cfRule>
  </conditionalFormatting>
  <conditionalFormatting sqref="L564:M564 S564:T564">
    <cfRule type="containsErrors" dxfId="327" priority="221">
      <formula>ISERROR(L564)</formula>
    </cfRule>
  </conditionalFormatting>
  <conditionalFormatting sqref="U564:V564">
    <cfRule type="cellIs" dxfId="326" priority="219" operator="equal">
      <formula>"#N/A"</formula>
    </cfRule>
    <cfRule type="cellIs" dxfId="325" priority="220" operator="equal">
      <formula>"#NULL!"</formula>
    </cfRule>
  </conditionalFormatting>
  <conditionalFormatting sqref="L564:M564 S564:T564">
    <cfRule type="expression" dxfId="324" priority="218">
      <formula>AND(ISERROR(L564)=TRUE, ISTEXT(#REF!)=TRUE)</formula>
    </cfRule>
  </conditionalFormatting>
  <conditionalFormatting sqref="L564:M564 S564:T564">
    <cfRule type="expression" dxfId="323" priority="217">
      <formula>AND(ISERROR(L564)=TRUE, ISTEXT(#REF!)=TRUE)</formula>
    </cfRule>
  </conditionalFormatting>
  <conditionalFormatting sqref="S594:T594 L594:M594">
    <cfRule type="containsErrors" dxfId="322" priority="210">
      <formula>ISERROR(L594)</formula>
    </cfRule>
  </conditionalFormatting>
  <conditionalFormatting sqref="U594:V594 N594:O594 G594:H594">
    <cfRule type="cellIs" dxfId="321" priority="208" operator="equal">
      <formula>"#N/A"</formula>
    </cfRule>
    <cfRule type="cellIs" dxfId="320" priority="209" operator="equal">
      <formula>"#NULL!"</formula>
    </cfRule>
  </conditionalFormatting>
  <conditionalFormatting sqref="S594:T594 L594:M594">
    <cfRule type="expression" dxfId="319" priority="207">
      <formula>AND(ISERROR(L594)=TRUE, ISTEXT(#REF!)=TRUE)</formula>
    </cfRule>
  </conditionalFormatting>
  <conditionalFormatting sqref="S594:T594 L594:M594">
    <cfRule type="expression" dxfId="318" priority="206">
      <formula>AND(ISERROR(L594)=TRUE, ISTEXT(#REF!)=TRUE)</formula>
    </cfRule>
  </conditionalFormatting>
  <conditionalFormatting sqref="S596:T596 L596:M596">
    <cfRule type="containsErrors" dxfId="317" priority="166">
      <formula>ISERROR(L596)</formula>
    </cfRule>
  </conditionalFormatting>
  <conditionalFormatting sqref="S565:T565 L565:M565">
    <cfRule type="containsErrors" dxfId="316" priority="199">
      <formula>ISERROR(L565)</formula>
    </cfRule>
  </conditionalFormatting>
  <conditionalFormatting sqref="U565:V565">
    <cfRule type="cellIs" dxfId="315" priority="197" operator="equal">
      <formula>"#N/A"</formula>
    </cfRule>
    <cfRule type="cellIs" dxfId="314" priority="198" operator="equal">
      <formula>"#NULL!"</formula>
    </cfRule>
  </conditionalFormatting>
  <conditionalFormatting sqref="L565:M565 S565:T565">
    <cfRule type="expression" dxfId="313" priority="196">
      <formula>AND(ISERROR(L565)=TRUE, ISTEXT(#REF!)=TRUE)</formula>
    </cfRule>
  </conditionalFormatting>
  <conditionalFormatting sqref="L565:M565 S565:T565">
    <cfRule type="expression" dxfId="312" priority="195">
      <formula>AND(ISERROR(L565)=TRUE, ISTEXT(#REF!)=TRUE)</formula>
    </cfRule>
  </conditionalFormatting>
  <conditionalFormatting sqref="S595:T595 L595:M595">
    <cfRule type="containsErrors" dxfId="311" priority="188">
      <formula>ISERROR(L595)</formula>
    </cfRule>
  </conditionalFormatting>
  <conditionalFormatting sqref="U595:V595 N595:O595 G595:H595">
    <cfRule type="cellIs" dxfId="310" priority="186" operator="equal">
      <formula>"#N/A"</formula>
    </cfRule>
    <cfRule type="cellIs" dxfId="309" priority="187" operator="equal">
      <formula>"#NULL!"</formula>
    </cfRule>
  </conditionalFormatting>
  <conditionalFormatting sqref="L595:M595 S595:T595">
    <cfRule type="expression" dxfId="308" priority="185">
      <formula>AND(ISERROR(L595)=TRUE, ISTEXT(#REF!)=TRUE)</formula>
    </cfRule>
  </conditionalFormatting>
  <conditionalFormatting sqref="L595:M595 S595:T595">
    <cfRule type="expression" dxfId="307" priority="184">
      <formula>AND(ISERROR(L595)=TRUE, ISTEXT(#REF!)=TRUE)</formula>
    </cfRule>
  </conditionalFormatting>
  <conditionalFormatting sqref="S597:T597 L597:M597">
    <cfRule type="containsErrors" dxfId="306" priority="144">
      <formula>ISERROR(L597)</formula>
    </cfRule>
  </conditionalFormatting>
  <conditionalFormatting sqref="S566:T566 L566:M566">
    <cfRule type="containsErrors" dxfId="305" priority="177">
      <formula>ISERROR(L566)</formula>
    </cfRule>
  </conditionalFormatting>
  <conditionalFormatting sqref="U566:V566">
    <cfRule type="cellIs" dxfId="304" priority="175" operator="equal">
      <formula>"#N/A"</formula>
    </cfRule>
    <cfRule type="cellIs" dxfId="303" priority="176" operator="equal">
      <formula>"#NULL!"</formula>
    </cfRule>
  </conditionalFormatting>
  <conditionalFormatting sqref="L566:M566 S566:T566">
    <cfRule type="expression" dxfId="302" priority="174">
      <formula>AND(ISERROR(L566)=TRUE, ISTEXT(#REF!)=TRUE)</formula>
    </cfRule>
  </conditionalFormatting>
  <conditionalFormatting sqref="L566:M566 S566:T566">
    <cfRule type="expression" dxfId="301" priority="173">
      <formula>AND(ISERROR(L566)=TRUE, ISTEXT(#REF!)=TRUE)</formula>
    </cfRule>
  </conditionalFormatting>
  <conditionalFormatting sqref="U596:V596 G596:H596 N596:O596">
    <cfRule type="cellIs" dxfId="300" priority="164" operator="equal">
      <formula>"#N/A"</formula>
    </cfRule>
    <cfRule type="cellIs" dxfId="299" priority="165" operator="equal">
      <formula>"#NULL!"</formula>
    </cfRule>
  </conditionalFormatting>
  <conditionalFormatting sqref="S596:T596 L596:M596">
    <cfRule type="expression" dxfId="298" priority="163">
      <formula>AND(ISERROR(L596)=TRUE, ISTEXT(#REF!)=TRUE)</formula>
    </cfRule>
  </conditionalFormatting>
  <conditionalFormatting sqref="S596:T596 L596:M596">
    <cfRule type="expression" dxfId="297" priority="162">
      <formula>AND(ISERROR(L596)=TRUE, ISTEXT(#REF!)=TRUE)</formula>
    </cfRule>
  </conditionalFormatting>
  <conditionalFormatting sqref="S598:T598 L598:M598">
    <cfRule type="containsErrors" dxfId="296" priority="122">
      <formula>ISERROR(L598)</formula>
    </cfRule>
  </conditionalFormatting>
  <conditionalFormatting sqref="S567:T567 L567:M567">
    <cfRule type="containsErrors" dxfId="295" priority="155">
      <formula>ISERROR(L567)</formula>
    </cfRule>
  </conditionalFormatting>
  <conditionalFormatting sqref="U567:V567">
    <cfRule type="cellIs" dxfId="294" priority="153" operator="equal">
      <formula>"#N/A"</formula>
    </cfRule>
    <cfRule type="cellIs" dxfId="293" priority="154" operator="equal">
      <formula>"#NULL!"</formula>
    </cfRule>
  </conditionalFormatting>
  <conditionalFormatting sqref="L567:M567 S567:T567">
    <cfRule type="expression" dxfId="292" priority="152">
      <formula>AND(ISERROR(L567)=TRUE, ISTEXT(#REF!)=TRUE)</formula>
    </cfRule>
  </conditionalFormatting>
  <conditionalFormatting sqref="L567:M567 S567:T567">
    <cfRule type="expression" dxfId="291" priority="151">
      <formula>AND(ISERROR(L567)=TRUE, ISTEXT(#REF!)=TRUE)</formula>
    </cfRule>
  </conditionalFormatting>
  <conditionalFormatting sqref="G597:H597 N597:O597 U597:V597">
    <cfRule type="cellIs" dxfId="290" priority="142" operator="equal">
      <formula>"#N/A"</formula>
    </cfRule>
    <cfRule type="cellIs" dxfId="289" priority="143" operator="equal">
      <formula>"#NULL!"</formula>
    </cfRule>
  </conditionalFormatting>
  <conditionalFormatting sqref="S597:T597 L597:M597">
    <cfRule type="expression" dxfId="288" priority="141">
      <formula>AND(ISERROR(L597)=TRUE, ISTEXT(#REF!)=TRUE)</formula>
    </cfRule>
  </conditionalFormatting>
  <conditionalFormatting sqref="S597:T597 L597:M597">
    <cfRule type="expression" dxfId="287" priority="140">
      <formula>AND(ISERROR(L597)=TRUE, ISTEXT(#REF!)=TRUE)</formula>
    </cfRule>
  </conditionalFormatting>
  <conditionalFormatting sqref="S568:T568 L568:M568">
    <cfRule type="containsErrors" dxfId="286" priority="133">
      <formula>ISERROR(L568)</formula>
    </cfRule>
  </conditionalFormatting>
  <conditionalFormatting sqref="U568:V568">
    <cfRule type="cellIs" dxfId="285" priority="131" operator="equal">
      <formula>"#N/A"</formula>
    </cfRule>
    <cfRule type="cellIs" dxfId="284" priority="132" operator="equal">
      <formula>"#NULL!"</formula>
    </cfRule>
  </conditionalFormatting>
  <conditionalFormatting sqref="L568:M568 S568:T568">
    <cfRule type="expression" dxfId="283" priority="130">
      <formula>AND(ISERROR(L568)=TRUE, ISTEXT(#REF!)=TRUE)</formula>
    </cfRule>
  </conditionalFormatting>
  <conditionalFormatting sqref="L568:M568 S568:T568">
    <cfRule type="expression" dxfId="282" priority="129">
      <formula>AND(ISERROR(L568)=TRUE, ISTEXT(#REF!)=TRUE)</formula>
    </cfRule>
  </conditionalFormatting>
  <conditionalFormatting sqref="K593">
    <cfRule type="containsErrors" dxfId="281" priority="102">
      <formula>ISERROR(K593)</formula>
    </cfRule>
  </conditionalFormatting>
  <conditionalFormatting sqref="U598:V598 G598:H598 N598:O598">
    <cfRule type="cellIs" dxfId="280" priority="120" operator="equal">
      <formula>"#N/A"</formula>
    </cfRule>
    <cfRule type="cellIs" dxfId="279" priority="121" operator="equal">
      <formula>"#NULL!"</formula>
    </cfRule>
  </conditionalFormatting>
  <conditionalFormatting sqref="S598:T598 L598:M598">
    <cfRule type="expression" dxfId="278" priority="119">
      <formula>AND(ISERROR(L598)=TRUE, ISTEXT(#REF!)=TRUE)</formula>
    </cfRule>
  </conditionalFormatting>
  <conditionalFormatting sqref="S598:T598 L598:M598">
    <cfRule type="expression" dxfId="277" priority="118">
      <formula>AND(ISERROR(L598)=TRUE, ISTEXT(#REF!)=TRUE)</formula>
    </cfRule>
  </conditionalFormatting>
  <conditionalFormatting sqref="K598">
    <cfRule type="expression" dxfId="276" priority="103">
      <formula>AND(ISERR(K598)=TRUE, ISTEXT(#REF!)=TRUE)</formula>
    </cfRule>
  </conditionalFormatting>
  <conditionalFormatting sqref="K594:K598">
    <cfRule type="containsErrors" dxfId="275" priority="111">
      <formula>ISERROR(K594)</formula>
    </cfRule>
  </conditionalFormatting>
  <conditionalFormatting sqref="K598">
    <cfRule type="expression" dxfId="274" priority="110">
      <formula>AND(K598="#NULL!", ISTEXT(#REF!)=TRUE)</formula>
    </cfRule>
  </conditionalFormatting>
  <conditionalFormatting sqref="K598">
    <cfRule type="expression" dxfId="273" priority="109">
      <formula>AND(K598="#NULL!", ISTEXT(#REF!)=TRUE)</formula>
    </cfRule>
  </conditionalFormatting>
  <conditionalFormatting sqref="K594:K596">
    <cfRule type="expression" dxfId="272" priority="108">
      <formula>AND(ISERROR(K594)=TRUE, ISTEXT(#REF!)=TRUE)</formula>
    </cfRule>
  </conditionalFormatting>
  <conditionalFormatting sqref="K598">
    <cfRule type="expression" dxfId="271" priority="107">
      <formula>AND(ISERR(K598)=TRUE, ISTEXT(#REF!)=TRUE)</formula>
    </cfRule>
  </conditionalFormatting>
  <conditionalFormatting sqref="K594:K596">
    <cfRule type="expression" dxfId="270" priority="106">
      <formula>AND(ISERROR(K594)=TRUE, ISTEXT(#REF!)=TRUE)</formula>
    </cfRule>
  </conditionalFormatting>
  <conditionalFormatting sqref="K598">
    <cfRule type="expression" dxfId="269" priority="105">
      <formula>AND(ISERR(K598)=TRUE, ISTEXT(#REF!)=TRUE)</formula>
    </cfRule>
  </conditionalFormatting>
  <conditionalFormatting sqref="K594:K596">
    <cfRule type="expression" dxfId="268" priority="104">
      <formula>AND(ISERROR(K594)=TRUE, ISTEXT(#REF!)=TRUE)</formula>
    </cfRule>
  </conditionalFormatting>
  <conditionalFormatting sqref="K593">
    <cfRule type="expression" dxfId="267" priority="101">
      <formula>AND(ISERROR(K593)=TRUE, ISTEXT(#REF!)=TRUE)</formula>
    </cfRule>
  </conditionalFormatting>
  <conditionalFormatting sqref="K593">
    <cfRule type="expression" dxfId="266" priority="100">
      <formula>AND(ISERROR(K593)=TRUE, ISTEXT(#REF!)=TRUE)</formula>
    </cfRule>
  </conditionalFormatting>
  <conditionalFormatting sqref="K593">
    <cfRule type="expression" dxfId="265" priority="99">
      <formula>AND(ISERROR(K593)=TRUE, ISTEXT(#REF!)=TRUE)</formula>
    </cfRule>
  </conditionalFormatting>
  <conditionalFormatting sqref="R598">
    <cfRule type="expression" dxfId="264" priority="90">
      <formula>AND(ISERR(R598)=TRUE, ISTEXT(#REF!)=TRUE)</formula>
    </cfRule>
  </conditionalFormatting>
  <conditionalFormatting sqref="R594:R598">
    <cfRule type="containsErrors" dxfId="263" priority="98">
      <formula>ISERROR(R594)</formula>
    </cfRule>
  </conditionalFormatting>
  <conditionalFormatting sqref="R598">
    <cfRule type="expression" dxfId="262" priority="97">
      <formula>AND(R598="#NULL!", ISTEXT(#REF!)=TRUE)</formula>
    </cfRule>
  </conditionalFormatting>
  <conditionalFormatting sqref="R598">
    <cfRule type="expression" dxfId="261" priority="96">
      <formula>AND(R598="#NULL!", ISTEXT(#REF!)=TRUE)</formula>
    </cfRule>
  </conditionalFormatting>
  <conditionalFormatting sqref="R594:R596">
    <cfRule type="expression" dxfId="260" priority="95">
      <formula>AND(ISERROR(R594)=TRUE, ISTEXT(#REF!)=TRUE)</formula>
    </cfRule>
  </conditionalFormatting>
  <conditionalFormatting sqref="R598">
    <cfRule type="expression" dxfId="259" priority="94">
      <formula>AND(ISERR(R598)=TRUE, ISTEXT(#REF!)=TRUE)</formula>
    </cfRule>
  </conditionalFormatting>
  <conditionalFormatting sqref="R594:R596">
    <cfRule type="expression" dxfId="258" priority="93">
      <formula>AND(ISERROR(R594)=TRUE, ISTEXT(#REF!)=TRUE)</formula>
    </cfRule>
  </conditionalFormatting>
  <conditionalFormatting sqref="R598">
    <cfRule type="expression" dxfId="257" priority="92">
      <formula>AND(ISERR(R598)=TRUE, ISTEXT(#REF!)=TRUE)</formula>
    </cfRule>
  </conditionalFormatting>
  <conditionalFormatting sqref="R594:R596">
    <cfRule type="expression" dxfId="256" priority="91">
      <formula>AND(ISERROR(R594)=TRUE, ISTEXT(#REF!)=TRUE)</formula>
    </cfRule>
  </conditionalFormatting>
  <conditionalFormatting sqref="R593">
    <cfRule type="containsErrors" dxfId="255" priority="89">
      <formula>ISERROR(R593)</formula>
    </cfRule>
  </conditionalFormatting>
  <conditionalFormatting sqref="R593">
    <cfRule type="expression" dxfId="254" priority="88">
      <formula>AND(ISERROR(R593)=TRUE, ISTEXT(#REF!)=TRUE)</formula>
    </cfRule>
  </conditionalFormatting>
  <conditionalFormatting sqref="R593">
    <cfRule type="expression" dxfId="253" priority="87">
      <formula>AND(ISERROR(R593)=TRUE, ISTEXT(#REF!)=TRUE)</formula>
    </cfRule>
  </conditionalFormatting>
  <conditionalFormatting sqref="R593">
    <cfRule type="expression" dxfId="252" priority="86">
      <formula>AND(ISERROR(R593)=TRUE, ISTEXT(#REF!)=TRUE)</formula>
    </cfRule>
  </conditionalFormatting>
  <conditionalFormatting sqref="R568">
    <cfRule type="expression" dxfId="251" priority="77">
      <formula>AND(ISERR(R568)=TRUE, ISTEXT(#REF!)=TRUE)</formula>
    </cfRule>
  </conditionalFormatting>
  <conditionalFormatting sqref="R564:R568">
    <cfRule type="containsErrors" dxfId="250" priority="85">
      <formula>ISERROR(R564)</formula>
    </cfRule>
  </conditionalFormatting>
  <conditionalFormatting sqref="R568">
    <cfRule type="expression" dxfId="249" priority="84">
      <formula>AND(R568="#NULL!", ISTEXT(#REF!)=TRUE)</formula>
    </cfRule>
  </conditionalFormatting>
  <conditionalFormatting sqref="R568">
    <cfRule type="expression" dxfId="248" priority="83">
      <formula>AND(R568="#NULL!", ISTEXT(#REF!)=TRUE)</formula>
    </cfRule>
  </conditionalFormatting>
  <conditionalFormatting sqref="R564:R566">
    <cfRule type="expression" dxfId="247" priority="82">
      <formula>AND(ISERROR(R564)=TRUE, ISTEXT(#REF!)=TRUE)</formula>
    </cfRule>
  </conditionalFormatting>
  <conditionalFormatting sqref="R568">
    <cfRule type="expression" dxfId="246" priority="81">
      <formula>AND(ISERR(R568)=TRUE, ISTEXT(#REF!)=TRUE)</formula>
    </cfRule>
  </conditionalFormatting>
  <conditionalFormatting sqref="R564:R566">
    <cfRule type="expression" dxfId="245" priority="80">
      <formula>AND(ISERROR(R564)=TRUE, ISTEXT(#REF!)=TRUE)</formula>
    </cfRule>
  </conditionalFormatting>
  <conditionalFormatting sqref="R568">
    <cfRule type="expression" dxfId="244" priority="79">
      <formula>AND(ISERR(R568)=TRUE, ISTEXT(#REF!)=TRUE)</formula>
    </cfRule>
  </conditionalFormatting>
  <conditionalFormatting sqref="R564:R566">
    <cfRule type="expression" dxfId="243" priority="78">
      <formula>AND(ISERROR(R564)=TRUE, ISTEXT(#REF!)=TRUE)</formula>
    </cfRule>
  </conditionalFormatting>
  <conditionalFormatting sqref="R563">
    <cfRule type="containsErrors" dxfId="242" priority="76">
      <formula>ISERROR(R563)</formula>
    </cfRule>
  </conditionalFormatting>
  <conditionalFormatting sqref="R563">
    <cfRule type="expression" dxfId="241" priority="75">
      <formula>AND(ISERROR(R563)=TRUE, ISTEXT(#REF!)=TRUE)</formula>
    </cfRule>
  </conditionalFormatting>
  <conditionalFormatting sqref="R563">
    <cfRule type="expression" dxfId="240" priority="74">
      <formula>AND(ISERROR(R563)=TRUE, ISTEXT(#REF!)=TRUE)</formula>
    </cfRule>
  </conditionalFormatting>
  <conditionalFormatting sqref="R563">
    <cfRule type="expression" dxfId="239" priority="73">
      <formula>AND(ISERROR(R563)=TRUE, ISTEXT(#REF!)=TRUE)</formula>
    </cfRule>
  </conditionalFormatting>
  <conditionalFormatting sqref="K568">
    <cfRule type="expression" dxfId="238" priority="64">
      <formula>AND(ISERR(K568)=TRUE, ISTEXT(#REF!)=TRUE)</formula>
    </cfRule>
  </conditionalFormatting>
  <conditionalFormatting sqref="K564:K568">
    <cfRule type="containsErrors" dxfId="237" priority="72">
      <formula>ISERROR(K564)</formula>
    </cfRule>
  </conditionalFormatting>
  <conditionalFormatting sqref="K568">
    <cfRule type="expression" dxfId="236" priority="71">
      <formula>AND(K568="#NULL!", ISTEXT(#REF!)=TRUE)</formula>
    </cfRule>
  </conditionalFormatting>
  <conditionalFormatting sqref="K568">
    <cfRule type="expression" dxfId="235" priority="70">
      <formula>AND(K568="#NULL!", ISTEXT(#REF!)=TRUE)</formula>
    </cfRule>
  </conditionalFormatting>
  <conditionalFormatting sqref="K564:K566">
    <cfRule type="expression" dxfId="234" priority="69">
      <formula>AND(ISERROR(K564)=TRUE, ISTEXT(#REF!)=TRUE)</formula>
    </cfRule>
  </conditionalFormatting>
  <conditionalFormatting sqref="K568">
    <cfRule type="expression" dxfId="233" priority="68">
      <formula>AND(ISERR(K568)=TRUE, ISTEXT(#REF!)=TRUE)</formula>
    </cfRule>
  </conditionalFormatting>
  <conditionalFormatting sqref="K564:K566">
    <cfRule type="expression" dxfId="232" priority="67">
      <formula>AND(ISERROR(K564)=TRUE, ISTEXT(#REF!)=TRUE)</formula>
    </cfRule>
  </conditionalFormatting>
  <conditionalFormatting sqref="K568">
    <cfRule type="expression" dxfId="231" priority="66">
      <formula>AND(ISERR(K568)=TRUE, ISTEXT(#REF!)=TRUE)</formula>
    </cfRule>
  </conditionalFormatting>
  <conditionalFormatting sqref="K564:K566">
    <cfRule type="expression" dxfId="230" priority="65">
      <formula>AND(ISERROR(K564)=TRUE, ISTEXT(#REF!)=TRUE)</formula>
    </cfRule>
  </conditionalFormatting>
  <conditionalFormatting sqref="K563">
    <cfRule type="containsErrors" dxfId="229" priority="63">
      <formula>ISERROR(K563)</formula>
    </cfRule>
  </conditionalFormatting>
  <conditionalFormatting sqref="K563">
    <cfRule type="expression" dxfId="228" priority="62">
      <formula>AND(ISERROR(K563)=TRUE, ISTEXT(#REF!)=TRUE)</formula>
    </cfRule>
  </conditionalFormatting>
  <conditionalFormatting sqref="K563">
    <cfRule type="expression" dxfId="227" priority="61">
      <formula>AND(ISERROR(K563)=TRUE, ISTEXT(#REF!)=TRUE)</formula>
    </cfRule>
  </conditionalFormatting>
  <conditionalFormatting sqref="G565:H565">
    <cfRule type="cellIs" dxfId="226" priority="54" operator="equal">
      <formula>"#N/A"</formula>
    </cfRule>
    <cfRule type="cellIs" dxfId="225" priority="55" operator="equal">
      <formula>"#NULL!"</formula>
    </cfRule>
  </conditionalFormatting>
  <conditionalFormatting sqref="G567:H567">
    <cfRule type="cellIs" dxfId="224" priority="50" operator="equal">
      <formula>"#N/A"</formula>
    </cfRule>
    <cfRule type="cellIs" dxfId="223" priority="51" operator="equal">
      <formula>"#NULL!"</formula>
    </cfRule>
  </conditionalFormatting>
  <conditionalFormatting sqref="N565:O565">
    <cfRule type="cellIs" dxfId="222" priority="42" operator="equal">
      <formula>"#N/A"</formula>
    </cfRule>
    <cfRule type="cellIs" dxfId="221" priority="43" operator="equal">
      <formula>"#NULL!"</formula>
    </cfRule>
  </conditionalFormatting>
  <conditionalFormatting sqref="N567:O567">
    <cfRule type="cellIs" dxfId="220" priority="38" operator="equal">
      <formula>"#N/A"</formula>
    </cfRule>
    <cfRule type="cellIs" dxfId="219" priority="39" operator="equal">
      <formula>"#NULL!"</formula>
    </cfRule>
  </conditionalFormatting>
  <conditionalFormatting sqref="N563:O563">
    <cfRule type="cellIs" dxfId="218" priority="34" operator="equal">
      <formula>"#N/A"</formula>
    </cfRule>
    <cfRule type="cellIs" dxfId="217" priority="35" operator="equal">
      <formula>"#NULL!"</formula>
    </cfRule>
  </conditionalFormatting>
  <conditionalFormatting sqref="G563:H563">
    <cfRule type="cellIs" dxfId="216" priority="32" operator="equal">
      <formula>"#N/A"</formula>
    </cfRule>
    <cfRule type="cellIs" dxfId="215" priority="33" operator="equal">
      <formula>"#NULL!"</formula>
    </cfRule>
  </conditionalFormatting>
  <conditionalFormatting sqref="N564:O564">
    <cfRule type="cellIs" dxfId="214" priority="30" operator="equal">
      <formula>"#N/A"</formula>
    </cfRule>
    <cfRule type="cellIs" dxfId="213" priority="31" operator="equal">
      <formula>"#NULL!"</formula>
    </cfRule>
  </conditionalFormatting>
  <conditionalFormatting sqref="G564:H564">
    <cfRule type="cellIs" dxfId="212" priority="28" operator="equal">
      <formula>"#N/A"</formula>
    </cfRule>
    <cfRule type="cellIs" dxfId="211" priority="29" operator="equal">
      <formula>"#NULL!"</formula>
    </cfRule>
  </conditionalFormatting>
  <conditionalFormatting sqref="N566:O566">
    <cfRule type="cellIs" dxfId="210" priority="26" operator="equal">
      <formula>"#N/A"</formula>
    </cfRule>
    <cfRule type="cellIs" dxfId="209" priority="27" operator="equal">
      <formula>"#NULL!"</formula>
    </cfRule>
  </conditionalFormatting>
  <conditionalFormatting sqref="G566:H566">
    <cfRule type="cellIs" dxfId="208" priority="24" operator="equal">
      <formula>"#N/A"</formula>
    </cfRule>
    <cfRule type="cellIs" dxfId="207" priority="25" operator="equal">
      <formula>"#NULL!"</formula>
    </cfRule>
  </conditionalFormatting>
  <conditionalFormatting sqref="N568:O568">
    <cfRule type="cellIs" dxfId="206" priority="22" operator="equal">
      <formula>"#N/A"</formula>
    </cfRule>
    <cfRule type="cellIs" dxfId="205" priority="23" operator="equal">
      <formula>"#NULL!"</formula>
    </cfRule>
  </conditionalFormatting>
  <conditionalFormatting sqref="G568:H568">
    <cfRule type="cellIs" dxfId="204" priority="20" operator="equal">
      <formula>"#N/A"</formula>
    </cfRule>
    <cfRule type="cellIs" dxfId="203" priority="21" operator="equal">
      <formula>"#NULL!"</formula>
    </cfRule>
  </conditionalFormatting>
  <conditionalFormatting sqref="D601:H601 K601:O601 R601:V601">
    <cfRule type="containsErrors" dxfId="202" priority="19">
      <formula>ISERROR(D601)</formula>
    </cfRule>
  </conditionalFormatting>
  <conditionalFormatting sqref="D534:H535 K534:O535 R534:V535">
    <cfRule type="containsErrors" dxfId="201" priority="18">
      <formula>ISERROR(D534)</formula>
    </cfRule>
  </conditionalFormatting>
  <conditionalFormatting sqref="D508:H508 K508:O508 R508:V508">
    <cfRule type="containsErrors" dxfId="200" priority="17">
      <formula>ISERROR(D508)</formula>
    </cfRule>
  </conditionalFormatting>
  <conditionalFormatting sqref="D475:H475 K475:O475 R475:V475">
    <cfRule type="containsErrors" dxfId="199" priority="16">
      <formula>ISERROR(D475)</formula>
    </cfRule>
  </conditionalFormatting>
  <conditionalFormatting sqref="D448:H448 K448:O448 R448:V448">
    <cfRule type="containsErrors" dxfId="198" priority="15">
      <formula>ISERROR(D448)</formula>
    </cfRule>
  </conditionalFormatting>
  <conditionalFormatting sqref="D415:H415 K415:O415 R415:V415">
    <cfRule type="containsErrors" dxfId="197" priority="14">
      <formula>ISERROR(D415)</formula>
    </cfRule>
  </conditionalFormatting>
  <conditionalFormatting sqref="D388:H388 K388:O388 R388:V388">
    <cfRule type="containsErrors" dxfId="196" priority="13">
      <formula>ISERROR(D388)</formula>
    </cfRule>
  </conditionalFormatting>
  <conditionalFormatting sqref="D355:H355 K355:O355 R355:V355">
    <cfRule type="containsErrors" dxfId="195" priority="12">
      <formula>ISERROR(D355)</formula>
    </cfRule>
  </conditionalFormatting>
  <conditionalFormatting sqref="D328:H328 K328:O328 R328:V328">
    <cfRule type="containsErrors" dxfId="194" priority="11">
      <formula>ISERROR(D328)</formula>
    </cfRule>
  </conditionalFormatting>
  <conditionalFormatting sqref="D295:H295 K295:O295 R295:V295">
    <cfRule type="containsErrors" dxfId="193" priority="10">
      <formula>ISERROR(D295)</formula>
    </cfRule>
  </conditionalFormatting>
  <conditionalFormatting sqref="D28:H28 K28:O28 R28:V28">
    <cfRule type="containsErrors" dxfId="192" priority="1">
      <formula>ISERROR(D28)</formula>
    </cfRule>
  </conditionalFormatting>
  <conditionalFormatting sqref="D268:H268 K268:O268 R268:V268">
    <cfRule type="containsErrors" dxfId="191" priority="9">
      <formula>ISERROR(D268)</formula>
    </cfRule>
  </conditionalFormatting>
  <conditionalFormatting sqref="D235:H235 K235:O235 R235:V235">
    <cfRule type="containsErrors" dxfId="190" priority="8">
      <formula>ISERROR(D235)</formula>
    </cfRule>
  </conditionalFormatting>
  <conditionalFormatting sqref="D208:H208 K208:O208 R208:V208">
    <cfRule type="containsErrors" dxfId="189" priority="7">
      <formula>ISERROR(D208)</formula>
    </cfRule>
  </conditionalFormatting>
  <conditionalFormatting sqref="D175:H175 K175:O175 R175:V175">
    <cfRule type="containsErrors" dxfId="188" priority="6">
      <formula>ISERROR(D175)</formula>
    </cfRule>
  </conditionalFormatting>
  <conditionalFormatting sqref="D148:H148 K148:O148 R148:V148">
    <cfRule type="containsErrors" dxfId="187" priority="5">
      <formula>ISERROR(D148)</formula>
    </cfRule>
  </conditionalFormatting>
  <conditionalFormatting sqref="D115:H115 K115:O115 R115:V115">
    <cfRule type="containsErrors" dxfId="186" priority="4">
      <formula>ISERROR(D115)</formula>
    </cfRule>
  </conditionalFormatting>
  <conditionalFormatting sqref="D88:H88 K88:O88 R88:V88">
    <cfRule type="containsErrors" dxfId="185" priority="3">
      <formula>ISERROR(D88)</formula>
    </cfRule>
  </conditionalFormatting>
  <conditionalFormatting sqref="D55:H55 K55:O55 R55:V55">
    <cfRule type="containsErrors" dxfId="184" priority="2">
      <formula>ISERROR(D55)</formula>
    </cfRule>
  </conditionalFormatting>
  <printOptions horizontalCentered="1" verticalCentered="1"/>
  <pageMargins left="0.2" right="0.2" top="0.25" bottom="0.25" header="0" footer="0"/>
  <pageSetup scale="56"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9" manualBreakCount="9">
    <brk id="61" min="1" max="22" man="1"/>
    <brk id="121" min="1" max="22" man="1"/>
    <brk id="181" min="1" max="22" man="1"/>
    <brk id="241" min="1" max="22" man="1"/>
    <brk id="301" min="1" max="22" man="1"/>
    <brk id="361" min="1" max="22" man="1"/>
    <brk id="421" min="1" max="22" man="1"/>
    <brk id="481" min="1" max="22" man="1"/>
    <brk id="541" min="1" max="22" man="1"/>
  </rowBreaks>
  <ignoredErrors>
    <ignoredError sqref="Z2:Z22 Z506:Z529 Z474:Z478 Z446:Z469 Z413:Z418 Z386:Z409 Z353:Z358 Z326:Z349 Z293:Z298 Z266:Z289 Z233:Z238 Z206:Z229 Z173:Z178 Z146:Z169 Z113:Z118 Z86:Z109 Z53:Z58 Z26:Z49 Z24 Z59 Z62:Z82 Z302:Z322 Z242:Z262 Z182:Z202 Z362:Z382 Z120 Z23 Z143:Z145 Z383:Z385 Z203:Z205 Z263:Z265 Z323:Z325 Z83:Z85 Z60 Z25 Z50:Z52 Z110:Z112 Z119 Z170:Z172 Z179:Z180 Z230:Z232 Z290:Z292 Z350:Z352 Z410:Z412 Z443:Z445 Z470:Z473 Z503:Z505 Z530:Z535 Z479:Z480 Z419:Z420 Z359:Z360 Z299:Z300 Z239:Z240 Z482:Z502 Z422:Z442 Z122:Z14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Q607"/>
  <sheetViews>
    <sheetView showGridLines="0" showRowColHeaders="0" zoomScale="90" zoomScaleNormal="90" zoomScalePageLayoutView="85" workbookViewId="0"/>
  </sheetViews>
  <sheetFormatPr defaultColWidth="9.140625" defaultRowHeight="15"/>
  <cols>
    <col min="1" max="1" width="1.140625" style="250" customWidth="1"/>
    <col min="2" max="2" width="4.28515625" style="24" customWidth="1"/>
    <col min="3" max="3" width="23.28515625" style="24" customWidth="1"/>
    <col min="4" max="8" width="10" style="24" customWidth="1"/>
    <col min="9" max="9" width="2.85546875" style="24" customWidth="1"/>
    <col min="10" max="10" width="8.5703125" style="24" customWidth="1"/>
    <col min="11" max="15" width="10" style="24" customWidth="1"/>
    <col min="16" max="16" width="2.85546875" style="24" customWidth="1"/>
    <col min="17" max="17" width="8.5703125" style="24" customWidth="1"/>
    <col min="18" max="22" width="10" style="24" customWidth="1"/>
    <col min="23" max="23" width="2.85546875" style="24" customWidth="1"/>
    <col min="24" max="24" width="2" style="24" customWidth="1"/>
    <col min="25" max="25" width="2.140625" style="24" customWidth="1"/>
    <col min="26" max="26" width="9.140625" style="316"/>
    <col min="27" max="43" width="9.140625" style="157"/>
    <col min="44" max="16384" width="9.140625" style="24"/>
  </cols>
  <sheetData>
    <row r="1" spans="2:43" ht="16.5" thickBot="1">
      <c r="B1" s="364"/>
      <c r="C1" s="364"/>
      <c r="D1" s="364"/>
      <c r="E1" s="364"/>
      <c r="F1" s="364"/>
      <c r="G1" s="364"/>
      <c r="H1" s="364"/>
      <c r="I1" s="364"/>
      <c r="J1" s="364"/>
      <c r="K1" s="364"/>
      <c r="L1" s="364"/>
      <c r="M1" s="364"/>
      <c r="N1" s="364"/>
      <c r="O1" s="364"/>
      <c r="P1" s="364"/>
      <c r="Q1" s="364"/>
      <c r="R1" s="364"/>
      <c r="S1" s="364"/>
      <c r="T1" s="364"/>
      <c r="U1" s="364"/>
      <c r="V1" s="364"/>
      <c r="W1" s="364"/>
    </row>
    <row r="2" spans="2:43" s="250" customFormat="1" ht="60" customHeight="1">
      <c r="B2" s="357" t="s">
        <v>131</v>
      </c>
      <c r="C2" s="379"/>
      <c r="D2" s="379"/>
      <c r="E2" s="379"/>
      <c r="F2" s="379"/>
      <c r="G2" s="379"/>
      <c r="H2" s="379"/>
      <c r="I2" s="379"/>
      <c r="J2" s="379"/>
      <c r="K2" s="379"/>
      <c r="L2" s="379"/>
      <c r="M2" s="379"/>
      <c r="N2" s="379"/>
      <c r="O2" s="379"/>
      <c r="P2" s="379"/>
      <c r="Q2" s="379"/>
      <c r="R2" s="379"/>
      <c r="S2" s="379"/>
      <c r="T2" s="379"/>
      <c r="U2" s="379"/>
      <c r="V2" s="379"/>
      <c r="W2" s="380"/>
      <c r="X2" s="24"/>
      <c r="Y2" s="24"/>
      <c r="Z2" s="317"/>
      <c r="AA2" s="157"/>
      <c r="AB2" s="225"/>
      <c r="AC2" s="225"/>
      <c r="AD2" s="225"/>
      <c r="AE2" s="225"/>
      <c r="AF2" s="225"/>
      <c r="AG2" s="225"/>
      <c r="AH2" s="157"/>
      <c r="AI2" s="157"/>
      <c r="AJ2" s="157"/>
      <c r="AK2" s="157"/>
      <c r="AL2" s="157"/>
      <c r="AM2" s="157"/>
      <c r="AN2" s="157"/>
      <c r="AO2" s="157"/>
      <c r="AP2" s="157"/>
      <c r="AQ2" s="157"/>
    </row>
    <row r="3" spans="2:43" s="250" customFormat="1" ht="14.25" customHeight="1">
      <c r="B3" s="361" t="s">
        <v>49</v>
      </c>
      <c r="C3" s="378"/>
      <c r="D3" s="378"/>
      <c r="E3" s="378"/>
      <c r="F3" s="378"/>
      <c r="G3" s="378"/>
      <c r="H3" s="378"/>
      <c r="I3" s="378"/>
      <c r="J3" s="378"/>
      <c r="K3" s="378"/>
      <c r="L3" s="378"/>
      <c r="M3" s="378"/>
      <c r="N3" s="378"/>
      <c r="O3" s="378"/>
      <c r="P3" s="378"/>
      <c r="Q3" s="378"/>
      <c r="R3" s="378"/>
      <c r="S3" s="378"/>
      <c r="T3" s="378"/>
      <c r="U3" s="378"/>
      <c r="V3" s="378"/>
      <c r="W3" s="246"/>
      <c r="X3" s="24"/>
      <c r="Y3" s="24"/>
      <c r="Z3" s="317"/>
      <c r="AA3" s="157"/>
      <c r="AB3" s="225"/>
      <c r="AC3" s="225"/>
      <c r="AD3" s="225"/>
      <c r="AE3" s="225"/>
      <c r="AF3" s="225"/>
      <c r="AG3" s="225"/>
      <c r="AH3" s="157"/>
      <c r="AI3" s="157"/>
      <c r="AJ3" s="157"/>
      <c r="AK3" s="157"/>
      <c r="AL3" s="157"/>
      <c r="AM3" s="157"/>
      <c r="AN3" s="157"/>
      <c r="AO3" s="157"/>
      <c r="AP3" s="157"/>
      <c r="AQ3" s="157"/>
    </row>
    <row r="4" spans="2:43" s="250" customFormat="1" ht="15" customHeight="1">
      <c r="B4" s="362"/>
      <c r="C4" s="30"/>
      <c r="D4" s="30"/>
      <c r="E4" s="30"/>
      <c r="F4" s="30"/>
      <c r="G4" s="30"/>
      <c r="H4" s="30"/>
      <c r="I4" s="31"/>
      <c r="J4" s="32"/>
      <c r="K4" s="30"/>
      <c r="L4" s="30"/>
      <c r="M4" s="30"/>
      <c r="N4" s="30"/>
      <c r="O4" s="30"/>
      <c r="P4" s="31"/>
      <c r="Q4" s="32"/>
      <c r="R4" s="30"/>
      <c r="S4" s="30"/>
      <c r="T4" s="30"/>
      <c r="U4" s="30"/>
      <c r="V4" s="30"/>
      <c r="W4" s="33"/>
      <c r="X4" s="24"/>
      <c r="Y4" s="24"/>
      <c r="Z4" s="317"/>
      <c r="AA4" s="157"/>
      <c r="AB4" s="225"/>
      <c r="AC4" s="225"/>
      <c r="AD4" s="225"/>
      <c r="AE4" s="225"/>
      <c r="AF4" s="225"/>
      <c r="AG4" s="225"/>
      <c r="AH4" s="157"/>
      <c r="AI4" s="157"/>
      <c r="AJ4" s="157"/>
      <c r="AK4" s="157"/>
      <c r="AL4" s="157"/>
      <c r="AM4" s="157"/>
      <c r="AN4" s="157"/>
      <c r="AO4" s="157"/>
      <c r="AP4" s="157"/>
      <c r="AQ4" s="157"/>
    </row>
    <row r="5" spans="2:43" s="250" customFormat="1" ht="15" customHeight="1">
      <c r="B5" s="362"/>
      <c r="C5" s="34"/>
      <c r="D5" s="34"/>
      <c r="E5" s="34"/>
      <c r="F5" s="34"/>
      <c r="G5" s="34"/>
      <c r="H5" s="34"/>
      <c r="I5" s="35"/>
      <c r="J5" s="36"/>
      <c r="K5" s="34"/>
      <c r="L5" s="34"/>
      <c r="M5" s="34"/>
      <c r="N5" s="34"/>
      <c r="O5" s="34"/>
      <c r="P5" s="35"/>
      <c r="Q5" s="36"/>
      <c r="R5" s="34"/>
      <c r="S5" s="34"/>
      <c r="T5" s="34"/>
      <c r="U5" s="34"/>
      <c r="V5" s="34"/>
      <c r="W5" s="37"/>
      <c r="X5" s="24"/>
      <c r="Y5" s="24"/>
      <c r="Z5" s="317"/>
      <c r="AA5" s="318"/>
      <c r="AB5" s="228"/>
      <c r="AC5" s="228"/>
      <c r="AD5" s="228"/>
      <c r="AE5" s="228"/>
      <c r="AF5" s="229"/>
      <c r="AG5" s="228"/>
      <c r="AH5" s="158"/>
      <c r="AI5" s="158"/>
      <c r="AJ5" s="158"/>
      <c r="AK5" s="158"/>
      <c r="AL5" s="158"/>
      <c r="AM5" s="158"/>
      <c r="AN5" s="158"/>
      <c r="AO5" s="158"/>
      <c r="AP5" s="157"/>
      <c r="AQ5" s="157"/>
    </row>
    <row r="6" spans="2:43" s="250" customFormat="1" ht="15" customHeight="1">
      <c r="B6" s="362"/>
      <c r="C6" s="34"/>
      <c r="D6" s="34"/>
      <c r="E6" s="34"/>
      <c r="F6" s="34"/>
      <c r="G6" s="34"/>
      <c r="H6" s="34"/>
      <c r="I6" s="35"/>
      <c r="J6" s="36"/>
      <c r="K6" s="34"/>
      <c r="L6" s="34"/>
      <c r="M6" s="34"/>
      <c r="N6" s="34"/>
      <c r="O6" s="34"/>
      <c r="P6" s="35"/>
      <c r="Q6" s="36"/>
      <c r="R6" s="34"/>
      <c r="S6" s="34"/>
      <c r="T6" s="34"/>
      <c r="U6" s="34"/>
      <c r="V6" s="34"/>
      <c r="W6" s="37"/>
      <c r="X6" s="24"/>
      <c r="Y6" s="24"/>
      <c r="Z6" s="317"/>
      <c r="AA6" s="319"/>
      <c r="AB6" s="224"/>
      <c r="AC6" s="224"/>
      <c r="AD6" s="224"/>
      <c r="AE6" s="224"/>
      <c r="AF6" s="224"/>
      <c r="AG6" s="224"/>
      <c r="AH6" s="224"/>
      <c r="AI6" s="224"/>
      <c r="AJ6" s="224"/>
      <c r="AK6" s="224"/>
      <c r="AL6" s="224"/>
      <c r="AM6" s="224"/>
      <c r="AN6" s="224"/>
      <c r="AO6" s="224"/>
      <c r="AP6" s="157"/>
      <c r="AQ6" s="157"/>
    </row>
    <row r="7" spans="2:43" s="250" customFormat="1" ht="15" customHeight="1">
      <c r="B7" s="362"/>
      <c r="C7" s="34"/>
      <c r="D7" s="34"/>
      <c r="E7" s="34"/>
      <c r="F7" s="34"/>
      <c r="G7" s="34"/>
      <c r="H7" s="34"/>
      <c r="I7" s="35"/>
      <c r="J7" s="36"/>
      <c r="K7" s="34"/>
      <c r="L7" s="34"/>
      <c r="M7" s="34"/>
      <c r="N7" s="34"/>
      <c r="O7" s="34"/>
      <c r="P7" s="35"/>
      <c r="Q7" s="36"/>
      <c r="R7" s="34"/>
      <c r="S7" s="34"/>
      <c r="T7" s="34"/>
      <c r="U7" s="34"/>
      <c r="V7" s="34"/>
      <c r="W7" s="37"/>
      <c r="X7" s="24"/>
      <c r="Y7" s="24"/>
      <c r="Z7" s="317"/>
      <c r="AA7" s="157"/>
      <c r="AB7" s="225"/>
      <c r="AC7" s="225"/>
      <c r="AD7" s="225"/>
      <c r="AE7" s="225"/>
      <c r="AF7" s="225"/>
      <c r="AG7" s="225"/>
      <c r="AH7" s="225"/>
      <c r="AI7" s="225"/>
      <c r="AJ7" s="225"/>
      <c r="AK7" s="225"/>
      <c r="AL7" s="225"/>
      <c r="AM7" s="225"/>
      <c r="AN7" s="225"/>
      <c r="AO7" s="225"/>
      <c r="AP7" s="157"/>
      <c r="AQ7" s="157"/>
    </row>
    <row r="8" spans="2:43" s="250" customFormat="1" ht="15" customHeight="1">
      <c r="B8" s="362"/>
      <c r="C8" s="34"/>
      <c r="D8" s="34"/>
      <c r="E8" s="34"/>
      <c r="F8" s="34"/>
      <c r="G8" s="34"/>
      <c r="H8" s="34"/>
      <c r="I8" s="35"/>
      <c r="J8" s="36"/>
      <c r="K8" s="34"/>
      <c r="L8" s="34"/>
      <c r="M8" s="34"/>
      <c r="N8" s="34"/>
      <c r="O8" s="34"/>
      <c r="P8" s="35"/>
      <c r="Q8" s="36"/>
      <c r="R8" s="34"/>
      <c r="S8" s="34"/>
      <c r="T8" s="34"/>
      <c r="U8" s="34"/>
      <c r="V8" s="34"/>
      <c r="W8" s="37"/>
      <c r="X8" s="24"/>
      <c r="Y8" s="24"/>
      <c r="Z8" s="317"/>
      <c r="AA8" s="157"/>
      <c r="AB8" s="225"/>
      <c r="AC8" s="225"/>
      <c r="AD8" s="225"/>
      <c r="AE8" s="225"/>
      <c r="AF8" s="225"/>
      <c r="AG8" s="225"/>
      <c r="AH8" s="225"/>
      <c r="AI8" s="225"/>
      <c r="AJ8" s="225"/>
      <c r="AK8" s="225"/>
      <c r="AL8" s="225"/>
      <c r="AM8" s="225"/>
      <c r="AN8" s="225"/>
      <c r="AO8" s="225"/>
      <c r="AP8" s="157"/>
      <c r="AQ8" s="157"/>
    </row>
    <row r="9" spans="2:43" s="250" customFormat="1" ht="15" customHeight="1">
      <c r="B9" s="362"/>
      <c r="C9" s="34"/>
      <c r="D9" s="34"/>
      <c r="E9" s="34"/>
      <c r="F9" s="34"/>
      <c r="G9" s="34"/>
      <c r="H9" s="34"/>
      <c r="I9" s="35"/>
      <c r="J9" s="36"/>
      <c r="K9" s="34"/>
      <c r="L9" s="34"/>
      <c r="M9" s="34"/>
      <c r="N9" s="34"/>
      <c r="O9" s="34"/>
      <c r="P9" s="35"/>
      <c r="Q9" s="36"/>
      <c r="R9" s="34"/>
      <c r="S9" s="34"/>
      <c r="T9" s="34"/>
      <c r="U9" s="34"/>
      <c r="V9" s="34"/>
      <c r="W9" s="37"/>
      <c r="X9" s="24"/>
      <c r="Y9" s="24"/>
      <c r="Z9" s="317"/>
      <c r="AA9" s="320"/>
      <c r="AB9" s="226"/>
      <c r="AC9" s="226"/>
      <c r="AD9" s="226"/>
      <c r="AE9" s="226"/>
      <c r="AF9" s="226"/>
      <c r="AG9" s="226"/>
      <c r="AH9" s="226"/>
      <c r="AI9" s="226"/>
      <c r="AJ9" s="226"/>
      <c r="AK9" s="226"/>
      <c r="AL9" s="226"/>
      <c r="AM9" s="226"/>
      <c r="AN9" s="226"/>
      <c r="AO9" s="226"/>
      <c r="AP9" s="157"/>
      <c r="AQ9" s="157"/>
    </row>
    <row r="10" spans="2:43" s="250" customFormat="1" ht="15" customHeight="1">
      <c r="B10" s="362"/>
      <c r="C10" s="34"/>
      <c r="D10" s="34"/>
      <c r="E10" s="34"/>
      <c r="F10" s="34"/>
      <c r="G10" s="34"/>
      <c r="H10" s="34"/>
      <c r="I10" s="35"/>
      <c r="J10" s="36"/>
      <c r="K10" s="34"/>
      <c r="L10" s="34"/>
      <c r="M10" s="34"/>
      <c r="N10" s="34"/>
      <c r="O10" s="34"/>
      <c r="P10" s="35"/>
      <c r="Q10" s="36"/>
      <c r="R10" s="34"/>
      <c r="S10" s="34"/>
      <c r="T10" s="34"/>
      <c r="U10" s="34"/>
      <c r="V10" s="34"/>
      <c r="W10" s="37"/>
      <c r="X10" s="24"/>
      <c r="Y10" s="24"/>
      <c r="Z10" s="317"/>
      <c r="AA10" s="320"/>
      <c r="AB10" s="226"/>
      <c r="AC10" s="226"/>
      <c r="AD10" s="226"/>
      <c r="AE10" s="226"/>
      <c r="AF10" s="226"/>
      <c r="AG10" s="226"/>
      <c r="AH10" s="226"/>
      <c r="AI10" s="226"/>
      <c r="AJ10" s="226"/>
      <c r="AK10" s="226"/>
      <c r="AL10" s="226"/>
      <c r="AM10" s="226"/>
      <c r="AN10" s="226"/>
      <c r="AO10" s="226"/>
      <c r="AP10" s="157"/>
      <c r="AQ10" s="157"/>
    </row>
    <row r="11" spans="2:43" s="250" customFormat="1" ht="15" customHeight="1">
      <c r="B11" s="362"/>
      <c r="C11" s="34"/>
      <c r="D11" s="34"/>
      <c r="E11" s="34"/>
      <c r="F11" s="34"/>
      <c r="G11" s="34"/>
      <c r="H11" s="34"/>
      <c r="I11" s="35"/>
      <c r="J11" s="36"/>
      <c r="K11" s="34"/>
      <c r="L11" s="34"/>
      <c r="M11" s="34"/>
      <c r="N11" s="34"/>
      <c r="O11" s="34"/>
      <c r="P11" s="35"/>
      <c r="Q11" s="36"/>
      <c r="R11" s="34"/>
      <c r="S11" s="34"/>
      <c r="T11" s="34"/>
      <c r="U11" s="34"/>
      <c r="V11" s="34"/>
      <c r="W11" s="37"/>
      <c r="X11" s="24"/>
      <c r="Y11" s="24"/>
      <c r="Z11" s="317"/>
      <c r="AA11" s="320"/>
      <c r="AB11" s="226"/>
      <c r="AC11" s="226"/>
      <c r="AD11" s="226"/>
      <c r="AE11" s="226"/>
      <c r="AF11" s="226"/>
      <c r="AG11" s="226"/>
      <c r="AH11" s="226"/>
      <c r="AI11" s="226"/>
      <c r="AJ11" s="226"/>
      <c r="AK11" s="226"/>
      <c r="AL11" s="226"/>
      <c r="AM11" s="226"/>
      <c r="AN11" s="226"/>
      <c r="AO11" s="226"/>
      <c r="AP11" s="157"/>
      <c r="AQ11" s="157"/>
    </row>
    <row r="12" spans="2:43" s="250" customFormat="1">
      <c r="B12" s="362"/>
      <c r="C12" s="34"/>
      <c r="D12" s="34"/>
      <c r="E12" s="34"/>
      <c r="F12" s="34"/>
      <c r="G12" s="34"/>
      <c r="H12" s="34"/>
      <c r="I12" s="35"/>
      <c r="J12" s="36"/>
      <c r="K12" s="34"/>
      <c r="L12" s="34"/>
      <c r="M12" s="34"/>
      <c r="N12" s="34"/>
      <c r="O12" s="34"/>
      <c r="P12" s="35"/>
      <c r="Q12" s="36"/>
      <c r="R12" s="34"/>
      <c r="S12" s="34"/>
      <c r="T12" s="34"/>
      <c r="U12" s="34"/>
      <c r="V12" s="34"/>
      <c r="W12" s="37"/>
      <c r="X12" s="24"/>
      <c r="Y12" s="24"/>
      <c r="Z12" s="317"/>
      <c r="AA12" s="157"/>
      <c r="AB12" s="225"/>
      <c r="AC12" s="225"/>
      <c r="AD12" s="225"/>
      <c r="AE12" s="225"/>
      <c r="AF12" s="225"/>
      <c r="AG12" s="225"/>
      <c r="AH12" s="225"/>
      <c r="AI12" s="225"/>
      <c r="AJ12" s="225"/>
      <c r="AK12" s="225"/>
      <c r="AL12" s="225"/>
      <c r="AM12" s="225"/>
      <c r="AN12" s="225"/>
      <c r="AO12" s="225"/>
      <c r="AP12" s="157"/>
      <c r="AQ12" s="157"/>
    </row>
    <row r="13" spans="2:43" s="250" customFormat="1">
      <c r="B13" s="362"/>
      <c r="C13" s="34"/>
      <c r="D13" s="34"/>
      <c r="E13" s="34"/>
      <c r="F13" s="34"/>
      <c r="G13" s="34"/>
      <c r="H13" s="34"/>
      <c r="I13" s="35"/>
      <c r="J13" s="36"/>
      <c r="K13" s="34"/>
      <c r="L13" s="34"/>
      <c r="M13" s="34"/>
      <c r="N13" s="34"/>
      <c r="O13" s="34"/>
      <c r="P13" s="35"/>
      <c r="Q13" s="36"/>
      <c r="R13" s="34"/>
      <c r="S13" s="34"/>
      <c r="T13" s="34"/>
      <c r="U13" s="34"/>
      <c r="V13" s="34"/>
      <c r="W13" s="37"/>
      <c r="X13" s="24"/>
      <c r="Y13" s="24"/>
      <c r="Z13" s="317"/>
      <c r="AA13" s="157"/>
      <c r="AB13" s="225"/>
      <c r="AC13" s="225"/>
      <c r="AD13" s="225"/>
      <c r="AE13" s="225"/>
      <c r="AF13" s="225"/>
      <c r="AG13" s="225"/>
      <c r="AH13" s="225"/>
      <c r="AI13" s="225"/>
      <c r="AJ13" s="225"/>
      <c r="AK13" s="225"/>
      <c r="AL13" s="225"/>
      <c r="AM13" s="225"/>
      <c r="AN13" s="225"/>
      <c r="AO13" s="225"/>
      <c r="AP13" s="157"/>
      <c r="AQ13" s="157"/>
    </row>
    <row r="14" spans="2:43" s="250" customFormat="1">
      <c r="B14" s="362"/>
      <c r="C14" s="34"/>
      <c r="D14" s="34"/>
      <c r="E14" s="34"/>
      <c r="F14" s="34"/>
      <c r="G14" s="34"/>
      <c r="H14" s="34"/>
      <c r="I14" s="35"/>
      <c r="J14" s="36"/>
      <c r="K14" s="34"/>
      <c r="L14" s="34"/>
      <c r="M14" s="34"/>
      <c r="N14" s="34"/>
      <c r="O14" s="34"/>
      <c r="P14" s="35"/>
      <c r="Q14" s="36"/>
      <c r="R14" s="34"/>
      <c r="S14" s="34"/>
      <c r="T14" s="34"/>
      <c r="U14" s="34"/>
      <c r="V14" s="34"/>
      <c r="W14" s="37"/>
      <c r="X14" s="24"/>
      <c r="Y14" s="24"/>
      <c r="Z14" s="321"/>
      <c r="AA14" s="319"/>
      <c r="AB14" s="224"/>
      <c r="AC14" s="224"/>
      <c r="AD14" s="224"/>
      <c r="AE14" s="224"/>
      <c r="AF14" s="224"/>
      <c r="AG14" s="224"/>
      <c r="AH14" s="224"/>
      <c r="AI14" s="224"/>
      <c r="AJ14" s="224"/>
      <c r="AK14" s="224"/>
      <c r="AL14" s="224"/>
      <c r="AM14" s="224"/>
      <c r="AN14" s="224"/>
      <c r="AO14" s="224"/>
      <c r="AP14" s="157"/>
      <c r="AQ14" s="157"/>
    </row>
    <row r="15" spans="2:43" s="250" customFormat="1">
      <c r="B15" s="362"/>
      <c r="C15" s="34"/>
      <c r="D15" s="34"/>
      <c r="E15" s="34"/>
      <c r="F15" s="34"/>
      <c r="G15" s="34"/>
      <c r="H15" s="34"/>
      <c r="I15" s="35"/>
      <c r="J15" s="36"/>
      <c r="K15" s="34"/>
      <c r="L15" s="34"/>
      <c r="M15" s="34"/>
      <c r="N15" s="34"/>
      <c r="O15" s="34"/>
      <c r="P15" s="35"/>
      <c r="Q15" s="36"/>
      <c r="R15" s="34"/>
      <c r="S15" s="34"/>
      <c r="T15" s="34"/>
      <c r="U15" s="34"/>
      <c r="V15" s="34"/>
      <c r="W15" s="37"/>
      <c r="X15" s="24"/>
      <c r="Y15" s="24"/>
      <c r="Z15" s="321"/>
      <c r="AA15" s="157"/>
      <c r="AB15" s="225"/>
      <c r="AC15" s="225"/>
      <c r="AD15" s="225"/>
      <c r="AE15" s="225"/>
      <c r="AF15" s="225"/>
      <c r="AG15" s="225"/>
      <c r="AH15" s="225"/>
      <c r="AI15" s="225"/>
      <c r="AJ15" s="225"/>
      <c r="AK15" s="225"/>
      <c r="AL15" s="225"/>
      <c r="AM15" s="225"/>
      <c r="AN15" s="225"/>
      <c r="AO15" s="225"/>
      <c r="AP15" s="157"/>
      <c r="AQ15" s="157"/>
    </row>
    <row r="16" spans="2:43" s="250" customFormat="1">
      <c r="B16" s="362"/>
      <c r="C16" s="34"/>
      <c r="D16" s="34"/>
      <c r="E16" s="34"/>
      <c r="F16" s="34"/>
      <c r="G16" s="34"/>
      <c r="H16" s="34"/>
      <c r="I16" s="35"/>
      <c r="J16" s="36"/>
      <c r="K16" s="34"/>
      <c r="L16" s="34"/>
      <c r="M16" s="34"/>
      <c r="N16" s="34"/>
      <c r="O16" s="34"/>
      <c r="P16" s="35"/>
      <c r="Q16" s="36"/>
      <c r="R16" s="34"/>
      <c r="S16" s="34"/>
      <c r="T16" s="34"/>
      <c r="U16" s="34"/>
      <c r="V16" s="34"/>
      <c r="W16" s="37"/>
      <c r="X16" s="24"/>
      <c r="Y16" s="24"/>
      <c r="Z16" s="321"/>
      <c r="AA16" s="157"/>
      <c r="AB16" s="225"/>
      <c r="AC16" s="225"/>
      <c r="AD16" s="225"/>
      <c r="AE16" s="226"/>
      <c r="AF16" s="225"/>
      <c r="AG16" s="225"/>
      <c r="AH16" s="225"/>
      <c r="AI16" s="225"/>
      <c r="AJ16" s="226"/>
      <c r="AK16" s="225"/>
      <c r="AL16" s="225"/>
      <c r="AM16" s="225"/>
      <c r="AN16" s="225"/>
      <c r="AO16" s="225"/>
      <c r="AP16" s="157"/>
      <c r="AQ16" s="157"/>
    </row>
    <row r="17" spans="2:43" s="250" customFormat="1">
      <c r="B17" s="362"/>
      <c r="C17" s="34"/>
      <c r="D17" s="34"/>
      <c r="E17" s="34"/>
      <c r="F17" s="34"/>
      <c r="G17" s="34"/>
      <c r="H17" s="34"/>
      <c r="I17" s="35"/>
      <c r="J17" s="36"/>
      <c r="K17" s="34"/>
      <c r="L17" s="34"/>
      <c r="M17" s="34"/>
      <c r="N17" s="34"/>
      <c r="O17" s="34"/>
      <c r="P17" s="35"/>
      <c r="Q17" s="36"/>
      <c r="R17" s="34"/>
      <c r="S17" s="34"/>
      <c r="T17" s="34"/>
      <c r="U17" s="34"/>
      <c r="V17" s="34"/>
      <c r="W17" s="37"/>
      <c r="X17" s="24"/>
      <c r="Y17" s="24"/>
      <c r="Z17" s="321"/>
      <c r="AA17" s="320"/>
      <c r="AB17" s="226"/>
      <c r="AC17" s="226"/>
      <c r="AD17" s="226"/>
      <c r="AE17" s="227"/>
      <c r="AF17" s="226"/>
      <c r="AG17" s="226"/>
      <c r="AH17" s="226"/>
      <c r="AI17" s="226"/>
      <c r="AJ17" s="226"/>
      <c r="AK17" s="225"/>
      <c r="AL17" s="225"/>
      <c r="AM17" s="225"/>
      <c r="AN17" s="225"/>
      <c r="AO17" s="226"/>
      <c r="AP17" s="157"/>
      <c r="AQ17" s="157"/>
    </row>
    <row r="18" spans="2:43" s="250" customFormat="1">
      <c r="B18" s="362"/>
      <c r="C18" s="34"/>
      <c r="D18" s="34"/>
      <c r="E18" s="34"/>
      <c r="F18" s="34"/>
      <c r="G18" s="34"/>
      <c r="H18" s="34"/>
      <c r="I18" s="35"/>
      <c r="J18" s="36"/>
      <c r="K18" s="34"/>
      <c r="L18" s="34"/>
      <c r="M18" s="34"/>
      <c r="N18" s="34"/>
      <c r="O18" s="34"/>
      <c r="P18" s="35"/>
      <c r="Q18" s="36"/>
      <c r="R18" s="34"/>
      <c r="S18" s="34"/>
      <c r="T18" s="34"/>
      <c r="U18" s="34"/>
      <c r="V18" s="34"/>
      <c r="W18" s="37"/>
      <c r="X18" s="24"/>
      <c r="Y18" s="24"/>
      <c r="Z18" s="321"/>
      <c r="AA18" s="320"/>
      <c r="AB18" s="226"/>
      <c r="AC18" s="226"/>
      <c r="AD18" s="226"/>
      <c r="AE18" s="227"/>
      <c r="AF18" s="226"/>
      <c r="AG18" s="226"/>
      <c r="AH18" s="226"/>
      <c r="AI18" s="226"/>
      <c r="AJ18" s="226"/>
      <c r="AK18" s="225"/>
      <c r="AL18" s="225"/>
      <c r="AM18" s="225"/>
      <c r="AN18" s="225"/>
      <c r="AO18" s="226"/>
      <c r="AP18" s="157"/>
      <c r="AQ18" s="157"/>
    </row>
    <row r="19" spans="2:43" s="250" customFormat="1" ht="15.75">
      <c r="B19" s="362"/>
      <c r="C19" s="55"/>
      <c r="D19" s="371" t="s">
        <v>132</v>
      </c>
      <c r="E19" s="366"/>
      <c r="F19" s="366"/>
      <c r="G19" s="366"/>
      <c r="H19" s="366"/>
      <c r="I19" s="35"/>
      <c r="J19" s="36"/>
      <c r="K19" s="372" t="s">
        <v>133</v>
      </c>
      <c r="L19" s="367"/>
      <c r="M19" s="367"/>
      <c r="N19" s="367"/>
      <c r="O19" s="367"/>
      <c r="P19" s="40"/>
      <c r="Q19" s="41"/>
      <c r="R19" s="369" t="s">
        <v>114</v>
      </c>
      <c r="S19" s="369"/>
      <c r="T19" s="369"/>
      <c r="U19" s="369"/>
      <c r="V19" s="369"/>
      <c r="W19" s="37"/>
      <c r="X19" s="24"/>
      <c r="Y19" s="24"/>
      <c r="Z19" s="321"/>
      <c r="AA19" s="320"/>
      <c r="AB19" s="226"/>
      <c r="AC19" s="226"/>
      <c r="AD19" s="226"/>
      <c r="AE19" s="227"/>
      <c r="AF19" s="226"/>
      <c r="AG19" s="226"/>
      <c r="AH19" s="226"/>
      <c r="AI19" s="226"/>
      <c r="AJ19" s="226"/>
      <c r="AK19" s="225"/>
      <c r="AL19" s="225"/>
      <c r="AM19" s="225"/>
      <c r="AN19" s="225"/>
      <c r="AO19" s="226"/>
      <c r="AP19" s="157"/>
      <c r="AQ19" s="157"/>
    </row>
    <row r="20" spans="2:43" ht="17.25">
      <c r="B20" s="362"/>
      <c r="C20" s="55"/>
      <c r="D20" s="42">
        <v>2014</v>
      </c>
      <c r="E20" s="42">
        <v>2015</v>
      </c>
      <c r="F20" s="42">
        <v>2016</v>
      </c>
      <c r="G20" s="42">
        <v>2017</v>
      </c>
      <c r="H20" s="42">
        <v>2018</v>
      </c>
      <c r="I20" s="56"/>
      <c r="J20" s="57"/>
      <c r="K20" s="42">
        <v>2014</v>
      </c>
      <c r="L20" s="42">
        <v>2015</v>
      </c>
      <c r="M20" s="42">
        <v>2016</v>
      </c>
      <c r="N20" s="42">
        <v>2017</v>
      </c>
      <c r="O20" s="42">
        <v>2018</v>
      </c>
      <c r="P20" s="43"/>
      <c r="Q20" s="44"/>
      <c r="R20" s="42">
        <v>2014</v>
      </c>
      <c r="S20" s="42">
        <v>2015</v>
      </c>
      <c r="T20" s="42">
        <v>2016</v>
      </c>
      <c r="U20" s="42">
        <v>2017</v>
      </c>
      <c r="V20" s="42" t="s">
        <v>116</v>
      </c>
      <c r="W20" s="37"/>
      <c r="Z20" s="316" t="s">
        <v>55</v>
      </c>
      <c r="AB20" s="225"/>
      <c r="AC20" s="225"/>
      <c r="AD20" s="225"/>
      <c r="AE20" s="225"/>
      <c r="AF20" s="225"/>
      <c r="AG20" s="225"/>
      <c r="AH20" s="225"/>
      <c r="AI20" s="225"/>
      <c r="AJ20" s="225"/>
      <c r="AK20" s="225"/>
      <c r="AL20" s="225"/>
      <c r="AM20" s="225"/>
      <c r="AN20" s="225"/>
      <c r="AO20" s="225"/>
    </row>
    <row r="21" spans="2:43" ht="3.75" customHeight="1">
      <c r="B21" s="362"/>
      <c r="C21" s="55"/>
      <c r="D21" s="45"/>
      <c r="E21" s="45"/>
      <c r="F21" s="45"/>
      <c r="G21" s="45"/>
      <c r="H21" s="45"/>
      <c r="I21" s="56"/>
      <c r="J21" s="57"/>
      <c r="K21" s="45"/>
      <c r="L21" s="45"/>
      <c r="M21" s="45"/>
      <c r="N21" s="45"/>
      <c r="O21" s="45"/>
      <c r="P21" s="43"/>
      <c r="Q21" s="44"/>
      <c r="R21" s="45"/>
      <c r="S21" s="45"/>
      <c r="T21" s="45"/>
      <c r="U21" s="45"/>
      <c r="V21" s="45"/>
      <c r="W21" s="37"/>
      <c r="AB21" s="225"/>
      <c r="AC21" s="225"/>
      <c r="AD21" s="225"/>
      <c r="AE21" s="225"/>
      <c r="AF21" s="225"/>
      <c r="AG21" s="225"/>
      <c r="AH21" s="225"/>
      <c r="AI21" s="225"/>
      <c r="AJ21" s="225"/>
      <c r="AK21" s="225"/>
      <c r="AL21" s="225"/>
      <c r="AM21" s="225"/>
      <c r="AN21" s="225"/>
      <c r="AO21" s="225"/>
    </row>
    <row r="22" spans="2:43" ht="3.75" customHeight="1">
      <c r="B22" s="362"/>
      <c r="C22" s="55"/>
      <c r="D22" s="38"/>
      <c r="E22" s="38"/>
      <c r="F22" s="38"/>
      <c r="G22" s="38"/>
      <c r="H22" s="38"/>
      <c r="I22" s="56"/>
      <c r="J22" s="57"/>
      <c r="K22" s="38"/>
      <c r="L22" s="38"/>
      <c r="M22" s="38"/>
      <c r="N22" s="38"/>
      <c r="O22" s="38"/>
      <c r="P22" s="43"/>
      <c r="Q22" s="44"/>
      <c r="R22" s="38"/>
      <c r="S22" s="38"/>
      <c r="T22" s="38"/>
      <c r="U22" s="38"/>
      <c r="V22" s="38"/>
      <c r="W22" s="37"/>
      <c r="AB22" s="225"/>
      <c r="AC22" s="225"/>
      <c r="AD22" s="225"/>
      <c r="AE22" s="225"/>
      <c r="AF22" s="225"/>
      <c r="AG22" s="225"/>
      <c r="AH22" s="225"/>
      <c r="AI22" s="225"/>
      <c r="AJ22" s="225"/>
      <c r="AK22" s="225"/>
      <c r="AL22" s="225"/>
      <c r="AM22" s="225"/>
      <c r="AN22" s="225"/>
      <c r="AO22" s="225"/>
    </row>
    <row r="23" spans="2:43">
      <c r="B23" s="362"/>
      <c r="C23" s="342" t="s">
        <v>56</v>
      </c>
      <c r="D23" s="251"/>
      <c r="E23" s="234">
        <f t="shared" ref="D23:H25" si="0">VLOOKUP(($Z23&amp;E$20&amp;$AA23),mcas.grade10,2,FALSE)</f>
        <v>100</v>
      </c>
      <c r="F23" s="278">
        <f t="shared" si="0"/>
        <v>100</v>
      </c>
      <c r="G23" s="234">
        <f t="shared" si="0"/>
        <v>100</v>
      </c>
      <c r="H23" s="251"/>
      <c r="I23" s="62"/>
      <c r="J23" s="63"/>
      <c r="K23" s="283"/>
      <c r="L23" s="240">
        <f t="shared" ref="K23:O25" si="1">VLOOKUP(($Z23&amp;L$20&amp;$AA23),mcas.grade10,3,FALSE)</f>
        <v>100</v>
      </c>
      <c r="M23" s="279">
        <f t="shared" si="1"/>
        <v>100</v>
      </c>
      <c r="N23" s="240">
        <f t="shared" si="1"/>
        <v>100</v>
      </c>
      <c r="O23" s="283"/>
      <c r="P23" s="62"/>
      <c r="Q23" s="63"/>
      <c r="R23" s="251"/>
      <c r="S23" s="251"/>
      <c r="T23" s="284"/>
      <c r="U23" s="251"/>
      <c r="V23" s="251"/>
      <c r="W23" s="37"/>
      <c r="Z23" s="316" t="s">
        <v>57</v>
      </c>
      <c r="AA23" s="316" t="s">
        <v>55</v>
      </c>
      <c r="AB23" s="225"/>
      <c r="AC23" s="225"/>
      <c r="AD23" s="225"/>
      <c r="AE23" s="225"/>
      <c r="AF23" s="225"/>
      <c r="AG23" s="225"/>
      <c r="AH23" s="225"/>
      <c r="AI23" s="225"/>
      <c r="AJ23" s="225"/>
      <c r="AK23" s="225"/>
      <c r="AL23" s="225"/>
      <c r="AM23" s="225"/>
      <c r="AN23" s="225"/>
      <c r="AO23" s="225"/>
    </row>
    <row r="24" spans="2:43">
      <c r="B24" s="362"/>
      <c r="C24" s="342" t="s">
        <v>58</v>
      </c>
      <c r="D24" s="234">
        <f t="shared" si="0"/>
        <v>96</v>
      </c>
      <c r="E24" s="234">
        <f t="shared" si="0"/>
        <v>96.7</v>
      </c>
      <c r="F24" s="278">
        <f t="shared" si="0"/>
        <v>96.7</v>
      </c>
      <c r="G24" s="234">
        <f t="shared" si="0"/>
        <v>96.5</v>
      </c>
      <c r="H24" s="234">
        <f t="shared" si="0"/>
        <v>96.177267056088013</v>
      </c>
      <c r="I24" s="62"/>
      <c r="J24" s="63"/>
      <c r="K24" s="240">
        <f t="shared" si="1"/>
        <v>90</v>
      </c>
      <c r="L24" s="240">
        <f t="shared" si="1"/>
        <v>91</v>
      </c>
      <c r="M24" s="279">
        <f t="shared" si="1"/>
        <v>91</v>
      </c>
      <c r="N24" s="240">
        <f t="shared" si="1"/>
        <v>91</v>
      </c>
      <c r="O24" s="240">
        <f t="shared" si="1"/>
        <v>91</v>
      </c>
      <c r="P24" s="62"/>
      <c r="Q24" s="63"/>
      <c r="R24" s="234">
        <f t="shared" ref="R24:U25" si="2">VLOOKUP(($Z24&amp;R$20&amp;$AA24),mcas.grade10,4,FALSE)</f>
        <v>50</v>
      </c>
      <c r="S24" s="234">
        <f t="shared" si="2"/>
        <v>51</v>
      </c>
      <c r="T24" s="278">
        <f t="shared" si="2"/>
        <v>50</v>
      </c>
      <c r="U24" s="234">
        <f t="shared" si="2"/>
        <v>50</v>
      </c>
      <c r="V24" s="234">
        <f>VLOOKUP(($Z24&amp;2018&amp;$AA24),mcas.grade10,4,FALSE)</f>
        <v>49.877356481860616</v>
      </c>
      <c r="W24" s="37"/>
      <c r="Z24" s="316" t="s">
        <v>59</v>
      </c>
      <c r="AA24" s="316" t="s">
        <v>55</v>
      </c>
      <c r="AB24" s="225"/>
      <c r="AC24" s="225"/>
      <c r="AD24" s="225"/>
      <c r="AE24" s="225"/>
      <c r="AF24" s="225"/>
      <c r="AG24" s="225"/>
      <c r="AH24" s="225"/>
      <c r="AI24" s="225"/>
      <c r="AJ24" s="225"/>
      <c r="AK24" s="225"/>
      <c r="AL24" s="225"/>
      <c r="AM24" s="225"/>
      <c r="AN24" s="225"/>
      <c r="AO24" s="225"/>
    </row>
    <row r="25" spans="2:43">
      <c r="B25" s="362"/>
      <c r="C25" s="342" t="s">
        <v>60</v>
      </c>
      <c r="D25" s="235">
        <f t="shared" si="0"/>
        <v>87.2</v>
      </c>
      <c r="E25" s="234">
        <f t="shared" si="0"/>
        <v>89.2</v>
      </c>
      <c r="F25" s="278">
        <f t="shared" si="0"/>
        <v>90.7</v>
      </c>
      <c r="G25" s="234">
        <f t="shared" si="0"/>
        <v>89.8</v>
      </c>
      <c r="H25" s="234">
        <f t="shared" si="0"/>
        <v>88.526348039215691</v>
      </c>
      <c r="I25" s="62"/>
      <c r="J25" s="63"/>
      <c r="K25" s="260">
        <f t="shared" si="1"/>
        <v>71</v>
      </c>
      <c r="L25" s="240">
        <f t="shared" si="1"/>
        <v>75</v>
      </c>
      <c r="M25" s="279">
        <f t="shared" si="1"/>
        <v>77</v>
      </c>
      <c r="N25" s="240">
        <f t="shared" si="1"/>
        <v>73</v>
      </c>
      <c r="O25" s="240">
        <f t="shared" si="1"/>
        <v>74</v>
      </c>
      <c r="P25" s="62"/>
      <c r="Q25" s="63"/>
      <c r="R25" s="235">
        <f t="shared" si="2"/>
        <v>41</v>
      </c>
      <c r="S25" s="234">
        <f t="shared" si="2"/>
        <v>46</v>
      </c>
      <c r="T25" s="278">
        <f t="shared" si="2"/>
        <v>50</v>
      </c>
      <c r="U25" s="234">
        <f t="shared" si="2"/>
        <v>40</v>
      </c>
      <c r="V25" s="234">
        <f>VLOOKUP(($Z25&amp;2018&amp;$AA25),mcas.grade10,4,FALSE)</f>
        <v>45.856557377049178</v>
      </c>
      <c r="W25" s="37"/>
      <c r="Z25" s="316" t="s">
        <v>61</v>
      </c>
      <c r="AA25" s="316" t="s">
        <v>55</v>
      </c>
      <c r="AB25" s="225"/>
      <c r="AC25" s="225"/>
      <c r="AD25" s="225"/>
      <c r="AE25" s="225"/>
      <c r="AF25" s="225"/>
      <c r="AG25" s="225"/>
      <c r="AH25" s="225"/>
      <c r="AI25" s="225"/>
      <c r="AJ25" s="225"/>
      <c r="AK25" s="225"/>
      <c r="AL25" s="225"/>
      <c r="AM25" s="225"/>
      <c r="AN25" s="225"/>
      <c r="AO25" s="225"/>
    </row>
    <row r="26" spans="2:43" ht="3.75" customHeight="1">
      <c r="B26" s="362"/>
      <c r="C26" s="34"/>
      <c r="D26" s="64"/>
      <c r="E26" s="64"/>
      <c r="F26" s="64"/>
      <c r="G26" s="64"/>
      <c r="H26" s="64"/>
      <c r="I26" s="62"/>
      <c r="J26" s="63"/>
      <c r="K26" s="64"/>
      <c r="L26" s="64"/>
      <c r="M26" s="64"/>
      <c r="N26" s="64"/>
      <c r="O26" s="64"/>
      <c r="P26" s="62"/>
      <c r="Q26" s="63"/>
      <c r="R26" s="64"/>
      <c r="S26" s="64"/>
      <c r="T26" s="64"/>
      <c r="U26" s="64"/>
      <c r="V26" s="64"/>
      <c r="W26" s="37"/>
      <c r="AB26" s="225"/>
      <c r="AC26" s="225"/>
      <c r="AD26" s="225"/>
      <c r="AE26" s="225"/>
      <c r="AF26" s="225"/>
      <c r="AG26" s="225"/>
      <c r="AH26" s="225"/>
      <c r="AI26" s="225"/>
      <c r="AJ26" s="225"/>
      <c r="AK26" s="225"/>
      <c r="AL26" s="225"/>
      <c r="AM26" s="225"/>
      <c r="AN26" s="225"/>
      <c r="AO26" s="225"/>
    </row>
    <row r="27" spans="2:43" ht="3.75" customHeight="1">
      <c r="B27" s="362"/>
      <c r="C27" s="34"/>
      <c r="D27" s="59"/>
      <c r="E27" s="59"/>
      <c r="F27" s="59"/>
      <c r="G27" s="59"/>
      <c r="H27" s="59"/>
      <c r="I27" s="62"/>
      <c r="J27" s="63"/>
      <c r="K27" s="59"/>
      <c r="L27" s="59"/>
      <c r="M27" s="59"/>
      <c r="N27" s="59"/>
      <c r="O27" s="59"/>
      <c r="P27" s="62"/>
      <c r="Q27" s="63"/>
      <c r="R27" s="59"/>
      <c r="S27" s="59"/>
      <c r="T27" s="59"/>
      <c r="U27" s="59"/>
      <c r="V27" s="59"/>
      <c r="W27" s="37"/>
      <c r="AB27" s="225"/>
      <c r="AC27" s="225"/>
      <c r="AD27" s="225"/>
      <c r="AE27" s="225"/>
      <c r="AF27" s="225"/>
      <c r="AG27" s="225"/>
      <c r="AH27" s="225"/>
      <c r="AI27" s="225"/>
      <c r="AJ27" s="225"/>
      <c r="AK27" s="225"/>
      <c r="AL27" s="225"/>
      <c r="AM27" s="225"/>
      <c r="AN27" s="225"/>
      <c r="AO27" s="225"/>
    </row>
    <row r="28" spans="2:43">
      <c r="B28" s="362"/>
      <c r="C28" s="20" t="s">
        <v>134</v>
      </c>
      <c r="D28" s="116" t="s">
        <v>135</v>
      </c>
      <c r="E28" s="116" t="s">
        <v>135</v>
      </c>
      <c r="F28" s="116" t="s">
        <v>135</v>
      </c>
      <c r="G28" s="116" t="s">
        <v>135</v>
      </c>
      <c r="H28" s="116" t="s">
        <v>135</v>
      </c>
      <c r="I28" s="62"/>
      <c r="J28" s="63"/>
      <c r="K28" s="116" t="s">
        <v>135</v>
      </c>
      <c r="L28" s="116" t="s">
        <v>135</v>
      </c>
      <c r="M28" s="116" t="s">
        <v>135</v>
      </c>
      <c r="N28" s="116" t="s">
        <v>135</v>
      </c>
      <c r="O28" s="116" t="s">
        <v>135</v>
      </c>
      <c r="P28" s="62"/>
      <c r="Q28" s="63"/>
      <c r="R28" s="116" t="s">
        <v>135</v>
      </c>
      <c r="S28" s="116" t="s">
        <v>135</v>
      </c>
      <c r="T28" s="116" t="s">
        <v>135</v>
      </c>
      <c r="U28" s="116" t="s">
        <v>135</v>
      </c>
      <c r="V28" s="116" t="s">
        <v>135</v>
      </c>
      <c r="W28" s="37"/>
      <c r="AB28" s="225"/>
      <c r="AC28" s="225"/>
      <c r="AD28" s="225"/>
      <c r="AE28" s="225"/>
      <c r="AF28" s="225"/>
      <c r="AG28" s="225"/>
      <c r="AH28" s="225"/>
      <c r="AI28" s="225"/>
      <c r="AJ28" s="225"/>
      <c r="AK28" s="225"/>
      <c r="AL28" s="225"/>
      <c r="AM28" s="225"/>
      <c r="AN28" s="225"/>
      <c r="AO28" s="225"/>
    </row>
    <row r="29" spans="2:43" ht="7.5" customHeight="1" thickBot="1">
      <c r="B29" s="363"/>
      <c r="C29" s="219"/>
      <c r="D29" s="220"/>
      <c r="E29" s="220"/>
      <c r="F29" s="220"/>
      <c r="G29" s="220"/>
      <c r="H29" s="220"/>
      <c r="I29" s="221"/>
      <c r="J29" s="221"/>
      <c r="K29" s="220"/>
      <c r="L29" s="220"/>
      <c r="M29" s="220"/>
      <c r="N29" s="220"/>
      <c r="O29" s="220"/>
      <c r="P29" s="221"/>
      <c r="Q29" s="221"/>
      <c r="R29" s="220"/>
      <c r="S29" s="220"/>
      <c r="T29" s="220"/>
      <c r="U29" s="220"/>
      <c r="V29" s="220"/>
      <c r="W29" s="222"/>
      <c r="Z29" s="317"/>
      <c r="AB29" s="225"/>
      <c r="AC29" s="225"/>
      <c r="AD29" s="225"/>
      <c r="AE29" s="225"/>
      <c r="AF29" s="225"/>
      <c r="AG29" s="225"/>
      <c r="AH29" s="225"/>
      <c r="AI29" s="225"/>
      <c r="AJ29" s="225"/>
      <c r="AK29" s="225"/>
      <c r="AL29" s="225"/>
      <c r="AM29" s="225"/>
      <c r="AN29" s="225"/>
      <c r="AO29" s="225"/>
    </row>
    <row r="30" spans="2:43" ht="15" customHeight="1">
      <c r="B30" s="370" t="s">
        <v>63</v>
      </c>
      <c r="C30" s="376"/>
      <c r="D30" s="376"/>
      <c r="E30" s="376"/>
      <c r="F30" s="376"/>
      <c r="G30" s="376"/>
      <c r="H30" s="376"/>
      <c r="I30" s="376"/>
      <c r="J30" s="376"/>
      <c r="K30" s="376"/>
      <c r="L30" s="376"/>
      <c r="M30" s="376"/>
      <c r="N30" s="376"/>
      <c r="O30" s="376"/>
      <c r="P30" s="376"/>
      <c r="Q30" s="376"/>
      <c r="R30" s="376"/>
      <c r="S30" s="376"/>
      <c r="T30" s="376"/>
      <c r="U30" s="376"/>
      <c r="V30" s="376"/>
      <c r="W30" s="50"/>
      <c r="Z30" s="317"/>
      <c r="AB30" s="225"/>
      <c r="AC30" s="225"/>
      <c r="AD30" s="225"/>
      <c r="AE30" s="225"/>
      <c r="AF30" s="225"/>
      <c r="AG30" s="225"/>
      <c r="AH30" s="225"/>
      <c r="AI30" s="225"/>
      <c r="AJ30" s="225"/>
      <c r="AK30" s="225"/>
      <c r="AL30" s="225"/>
      <c r="AM30" s="225"/>
      <c r="AN30" s="225"/>
      <c r="AO30" s="225"/>
    </row>
    <row r="31" spans="2:43" ht="15" customHeight="1">
      <c r="B31" s="362"/>
      <c r="C31" s="51"/>
      <c r="D31" s="51"/>
      <c r="E31" s="51"/>
      <c r="F31" s="51"/>
      <c r="G31" s="51"/>
      <c r="H31" s="51"/>
      <c r="I31" s="52"/>
      <c r="J31" s="53"/>
      <c r="K31" s="51"/>
      <c r="L31" s="51"/>
      <c r="M31" s="51"/>
      <c r="N31" s="51"/>
      <c r="O31" s="51"/>
      <c r="P31" s="52"/>
      <c r="Q31" s="53"/>
      <c r="R31" s="51"/>
      <c r="S31" s="51"/>
      <c r="T31" s="51"/>
      <c r="U31" s="51"/>
      <c r="V31" s="51"/>
      <c r="W31" s="54"/>
      <c r="Z31" s="317"/>
      <c r="AB31" s="225"/>
      <c r="AC31" s="225"/>
      <c r="AD31" s="225"/>
      <c r="AE31" s="225"/>
      <c r="AF31" s="225"/>
      <c r="AG31" s="225"/>
      <c r="AH31" s="225"/>
      <c r="AI31" s="225"/>
      <c r="AJ31" s="225"/>
      <c r="AK31" s="225"/>
      <c r="AL31" s="225"/>
      <c r="AM31" s="225"/>
      <c r="AN31" s="225"/>
      <c r="AO31" s="225"/>
    </row>
    <row r="32" spans="2:43" ht="15" customHeight="1">
      <c r="B32" s="362"/>
      <c r="C32" s="55"/>
      <c r="D32" s="55"/>
      <c r="E32" s="55"/>
      <c r="F32" s="55"/>
      <c r="G32" s="55"/>
      <c r="H32" s="55"/>
      <c r="I32" s="56"/>
      <c r="J32" s="57"/>
      <c r="K32" s="55"/>
      <c r="L32" s="55"/>
      <c r="M32" s="55"/>
      <c r="N32" s="55"/>
      <c r="O32" s="55"/>
      <c r="P32" s="56"/>
      <c r="Q32" s="57"/>
      <c r="R32" s="55"/>
      <c r="S32" s="55"/>
      <c r="T32" s="55"/>
      <c r="U32" s="55"/>
      <c r="V32" s="55"/>
      <c r="W32" s="58"/>
      <c r="Z32" s="317"/>
      <c r="AA32" s="318"/>
      <c r="AB32" s="228"/>
      <c r="AC32" s="228"/>
      <c r="AD32" s="228"/>
      <c r="AE32" s="228"/>
      <c r="AF32" s="229"/>
      <c r="AG32" s="228"/>
      <c r="AH32" s="228"/>
      <c r="AI32" s="228"/>
      <c r="AJ32" s="228"/>
      <c r="AK32" s="228"/>
      <c r="AL32" s="228"/>
      <c r="AM32" s="228"/>
      <c r="AN32" s="228"/>
      <c r="AO32" s="228"/>
    </row>
    <row r="33" spans="2:41" ht="15" customHeight="1">
      <c r="B33" s="362"/>
      <c r="C33" s="55"/>
      <c r="D33" s="55"/>
      <c r="E33" s="55"/>
      <c r="F33" s="55"/>
      <c r="G33" s="55"/>
      <c r="H33" s="55"/>
      <c r="I33" s="56"/>
      <c r="J33" s="57"/>
      <c r="K33" s="55"/>
      <c r="L33" s="55"/>
      <c r="M33" s="55"/>
      <c r="N33" s="55"/>
      <c r="O33" s="55"/>
      <c r="P33" s="56"/>
      <c r="Q33" s="57"/>
      <c r="R33" s="55"/>
      <c r="S33" s="55"/>
      <c r="T33" s="55"/>
      <c r="U33" s="55"/>
      <c r="V33" s="55"/>
      <c r="W33" s="58"/>
      <c r="Z33" s="317"/>
      <c r="AA33" s="319"/>
      <c r="AB33" s="224"/>
      <c r="AC33" s="224"/>
      <c r="AD33" s="224"/>
      <c r="AE33" s="224"/>
      <c r="AF33" s="224"/>
      <c r="AG33" s="224"/>
      <c r="AH33" s="224"/>
      <c r="AI33" s="224"/>
      <c r="AJ33" s="224"/>
      <c r="AK33" s="224"/>
      <c r="AL33" s="224"/>
      <c r="AM33" s="224"/>
      <c r="AN33" s="224"/>
      <c r="AO33" s="224"/>
    </row>
    <row r="34" spans="2:41" ht="15" customHeight="1">
      <c r="B34" s="362"/>
      <c r="C34" s="55"/>
      <c r="D34" s="55"/>
      <c r="E34" s="55"/>
      <c r="F34" s="55"/>
      <c r="G34" s="55"/>
      <c r="H34" s="55"/>
      <c r="I34" s="56"/>
      <c r="J34" s="57"/>
      <c r="K34" s="55"/>
      <c r="L34" s="55"/>
      <c r="M34" s="55"/>
      <c r="N34" s="55"/>
      <c r="O34" s="55"/>
      <c r="P34" s="56"/>
      <c r="Q34" s="57"/>
      <c r="R34" s="55"/>
      <c r="S34" s="55"/>
      <c r="T34" s="55"/>
      <c r="U34" s="55"/>
      <c r="V34" s="55"/>
      <c r="W34" s="58"/>
      <c r="Z34" s="317"/>
      <c r="AB34" s="225"/>
      <c r="AC34" s="225"/>
      <c r="AD34" s="225"/>
      <c r="AE34" s="225"/>
      <c r="AF34" s="225"/>
      <c r="AG34" s="225"/>
      <c r="AH34" s="225"/>
      <c r="AI34" s="225"/>
      <c r="AJ34" s="225"/>
      <c r="AK34" s="225"/>
      <c r="AL34" s="225"/>
      <c r="AM34" s="225"/>
      <c r="AN34" s="225"/>
      <c r="AO34" s="225"/>
    </row>
    <row r="35" spans="2:41" ht="15" customHeight="1">
      <c r="B35" s="362"/>
      <c r="C35" s="55"/>
      <c r="D35" s="55"/>
      <c r="E35" s="55"/>
      <c r="F35" s="55"/>
      <c r="G35" s="55"/>
      <c r="H35" s="55"/>
      <c r="I35" s="56"/>
      <c r="J35" s="57"/>
      <c r="K35" s="55"/>
      <c r="L35" s="55"/>
      <c r="M35" s="55"/>
      <c r="N35" s="55"/>
      <c r="O35" s="55"/>
      <c r="P35" s="56"/>
      <c r="Q35" s="57"/>
      <c r="R35" s="55"/>
      <c r="S35" s="55"/>
      <c r="T35" s="55"/>
      <c r="U35" s="55"/>
      <c r="V35" s="55"/>
      <c r="W35" s="58"/>
      <c r="Z35" s="317"/>
      <c r="AB35" s="225"/>
      <c r="AC35" s="225"/>
      <c r="AD35" s="225"/>
      <c r="AE35" s="225"/>
      <c r="AF35" s="225"/>
      <c r="AG35" s="225"/>
      <c r="AH35" s="225"/>
      <c r="AI35" s="225"/>
      <c r="AJ35" s="225"/>
      <c r="AK35" s="225"/>
      <c r="AL35" s="225"/>
      <c r="AM35" s="225"/>
      <c r="AN35" s="225"/>
      <c r="AO35" s="225"/>
    </row>
    <row r="36" spans="2:41" ht="15" customHeight="1">
      <c r="B36" s="362"/>
      <c r="C36" s="55"/>
      <c r="D36" s="55"/>
      <c r="E36" s="55"/>
      <c r="F36" s="55"/>
      <c r="G36" s="55"/>
      <c r="H36" s="55"/>
      <c r="I36" s="56"/>
      <c r="J36" s="57"/>
      <c r="K36" s="55"/>
      <c r="L36" s="55"/>
      <c r="M36" s="55"/>
      <c r="N36" s="55"/>
      <c r="O36" s="55"/>
      <c r="P36" s="56"/>
      <c r="Q36" s="57"/>
      <c r="R36" s="55"/>
      <c r="S36" s="55"/>
      <c r="T36" s="55"/>
      <c r="U36" s="55"/>
      <c r="V36" s="55"/>
      <c r="W36" s="58"/>
      <c r="Z36" s="317"/>
      <c r="AA36" s="320"/>
      <c r="AB36" s="226"/>
      <c r="AC36" s="226"/>
      <c r="AD36" s="226"/>
      <c r="AE36" s="226"/>
      <c r="AF36" s="226"/>
      <c r="AG36" s="226"/>
      <c r="AH36" s="226"/>
      <c r="AI36" s="226"/>
      <c r="AJ36" s="226"/>
      <c r="AK36" s="226"/>
      <c r="AL36" s="226"/>
      <c r="AM36" s="226"/>
      <c r="AN36" s="226"/>
      <c r="AO36" s="226"/>
    </row>
    <row r="37" spans="2:41" ht="15" customHeight="1">
      <c r="B37" s="362"/>
      <c r="C37" s="55"/>
      <c r="D37" s="55"/>
      <c r="E37" s="55"/>
      <c r="F37" s="55"/>
      <c r="G37" s="55"/>
      <c r="H37" s="55"/>
      <c r="I37" s="56"/>
      <c r="J37" s="57"/>
      <c r="K37" s="55"/>
      <c r="L37" s="55"/>
      <c r="M37" s="55"/>
      <c r="N37" s="55"/>
      <c r="O37" s="55"/>
      <c r="P37" s="56"/>
      <c r="Q37" s="57"/>
      <c r="R37" s="55"/>
      <c r="S37" s="55"/>
      <c r="T37" s="55"/>
      <c r="U37" s="55"/>
      <c r="V37" s="55"/>
      <c r="W37" s="58"/>
      <c r="Z37" s="317"/>
      <c r="AA37" s="320"/>
      <c r="AB37" s="226"/>
      <c r="AC37" s="226"/>
      <c r="AD37" s="226"/>
      <c r="AE37" s="226"/>
      <c r="AF37" s="226"/>
      <c r="AG37" s="226"/>
      <c r="AH37" s="226"/>
      <c r="AI37" s="226"/>
      <c r="AJ37" s="226"/>
      <c r="AK37" s="226"/>
      <c r="AL37" s="226"/>
      <c r="AM37" s="226"/>
      <c r="AN37" s="226"/>
      <c r="AO37" s="226"/>
    </row>
    <row r="38" spans="2:41" ht="14.25" customHeight="1">
      <c r="B38" s="362"/>
      <c r="C38" s="55"/>
      <c r="D38" s="55"/>
      <c r="E38" s="55"/>
      <c r="F38" s="55"/>
      <c r="G38" s="55"/>
      <c r="H38" s="55"/>
      <c r="I38" s="56"/>
      <c r="J38" s="57"/>
      <c r="K38" s="55"/>
      <c r="L38" s="55"/>
      <c r="M38" s="55"/>
      <c r="N38" s="55"/>
      <c r="O38" s="55"/>
      <c r="P38" s="56"/>
      <c r="Q38" s="57"/>
      <c r="R38" s="55"/>
      <c r="S38" s="55"/>
      <c r="T38" s="55"/>
      <c r="U38" s="55"/>
      <c r="V38" s="55"/>
      <c r="W38" s="58"/>
      <c r="Z38" s="317"/>
      <c r="AA38" s="320"/>
      <c r="AB38" s="226"/>
      <c r="AC38" s="226"/>
      <c r="AD38" s="226"/>
      <c r="AE38" s="226"/>
      <c r="AF38" s="226"/>
      <c r="AG38" s="226"/>
      <c r="AH38" s="226"/>
      <c r="AI38" s="226"/>
      <c r="AJ38" s="226"/>
      <c r="AK38" s="226"/>
      <c r="AL38" s="226"/>
      <c r="AM38" s="226"/>
      <c r="AN38" s="226"/>
      <c r="AO38" s="226"/>
    </row>
    <row r="39" spans="2:41">
      <c r="B39" s="362"/>
      <c r="C39" s="55"/>
      <c r="D39" s="55"/>
      <c r="E39" s="55"/>
      <c r="F39" s="55"/>
      <c r="G39" s="55"/>
      <c r="H39" s="55"/>
      <c r="I39" s="56"/>
      <c r="J39" s="57"/>
      <c r="K39" s="55"/>
      <c r="L39" s="55"/>
      <c r="M39" s="55"/>
      <c r="N39" s="55"/>
      <c r="O39" s="55"/>
      <c r="P39" s="56"/>
      <c r="Q39" s="57"/>
      <c r="R39" s="55"/>
      <c r="S39" s="55"/>
      <c r="T39" s="55"/>
      <c r="U39" s="55"/>
      <c r="V39" s="55"/>
      <c r="W39" s="58"/>
      <c r="Z39" s="317"/>
      <c r="AB39" s="225"/>
      <c r="AC39" s="225"/>
      <c r="AD39" s="225"/>
      <c r="AE39" s="225"/>
      <c r="AF39" s="225"/>
      <c r="AG39" s="225"/>
      <c r="AH39" s="225"/>
      <c r="AI39" s="225"/>
      <c r="AJ39" s="225"/>
      <c r="AK39" s="225"/>
      <c r="AL39" s="225"/>
      <c r="AM39" s="225"/>
      <c r="AN39" s="225"/>
      <c r="AO39" s="225"/>
    </row>
    <row r="40" spans="2:41">
      <c r="B40" s="362"/>
      <c r="C40" s="55"/>
      <c r="D40" s="55"/>
      <c r="E40" s="55"/>
      <c r="F40" s="55"/>
      <c r="G40" s="55"/>
      <c r="H40" s="55"/>
      <c r="I40" s="56"/>
      <c r="J40" s="57"/>
      <c r="K40" s="55"/>
      <c r="L40" s="55"/>
      <c r="M40" s="55"/>
      <c r="N40" s="55"/>
      <c r="O40" s="55"/>
      <c r="P40" s="56"/>
      <c r="Q40" s="57"/>
      <c r="R40" s="55"/>
      <c r="S40" s="55"/>
      <c r="T40" s="55"/>
      <c r="U40" s="55"/>
      <c r="V40" s="55"/>
      <c r="W40" s="58"/>
      <c r="Z40" s="317"/>
      <c r="AB40" s="225"/>
      <c r="AC40" s="225"/>
      <c r="AD40" s="225"/>
      <c r="AE40" s="225"/>
      <c r="AF40" s="225"/>
      <c r="AG40" s="225"/>
      <c r="AH40" s="225"/>
      <c r="AI40" s="225"/>
      <c r="AJ40" s="225"/>
      <c r="AK40" s="225"/>
      <c r="AL40" s="225"/>
      <c r="AM40" s="225"/>
      <c r="AN40" s="225"/>
      <c r="AO40" s="225"/>
    </row>
    <row r="41" spans="2:41">
      <c r="B41" s="362"/>
      <c r="C41" s="55"/>
      <c r="D41" s="55"/>
      <c r="E41" s="55"/>
      <c r="F41" s="55"/>
      <c r="G41" s="55"/>
      <c r="H41" s="55"/>
      <c r="I41" s="56"/>
      <c r="J41" s="57"/>
      <c r="K41" s="55"/>
      <c r="L41" s="55"/>
      <c r="M41" s="55"/>
      <c r="N41" s="55"/>
      <c r="O41" s="55"/>
      <c r="P41" s="56"/>
      <c r="Q41" s="57"/>
      <c r="R41" s="55"/>
      <c r="S41" s="55"/>
      <c r="T41" s="55"/>
      <c r="U41" s="55"/>
      <c r="V41" s="55"/>
      <c r="W41" s="58"/>
      <c r="Z41" s="317"/>
      <c r="AA41" s="319"/>
      <c r="AB41" s="224"/>
      <c r="AC41" s="224"/>
      <c r="AD41" s="224"/>
      <c r="AE41" s="224"/>
      <c r="AF41" s="224"/>
      <c r="AG41" s="224"/>
      <c r="AH41" s="224"/>
      <c r="AI41" s="224"/>
      <c r="AJ41" s="224"/>
      <c r="AK41" s="224"/>
      <c r="AL41" s="224"/>
      <c r="AM41" s="224"/>
      <c r="AN41" s="224"/>
      <c r="AO41" s="224"/>
    </row>
    <row r="42" spans="2:41">
      <c r="B42" s="362"/>
      <c r="C42" s="55"/>
      <c r="D42" s="55"/>
      <c r="E42" s="55"/>
      <c r="F42" s="55"/>
      <c r="G42" s="55"/>
      <c r="H42" s="55"/>
      <c r="I42" s="56"/>
      <c r="J42" s="57"/>
      <c r="K42" s="55"/>
      <c r="L42" s="55"/>
      <c r="M42" s="55"/>
      <c r="N42" s="55"/>
      <c r="O42" s="55"/>
      <c r="P42" s="56"/>
      <c r="Q42" s="57"/>
      <c r="R42" s="55"/>
      <c r="S42" s="55"/>
      <c r="T42" s="55"/>
      <c r="U42" s="55"/>
      <c r="V42" s="55"/>
      <c r="W42" s="58"/>
      <c r="Z42" s="317"/>
      <c r="AB42" s="225"/>
      <c r="AC42" s="225"/>
      <c r="AD42" s="225"/>
      <c r="AE42" s="225"/>
      <c r="AF42" s="225"/>
      <c r="AG42" s="225"/>
      <c r="AH42" s="225"/>
      <c r="AI42" s="225"/>
      <c r="AJ42" s="225"/>
      <c r="AK42" s="225"/>
      <c r="AL42" s="225"/>
      <c r="AM42" s="225"/>
      <c r="AN42" s="225"/>
      <c r="AO42" s="225"/>
    </row>
    <row r="43" spans="2:41">
      <c r="B43" s="362"/>
      <c r="C43" s="55"/>
      <c r="D43" s="55"/>
      <c r="E43" s="55"/>
      <c r="F43" s="55"/>
      <c r="G43" s="55"/>
      <c r="H43" s="55"/>
      <c r="I43" s="56"/>
      <c r="J43" s="57"/>
      <c r="K43" s="55"/>
      <c r="L43" s="55"/>
      <c r="M43" s="55"/>
      <c r="N43" s="55"/>
      <c r="O43" s="55"/>
      <c r="P43" s="56"/>
      <c r="Q43" s="57"/>
      <c r="R43" s="55"/>
      <c r="S43" s="55"/>
      <c r="T43" s="55"/>
      <c r="U43" s="55"/>
      <c r="V43" s="55"/>
      <c r="W43" s="58"/>
      <c r="Z43" s="317"/>
      <c r="AB43" s="225"/>
      <c r="AC43" s="225"/>
      <c r="AD43" s="225"/>
      <c r="AE43" s="226"/>
      <c r="AF43" s="225"/>
      <c r="AG43" s="225"/>
      <c r="AH43" s="225"/>
      <c r="AI43" s="225"/>
      <c r="AJ43" s="226"/>
      <c r="AK43" s="225"/>
      <c r="AL43" s="225"/>
      <c r="AM43" s="225"/>
      <c r="AN43" s="225"/>
      <c r="AO43" s="225"/>
    </row>
    <row r="44" spans="2:41">
      <c r="B44" s="362"/>
      <c r="C44" s="55"/>
      <c r="D44" s="55"/>
      <c r="E44" s="55"/>
      <c r="F44" s="55"/>
      <c r="G44" s="55"/>
      <c r="H44" s="55"/>
      <c r="I44" s="56"/>
      <c r="J44" s="57"/>
      <c r="K44" s="55"/>
      <c r="L44" s="55"/>
      <c r="M44" s="55"/>
      <c r="N44" s="55"/>
      <c r="O44" s="55"/>
      <c r="P44" s="56"/>
      <c r="Q44" s="57"/>
      <c r="R44" s="55"/>
      <c r="S44" s="55"/>
      <c r="T44" s="55"/>
      <c r="U44" s="55"/>
      <c r="V44" s="55"/>
      <c r="W44" s="58"/>
      <c r="Z44" s="317"/>
      <c r="AA44" s="320"/>
      <c r="AB44" s="226"/>
      <c r="AC44" s="226"/>
      <c r="AD44" s="226"/>
      <c r="AE44" s="227"/>
      <c r="AF44" s="226"/>
      <c r="AG44" s="226"/>
      <c r="AH44" s="226"/>
      <c r="AI44" s="226"/>
      <c r="AJ44" s="226"/>
      <c r="AK44" s="225"/>
      <c r="AL44" s="225"/>
      <c r="AM44" s="225"/>
      <c r="AN44" s="225"/>
      <c r="AO44" s="226"/>
    </row>
    <row r="45" spans="2:41">
      <c r="B45" s="362"/>
      <c r="C45" s="55"/>
      <c r="D45" s="55"/>
      <c r="E45" s="55"/>
      <c r="F45" s="55"/>
      <c r="G45" s="55"/>
      <c r="H45" s="55"/>
      <c r="I45" s="56"/>
      <c r="J45" s="57"/>
      <c r="K45" s="55"/>
      <c r="L45" s="55"/>
      <c r="M45" s="55"/>
      <c r="N45" s="55"/>
      <c r="O45" s="55"/>
      <c r="P45" s="56"/>
      <c r="Q45" s="57"/>
      <c r="R45" s="55"/>
      <c r="S45" s="55"/>
      <c r="T45" s="55"/>
      <c r="U45" s="55"/>
      <c r="V45" s="55"/>
      <c r="W45" s="58"/>
      <c r="Z45" s="317"/>
      <c r="AA45" s="320"/>
      <c r="AB45" s="226"/>
      <c r="AC45" s="226"/>
      <c r="AD45" s="226"/>
      <c r="AE45" s="227"/>
      <c r="AF45" s="226"/>
      <c r="AG45" s="226"/>
      <c r="AH45" s="226"/>
      <c r="AI45" s="226"/>
      <c r="AJ45" s="226"/>
      <c r="AK45" s="225"/>
      <c r="AL45" s="225"/>
      <c r="AM45" s="225"/>
      <c r="AN45" s="225"/>
      <c r="AO45" s="226"/>
    </row>
    <row r="46" spans="2:41" ht="15.75">
      <c r="B46" s="362"/>
      <c r="C46" s="55"/>
      <c r="D46" s="371" t="s">
        <v>132</v>
      </c>
      <c r="E46" s="366"/>
      <c r="F46" s="366"/>
      <c r="G46" s="366"/>
      <c r="H46" s="366"/>
      <c r="I46" s="35"/>
      <c r="J46" s="36"/>
      <c r="K46" s="372" t="s">
        <v>133</v>
      </c>
      <c r="L46" s="367"/>
      <c r="M46" s="367"/>
      <c r="N46" s="367"/>
      <c r="O46" s="367"/>
      <c r="P46" s="40"/>
      <c r="Q46" s="41"/>
      <c r="R46" s="369" t="s">
        <v>114</v>
      </c>
      <c r="S46" s="369"/>
      <c r="T46" s="369"/>
      <c r="U46" s="369"/>
      <c r="V46" s="369"/>
      <c r="W46" s="58"/>
      <c r="Z46" s="317"/>
      <c r="AA46" s="320"/>
      <c r="AB46" s="226"/>
      <c r="AC46" s="226"/>
      <c r="AD46" s="226"/>
      <c r="AE46" s="227"/>
      <c r="AF46" s="226"/>
      <c r="AG46" s="226"/>
      <c r="AH46" s="226"/>
      <c r="AI46" s="226"/>
      <c r="AJ46" s="226"/>
      <c r="AK46" s="225"/>
      <c r="AL46" s="225"/>
      <c r="AM46" s="225"/>
      <c r="AN46" s="225"/>
      <c r="AO46" s="226"/>
    </row>
    <row r="47" spans="2:41" ht="17.25">
      <c r="B47" s="362"/>
      <c r="C47" s="55"/>
      <c r="D47" s="42">
        <v>2014</v>
      </c>
      <c r="E47" s="42">
        <v>2015</v>
      </c>
      <c r="F47" s="42">
        <v>2016</v>
      </c>
      <c r="G47" s="42">
        <v>2017</v>
      </c>
      <c r="H47" s="42">
        <v>2018</v>
      </c>
      <c r="I47" s="56"/>
      <c r="J47" s="57"/>
      <c r="K47" s="42">
        <v>2014</v>
      </c>
      <c r="L47" s="42">
        <v>2015</v>
      </c>
      <c r="M47" s="42">
        <v>2016</v>
      </c>
      <c r="N47" s="42">
        <v>2017</v>
      </c>
      <c r="O47" s="42">
        <v>2018</v>
      </c>
      <c r="P47" s="43"/>
      <c r="Q47" s="44"/>
      <c r="R47" s="42">
        <v>2014</v>
      </c>
      <c r="S47" s="42">
        <v>2015</v>
      </c>
      <c r="T47" s="42">
        <v>2016</v>
      </c>
      <c r="U47" s="42">
        <v>2017</v>
      </c>
      <c r="V47" s="42" t="s">
        <v>116</v>
      </c>
      <c r="W47" s="58"/>
      <c r="Z47" s="316" t="s">
        <v>55</v>
      </c>
      <c r="AB47" s="225"/>
      <c r="AC47" s="225"/>
      <c r="AD47" s="225"/>
      <c r="AE47" s="225"/>
      <c r="AF47" s="225"/>
      <c r="AG47" s="225"/>
      <c r="AH47" s="225"/>
      <c r="AI47" s="225"/>
      <c r="AJ47" s="225"/>
      <c r="AK47" s="225"/>
      <c r="AL47" s="225"/>
      <c r="AM47" s="225"/>
      <c r="AN47" s="225"/>
      <c r="AO47" s="225"/>
    </row>
    <row r="48" spans="2:41" ht="3.75" customHeight="1">
      <c r="B48" s="362"/>
      <c r="C48" s="55"/>
      <c r="D48" s="45"/>
      <c r="E48" s="45"/>
      <c r="F48" s="45"/>
      <c r="G48" s="45"/>
      <c r="H48" s="45"/>
      <c r="I48" s="56"/>
      <c r="J48" s="57"/>
      <c r="K48" s="45"/>
      <c r="L48" s="45"/>
      <c r="M48" s="45"/>
      <c r="N48" s="45"/>
      <c r="O48" s="45"/>
      <c r="P48" s="43"/>
      <c r="Q48" s="44"/>
      <c r="R48" s="45"/>
      <c r="S48" s="45"/>
      <c r="T48" s="45"/>
      <c r="U48" s="45"/>
      <c r="V48" s="45"/>
      <c r="W48" s="58"/>
      <c r="AB48" s="225"/>
      <c r="AC48" s="225"/>
      <c r="AD48" s="225"/>
      <c r="AE48" s="225"/>
      <c r="AF48" s="225"/>
      <c r="AG48" s="225"/>
      <c r="AH48" s="225"/>
      <c r="AI48" s="225"/>
      <c r="AJ48" s="225"/>
      <c r="AK48" s="225"/>
      <c r="AL48" s="225"/>
      <c r="AM48" s="225"/>
      <c r="AN48" s="225"/>
      <c r="AO48" s="225"/>
    </row>
    <row r="49" spans="1:41" ht="3.75" customHeight="1">
      <c r="A49" s="344"/>
      <c r="B49" s="362"/>
      <c r="C49" s="55"/>
      <c r="D49" s="38"/>
      <c r="E49" s="38"/>
      <c r="F49" s="38"/>
      <c r="G49" s="38"/>
      <c r="H49" s="38"/>
      <c r="I49" s="56"/>
      <c r="J49" s="57"/>
      <c r="K49" s="38"/>
      <c r="L49" s="38"/>
      <c r="M49" s="38"/>
      <c r="N49" s="38"/>
      <c r="O49" s="38"/>
      <c r="P49" s="43"/>
      <c r="Q49" s="44"/>
      <c r="R49" s="38"/>
      <c r="S49" s="38"/>
      <c r="T49" s="38"/>
      <c r="U49" s="38"/>
      <c r="V49" s="38"/>
      <c r="W49" s="58"/>
      <c r="AB49" s="225"/>
      <c r="AC49" s="225"/>
      <c r="AD49" s="225"/>
      <c r="AE49" s="225"/>
      <c r="AF49" s="225"/>
      <c r="AG49" s="225"/>
      <c r="AH49" s="225"/>
      <c r="AI49" s="225"/>
      <c r="AJ49" s="225"/>
      <c r="AK49" s="225"/>
      <c r="AL49" s="225"/>
      <c r="AM49" s="225"/>
      <c r="AN49" s="225"/>
      <c r="AO49" s="225"/>
    </row>
    <row r="50" spans="1:41">
      <c r="A50" s="344"/>
      <c r="B50" s="362"/>
      <c r="C50" s="342" t="s">
        <v>56</v>
      </c>
      <c r="D50" s="251"/>
      <c r="E50" s="234">
        <f t="shared" ref="D50:H52" si="3">VLOOKUP(($Z50&amp;E$20&amp;$AA50),mcas.grade10,5,FALSE)</f>
        <v>100</v>
      </c>
      <c r="F50" s="278">
        <f t="shared" si="3"/>
        <v>89.1</v>
      </c>
      <c r="G50" s="234">
        <f t="shared" si="3"/>
        <v>100</v>
      </c>
      <c r="H50" s="251"/>
      <c r="I50" s="280"/>
      <c r="J50" s="281"/>
      <c r="K50" s="283"/>
      <c r="L50" s="240">
        <f t="shared" ref="K50:O52" si="4">VLOOKUP(($Z50&amp;L$20&amp;$AA50),mcas.grade10,6,FALSE)</f>
        <v>100</v>
      </c>
      <c r="M50" s="279">
        <f t="shared" si="4"/>
        <v>75</v>
      </c>
      <c r="N50" s="240">
        <f t="shared" si="4"/>
        <v>100</v>
      </c>
      <c r="O50" s="283"/>
      <c r="P50" s="280"/>
      <c r="Q50" s="281"/>
      <c r="R50" s="251"/>
      <c r="S50" s="251"/>
      <c r="T50" s="284"/>
      <c r="U50" s="251"/>
      <c r="V50" s="251"/>
      <c r="W50" s="58"/>
      <c r="Z50" s="316" t="s">
        <v>57</v>
      </c>
      <c r="AA50" s="316" t="s">
        <v>55</v>
      </c>
      <c r="AB50" s="225"/>
      <c r="AC50" s="225"/>
      <c r="AD50" s="225"/>
      <c r="AE50" s="225"/>
      <c r="AF50" s="225"/>
      <c r="AG50" s="225"/>
      <c r="AH50" s="225"/>
      <c r="AI50" s="225"/>
      <c r="AJ50" s="225"/>
      <c r="AK50" s="225"/>
      <c r="AL50" s="225"/>
      <c r="AM50" s="225"/>
      <c r="AN50" s="225"/>
      <c r="AO50" s="225"/>
    </row>
    <row r="51" spans="1:41">
      <c r="A51" s="344"/>
      <c r="B51" s="362"/>
      <c r="C51" s="342" t="s">
        <v>58</v>
      </c>
      <c r="D51" s="234">
        <f t="shared" si="3"/>
        <v>90</v>
      </c>
      <c r="E51" s="234">
        <f t="shared" si="3"/>
        <v>89.9</v>
      </c>
      <c r="F51" s="278">
        <f t="shared" si="3"/>
        <v>89.7</v>
      </c>
      <c r="G51" s="234">
        <f t="shared" si="3"/>
        <v>89.9</v>
      </c>
      <c r="H51" s="234">
        <f t="shared" si="3"/>
        <v>89.48167039480245</v>
      </c>
      <c r="I51" s="280"/>
      <c r="J51" s="281"/>
      <c r="K51" s="240">
        <f t="shared" si="4"/>
        <v>79</v>
      </c>
      <c r="L51" s="240">
        <f t="shared" si="4"/>
        <v>79</v>
      </c>
      <c r="M51" s="279">
        <f t="shared" si="4"/>
        <v>78</v>
      </c>
      <c r="N51" s="240">
        <f t="shared" si="4"/>
        <v>79</v>
      </c>
      <c r="O51" s="240">
        <f t="shared" si="4"/>
        <v>78</v>
      </c>
      <c r="P51" s="280"/>
      <c r="Q51" s="281"/>
      <c r="R51" s="234">
        <f t="shared" ref="R51:U52" si="5">VLOOKUP(($Z51&amp;R$20&amp;$AA51),mcas.grade10,7,FALSE)</f>
        <v>50</v>
      </c>
      <c r="S51" s="234">
        <f t="shared" si="5"/>
        <v>50</v>
      </c>
      <c r="T51" s="278">
        <f t="shared" si="5"/>
        <v>50</v>
      </c>
      <c r="U51" s="234">
        <f t="shared" si="5"/>
        <v>50</v>
      </c>
      <c r="V51" s="234">
        <f>VLOOKUP(($Z51&amp;2018&amp;$AA51),mcas.grade10,7,FALSE)</f>
        <v>49.923195842378789</v>
      </c>
      <c r="W51" s="58"/>
      <c r="Z51" s="316" t="s">
        <v>59</v>
      </c>
      <c r="AA51" s="316" t="s">
        <v>55</v>
      </c>
      <c r="AB51" s="225"/>
      <c r="AC51" s="225"/>
      <c r="AD51" s="225"/>
      <c r="AE51" s="225"/>
      <c r="AF51" s="225"/>
      <c r="AG51" s="225"/>
      <c r="AH51" s="225"/>
      <c r="AI51" s="225"/>
      <c r="AJ51" s="225"/>
      <c r="AK51" s="225"/>
      <c r="AL51" s="225"/>
      <c r="AM51" s="225"/>
      <c r="AN51" s="225"/>
      <c r="AO51" s="225"/>
    </row>
    <row r="52" spans="1:41">
      <c r="A52" s="344"/>
      <c r="B52" s="362"/>
      <c r="C52" s="342" t="s">
        <v>60</v>
      </c>
      <c r="D52" s="234">
        <f t="shared" si="3"/>
        <v>69.2</v>
      </c>
      <c r="E52" s="234">
        <f t="shared" si="3"/>
        <v>71.5</v>
      </c>
      <c r="F52" s="278">
        <f t="shared" si="3"/>
        <v>70.599999999999994</v>
      </c>
      <c r="G52" s="234">
        <f t="shared" si="3"/>
        <v>70.400000000000006</v>
      </c>
      <c r="H52" s="234">
        <f t="shared" si="3"/>
        <v>71.826625386996909</v>
      </c>
      <c r="I52" s="280"/>
      <c r="J52" s="281"/>
      <c r="K52" s="255">
        <f t="shared" si="4"/>
        <v>43</v>
      </c>
      <c r="L52" s="255">
        <f t="shared" si="4"/>
        <v>46</v>
      </c>
      <c r="M52" s="256">
        <f t="shared" si="4"/>
        <v>43</v>
      </c>
      <c r="N52" s="256">
        <f t="shared" si="4"/>
        <v>45</v>
      </c>
      <c r="O52" s="255">
        <f t="shared" si="4"/>
        <v>47</v>
      </c>
      <c r="P52" s="280"/>
      <c r="Q52" s="281"/>
      <c r="R52" s="122">
        <f t="shared" si="5"/>
        <v>40</v>
      </c>
      <c r="S52" s="122">
        <f t="shared" si="5"/>
        <v>51</v>
      </c>
      <c r="T52" s="59">
        <f t="shared" si="5"/>
        <v>43</v>
      </c>
      <c r="U52" s="59">
        <f t="shared" si="5"/>
        <v>44</v>
      </c>
      <c r="V52" s="122">
        <f>VLOOKUP(($Z52&amp;2018&amp;$AA52),mcas.grade10,7,FALSE)</f>
        <v>44.728026533996683</v>
      </c>
      <c r="W52" s="58"/>
      <c r="Z52" s="316" t="s">
        <v>61</v>
      </c>
      <c r="AA52" s="316" t="s">
        <v>55</v>
      </c>
      <c r="AB52" s="225"/>
      <c r="AC52" s="225"/>
      <c r="AD52" s="225"/>
      <c r="AE52" s="225"/>
      <c r="AF52" s="225"/>
      <c r="AG52" s="225"/>
      <c r="AH52" s="225"/>
      <c r="AI52" s="225"/>
      <c r="AJ52" s="225"/>
      <c r="AK52" s="225"/>
      <c r="AL52" s="225"/>
      <c r="AM52" s="225"/>
      <c r="AN52" s="225"/>
      <c r="AO52" s="225"/>
    </row>
    <row r="53" spans="1:41" ht="3.75" customHeight="1">
      <c r="A53" s="344"/>
      <c r="B53" s="362"/>
      <c r="C53" s="34"/>
      <c r="D53" s="64"/>
      <c r="E53" s="64"/>
      <c r="F53" s="64"/>
      <c r="G53" s="64"/>
      <c r="H53" s="64"/>
      <c r="I53" s="62"/>
      <c r="J53" s="63"/>
      <c r="K53" s="64"/>
      <c r="L53" s="64"/>
      <c r="M53" s="64"/>
      <c r="N53" s="64"/>
      <c r="O53" s="64"/>
      <c r="P53" s="62"/>
      <c r="Q53" s="63"/>
      <c r="R53" s="64"/>
      <c r="S53" s="64"/>
      <c r="T53" s="64"/>
      <c r="U53" s="64"/>
      <c r="V53" s="64"/>
      <c r="W53" s="58"/>
      <c r="Z53" s="317"/>
      <c r="AB53" s="225"/>
      <c r="AC53" s="225"/>
      <c r="AD53" s="225"/>
      <c r="AE53" s="225"/>
      <c r="AF53" s="225"/>
      <c r="AG53" s="225"/>
      <c r="AH53" s="225"/>
      <c r="AI53" s="225"/>
      <c r="AJ53" s="225"/>
      <c r="AK53" s="225"/>
      <c r="AL53" s="225"/>
      <c r="AM53" s="225"/>
      <c r="AN53" s="225"/>
      <c r="AO53" s="225"/>
    </row>
    <row r="54" spans="1:41" ht="3.75" customHeight="1">
      <c r="A54" s="344"/>
      <c r="B54" s="362"/>
      <c r="C54" s="34"/>
      <c r="D54" s="59"/>
      <c r="E54" s="59"/>
      <c r="F54" s="59"/>
      <c r="G54" s="59"/>
      <c r="H54" s="59"/>
      <c r="I54" s="62"/>
      <c r="J54" s="63"/>
      <c r="K54" s="59"/>
      <c r="L54" s="59"/>
      <c r="M54" s="59"/>
      <c r="N54" s="59"/>
      <c r="O54" s="59"/>
      <c r="P54" s="62"/>
      <c r="Q54" s="63"/>
      <c r="R54" s="59"/>
      <c r="S54" s="59"/>
      <c r="T54" s="59"/>
      <c r="U54" s="59"/>
      <c r="V54" s="59"/>
      <c r="W54" s="58"/>
      <c r="Z54" s="317"/>
      <c r="AB54" s="225"/>
      <c r="AC54" s="225"/>
      <c r="AD54" s="225"/>
      <c r="AE54" s="225"/>
      <c r="AF54" s="225"/>
      <c r="AG54" s="225"/>
      <c r="AH54" s="225"/>
      <c r="AI54" s="225"/>
      <c r="AJ54" s="225"/>
      <c r="AK54" s="225"/>
      <c r="AL54" s="225"/>
      <c r="AM54" s="225"/>
      <c r="AN54" s="225"/>
      <c r="AO54" s="225"/>
    </row>
    <row r="55" spans="1:41">
      <c r="A55" s="344"/>
      <c r="B55" s="362"/>
      <c r="C55" s="20" t="s">
        <v>134</v>
      </c>
      <c r="D55" s="116" t="s">
        <v>135</v>
      </c>
      <c r="E55" s="116" t="s">
        <v>135</v>
      </c>
      <c r="F55" s="116" t="s">
        <v>135</v>
      </c>
      <c r="G55" s="116" t="s">
        <v>135</v>
      </c>
      <c r="H55" s="116" t="s">
        <v>135</v>
      </c>
      <c r="I55" s="62"/>
      <c r="J55" s="63"/>
      <c r="K55" s="116" t="s">
        <v>135</v>
      </c>
      <c r="L55" s="116" t="s">
        <v>135</v>
      </c>
      <c r="M55" s="116" t="s">
        <v>135</v>
      </c>
      <c r="N55" s="116" t="s">
        <v>135</v>
      </c>
      <c r="O55" s="116" t="s">
        <v>135</v>
      </c>
      <c r="P55" s="62"/>
      <c r="Q55" s="63"/>
      <c r="R55" s="116" t="s">
        <v>135</v>
      </c>
      <c r="S55" s="116" t="s">
        <v>135</v>
      </c>
      <c r="T55" s="116" t="s">
        <v>135</v>
      </c>
      <c r="U55" s="116" t="s">
        <v>135</v>
      </c>
      <c r="V55" s="116" t="s">
        <v>135</v>
      </c>
      <c r="W55" s="58"/>
      <c r="Z55" s="317"/>
      <c r="AB55" s="225"/>
      <c r="AC55" s="225"/>
      <c r="AD55" s="225"/>
      <c r="AE55" s="225"/>
      <c r="AF55" s="225"/>
      <c r="AG55" s="225"/>
      <c r="AH55" s="225"/>
      <c r="AI55" s="225"/>
      <c r="AJ55" s="225"/>
      <c r="AK55" s="225"/>
      <c r="AL55" s="225"/>
      <c r="AM55" s="225"/>
      <c r="AN55" s="225"/>
      <c r="AO55" s="225"/>
    </row>
    <row r="56" spans="1:41" ht="7.5" customHeight="1" thickBot="1">
      <c r="A56" s="344"/>
      <c r="B56" s="363"/>
      <c r="C56" s="155"/>
      <c r="D56" s="155"/>
      <c r="E56" s="155"/>
      <c r="F56" s="155"/>
      <c r="G56" s="155"/>
      <c r="H56" s="155"/>
      <c r="I56" s="155"/>
      <c r="J56" s="155"/>
      <c r="K56" s="155"/>
      <c r="L56" s="155"/>
      <c r="M56" s="155"/>
      <c r="N56" s="155"/>
      <c r="O56" s="155"/>
      <c r="P56" s="155"/>
      <c r="Q56" s="155"/>
      <c r="R56" s="155"/>
      <c r="S56" s="155"/>
      <c r="T56" s="155"/>
      <c r="U56" s="155"/>
      <c r="V56" s="155"/>
      <c r="W56" s="156"/>
      <c r="Z56" s="317"/>
      <c r="AB56" s="225"/>
      <c r="AC56" s="225"/>
      <c r="AD56" s="225"/>
      <c r="AE56" s="225"/>
      <c r="AF56" s="225"/>
      <c r="AG56" s="225"/>
      <c r="AH56" s="225"/>
      <c r="AI56" s="225"/>
      <c r="AJ56" s="225"/>
      <c r="AK56" s="225"/>
      <c r="AL56" s="225"/>
      <c r="AM56" s="225"/>
      <c r="AN56" s="225"/>
      <c r="AO56" s="225"/>
    </row>
    <row r="57" spans="1:41">
      <c r="A57" s="344"/>
      <c r="B57" s="73"/>
      <c r="C57" s="68"/>
      <c r="D57" s="68"/>
      <c r="E57" s="68"/>
      <c r="Z57" s="317"/>
      <c r="AB57" s="225"/>
      <c r="AC57" s="225"/>
      <c r="AD57" s="225"/>
      <c r="AE57" s="225"/>
      <c r="AF57" s="225"/>
      <c r="AG57" s="225"/>
      <c r="AH57" s="225"/>
      <c r="AI57" s="225"/>
      <c r="AJ57" s="225"/>
      <c r="AK57" s="225"/>
      <c r="AL57" s="225"/>
      <c r="AM57" s="225"/>
      <c r="AN57" s="225"/>
      <c r="AO57" s="225"/>
    </row>
    <row r="58" spans="1:41" ht="30.75" customHeight="1">
      <c r="A58" s="344"/>
      <c r="C58" s="374" t="s">
        <v>136</v>
      </c>
      <c r="D58" s="374"/>
      <c r="E58" s="374"/>
      <c r="F58" s="374"/>
      <c r="G58" s="374"/>
      <c r="H58" s="374"/>
      <c r="I58" s="374"/>
      <c r="J58" s="374"/>
      <c r="K58" s="374"/>
      <c r="L58" s="374"/>
      <c r="M58" s="374"/>
      <c r="N58" s="374"/>
      <c r="O58" s="374"/>
      <c r="P58" s="374"/>
      <c r="Q58" s="374"/>
      <c r="R58" s="374"/>
      <c r="S58" s="374"/>
      <c r="T58" s="374"/>
      <c r="U58" s="374"/>
      <c r="V58" s="374"/>
      <c r="W58" s="74"/>
      <c r="Z58" s="317"/>
      <c r="AB58" s="225"/>
      <c r="AC58" s="225"/>
      <c r="AD58" s="225"/>
      <c r="AE58" s="225"/>
      <c r="AF58" s="225"/>
      <c r="AG58" s="225"/>
      <c r="AH58" s="225"/>
      <c r="AI58" s="225"/>
      <c r="AJ58" s="225"/>
      <c r="AK58" s="225"/>
      <c r="AL58" s="225"/>
      <c r="AM58" s="225"/>
      <c r="AN58" s="225"/>
      <c r="AO58" s="225"/>
    </row>
    <row r="59" spans="1:41" s="157" customFormat="1" ht="45" customHeight="1">
      <c r="A59" s="344"/>
      <c r="B59" s="24"/>
      <c r="C59" s="374" t="s">
        <v>65</v>
      </c>
      <c r="D59" s="374"/>
      <c r="E59" s="374"/>
      <c r="F59" s="374"/>
      <c r="G59" s="374"/>
      <c r="H59" s="374"/>
      <c r="I59" s="374"/>
      <c r="J59" s="374"/>
      <c r="K59" s="374"/>
      <c r="L59" s="374"/>
      <c r="M59" s="374"/>
      <c r="N59" s="374"/>
      <c r="O59" s="374"/>
      <c r="P59" s="374"/>
      <c r="Q59" s="374"/>
      <c r="R59" s="374"/>
      <c r="S59" s="374"/>
      <c r="T59" s="374"/>
      <c r="U59" s="374"/>
      <c r="V59" s="374"/>
      <c r="W59" s="374"/>
      <c r="X59" s="24"/>
      <c r="Y59" s="24"/>
      <c r="Z59" s="317"/>
      <c r="AB59" s="225"/>
      <c r="AC59" s="225"/>
      <c r="AD59" s="225"/>
      <c r="AE59" s="225"/>
      <c r="AF59" s="225"/>
      <c r="AG59" s="225"/>
      <c r="AH59" s="225"/>
      <c r="AI59" s="225"/>
      <c r="AJ59" s="225"/>
      <c r="AK59" s="225"/>
      <c r="AL59" s="225"/>
      <c r="AM59" s="225"/>
      <c r="AN59" s="225"/>
      <c r="AO59" s="225"/>
    </row>
    <row r="60" spans="1:41" s="157" customFormat="1" ht="15" customHeight="1">
      <c r="A60" s="344"/>
      <c r="B60" s="24"/>
      <c r="C60" s="381" t="s">
        <v>137</v>
      </c>
      <c r="D60" s="381"/>
      <c r="E60" s="381"/>
      <c r="F60" s="381"/>
      <c r="G60" s="381"/>
      <c r="H60" s="381"/>
      <c r="I60" s="381"/>
      <c r="J60" s="381"/>
      <c r="K60" s="381"/>
      <c r="L60" s="381"/>
      <c r="M60" s="381"/>
      <c r="N60" s="381"/>
      <c r="O60" s="381"/>
      <c r="P60" s="381"/>
      <c r="Q60" s="381"/>
      <c r="R60" s="381"/>
      <c r="S60" s="381"/>
      <c r="T60" s="381"/>
      <c r="U60" s="381"/>
      <c r="V60" s="381"/>
      <c r="W60" s="338"/>
      <c r="X60" s="24"/>
      <c r="Y60" s="24"/>
      <c r="Z60" s="317"/>
      <c r="AB60" s="225"/>
      <c r="AC60" s="225"/>
      <c r="AD60" s="225"/>
      <c r="AE60" s="225"/>
      <c r="AF60" s="225"/>
      <c r="AG60" s="225"/>
      <c r="AH60" s="225"/>
      <c r="AI60" s="225"/>
      <c r="AJ60" s="225"/>
      <c r="AK60" s="225"/>
      <c r="AL60" s="225"/>
      <c r="AM60" s="225"/>
      <c r="AN60" s="225"/>
      <c r="AO60" s="225"/>
    </row>
    <row r="61" spans="1:41" s="157" customFormat="1" ht="15.75" thickBot="1">
      <c r="A61" s="344"/>
      <c r="B61" s="24"/>
      <c r="C61" s="75"/>
      <c r="D61" s="75"/>
      <c r="E61" s="75"/>
      <c r="F61" s="75"/>
      <c r="G61" s="75"/>
      <c r="H61" s="75"/>
      <c r="I61" s="75"/>
      <c r="J61" s="75"/>
      <c r="K61" s="75"/>
      <c r="L61" s="75"/>
      <c r="M61" s="75"/>
      <c r="N61" s="75"/>
      <c r="O61" s="75"/>
      <c r="P61" s="75"/>
      <c r="Q61" s="75"/>
      <c r="R61" s="75"/>
      <c r="S61" s="75"/>
      <c r="T61" s="75"/>
      <c r="U61" s="75"/>
      <c r="V61" s="75"/>
      <c r="W61" s="75"/>
      <c r="X61" s="24"/>
      <c r="Y61" s="24"/>
      <c r="Z61" s="317"/>
      <c r="AB61" s="225"/>
      <c r="AC61" s="225"/>
      <c r="AD61" s="225"/>
      <c r="AE61" s="225"/>
      <c r="AF61" s="225"/>
      <c r="AG61" s="225"/>
      <c r="AH61" s="225"/>
      <c r="AI61" s="225"/>
      <c r="AJ61" s="225"/>
      <c r="AK61" s="225"/>
      <c r="AL61" s="225"/>
      <c r="AM61" s="225"/>
      <c r="AN61" s="225"/>
      <c r="AO61" s="225"/>
    </row>
    <row r="62" spans="1:41" s="157" customFormat="1" ht="60" customHeight="1">
      <c r="A62" s="344"/>
      <c r="B62" s="357" t="s">
        <v>138</v>
      </c>
      <c r="C62" s="358"/>
      <c r="D62" s="358"/>
      <c r="E62" s="358"/>
      <c r="F62" s="358"/>
      <c r="G62" s="358"/>
      <c r="H62" s="358"/>
      <c r="I62" s="358"/>
      <c r="J62" s="358"/>
      <c r="K62" s="358"/>
      <c r="L62" s="358"/>
      <c r="M62" s="358"/>
      <c r="N62" s="358"/>
      <c r="O62" s="358"/>
      <c r="P62" s="358"/>
      <c r="Q62" s="358"/>
      <c r="R62" s="358"/>
      <c r="S62" s="358"/>
      <c r="T62" s="358"/>
      <c r="U62" s="358"/>
      <c r="V62" s="358"/>
      <c r="W62" s="359"/>
      <c r="X62" s="24"/>
      <c r="Y62" s="24"/>
      <c r="Z62" s="317"/>
      <c r="AB62" s="225"/>
      <c r="AC62" s="225"/>
      <c r="AD62" s="225"/>
      <c r="AE62" s="225"/>
      <c r="AF62" s="225"/>
      <c r="AG62" s="225"/>
      <c r="AH62" s="225"/>
      <c r="AI62" s="225"/>
      <c r="AJ62" s="225"/>
      <c r="AK62" s="225"/>
      <c r="AL62" s="225"/>
      <c r="AM62" s="225"/>
      <c r="AN62" s="225"/>
      <c r="AO62" s="225"/>
    </row>
    <row r="63" spans="1:41" s="157" customFormat="1" ht="15" customHeight="1">
      <c r="A63" s="344"/>
      <c r="B63" s="361" t="s">
        <v>49</v>
      </c>
      <c r="C63" s="378"/>
      <c r="D63" s="378"/>
      <c r="E63" s="378"/>
      <c r="F63" s="378"/>
      <c r="G63" s="378"/>
      <c r="H63" s="378"/>
      <c r="I63" s="378"/>
      <c r="J63" s="378"/>
      <c r="K63" s="378"/>
      <c r="L63" s="378"/>
      <c r="M63" s="378"/>
      <c r="N63" s="378"/>
      <c r="O63" s="378"/>
      <c r="P63" s="378"/>
      <c r="Q63" s="378"/>
      <c r="R63" s="378"/>
      <c r="S63" s="378"/>
      <c r="T63" s="378"/>
      <c r="U63" s="378"/>
      <c r="V63" s="378"/>
      <c r="W63" s="246"/>
      <c r="X63" s="24"/>
      <c r="Y63" s="24"/>
      <c r="Z63" s="317"/>
      <c r="AB63" s="225"/>
      <c r="AC63" s="225"/>
      <c r="AD63" s="225"/>
      <c r="AE63" s="225"/>
      <c r="AF63" s="225"/>
      <c r="AG63" s="225"/>
      <c r="AH63" s="225"/>
      <c r="AI63" s="225"/>
      <c r="AJ63" s="225"/>
      <c r="AK63" s="225"/>
      <c r="AL63" s="225"/>
      <c r="AM63" s="225"/>
      <c r="AN63" s="225"/>
      <c r="AO63" s="225"/>
    </row>
    <row r="64" spans="1:41" s="157" customFormat="1" ht="15" customHeight="1">
      <c r="A64" s="344"/>
      <c r="B64" s="362"/>
      <c r="C64" s="30"/>
      <c r="D64" s="30"/>
      <c r="E64" s="30"/>
      <c r="F64" s="30"/>
      <c r="G64" s="30"/>
      <c r="H64" s="30"/>
      <c r="I64" s="31"/>
      <c r="J64" s="32"/>
      <c r="K64" s="30"/>
      <c r="L64" s="30"/>
      <c r="M64" s="30"/>
      <c r="N64" s="30"/>
      <c r="O64" s="30"/>
      <c r="P64" s="31"/>
      <c r="Q64" s="32"/>
      <c r="R64" s="30"/>
      <c r="S64" s="30"/>
      <c r="T64" s="30"/>
      <c r="U64" s="30"/>
      <c r="V64" s="30"/>
      <c r="W64" s="33"/>
      <c r="X64" s="24"/>
      <c r="Y64" s="24"/>
      <c r="Z64" s="317"/>
      <c r="AB64" s="225"/>
      <c r="AC64" s="225"/>
      <c r="AD64" s="225"/>
      <c r="AE64" s="225"/>
      <c r="AF64" s="225"/>
      <c r="AG64" s="225"/>
      <c r="AH64" s="225"/>
      <c r="AI64" s="225"/>
      <c r="AJ64" s="225"/>
      <c r="AK64" s="225"/>
      <c r="AL64" s="225"/>
      <c r="AM64" s="225"/>
      <c r="AN64" s="225"/>
      <c r="AO64" s="225"/>
    </row>
    <row r="65" spans="1:41" s="157" customFormat="1" ht="15" customHeight="1">
      <c r="A65" s="344"/>
      <c r="B65" s="362"/>
      <c r="C65" s="34"/>
      <c r="D65" s="34"/>
      <c r="E65" s="34"/>
      <c r="F65" s="34"/>
      <c r="G65" s="34"/>
      <c r="H65" s="34"/>
      <c r="I65" s="35"/>
      <c r="J65" s="36"/>
      <c r="K65" s="34"/>
      <c r="L65" s="34"/>
      <c r="M65" s="34"/>
      <c r="N65" s="34"/>
      <c r="O65" s="34"/>
      <c r="P65" s="35"/>
      <c r="Q65" s="36"/>
      <c r="R65" s="34"/>
      <c r="S65" s="34"/>
      <c r="T65" s="34"/>
      <c r="U65" s="34"/>
      <c r="V65" s="34"/>
      <c r="W65" s="37"/>
      <c r="X65" s="24"/>
      <c r="Y65" s="24"/>
      <c r="Z65" s="317"/>
      <c r="AB65" s="225"/>
      <c r="AC65" s="225"/>
      <c r="AD65" s="225"/>
      <c r="AE65" s="225"/>
      <c r="AF65" s="225"/>
      <c r="AG65" s="225"/>
      <c r="AH65" s="225"/>
      <c r="AI65" s="225"/>
      <c r="AJ65" s="225"/>
      <c r="AK65" s="225"/>
      <c r="AL65" s="225"/>
      <c r="AM65" s="225"/>
      <c r="AN65" s="225"/>
      <c r="AO65" s="225"/>
    </row>
    <row r="66" spans="1:41" s="157" customFormat="1" ht="15" customHeight="1">
      <c r="A66" s="344"/>
      <c r="B66" s="362"/>
      <c r="C66" s="34"/>
      <c r="D66" s="34"/>
      <c r="E66" s="34"/>
      <c r="F66" s="34"/>
      <c r="G66" s="34"/>
      <c r="H66" s="34"/>
      <c r="I66" s="35"/>
      <c r="J66" s="36"/>
      <c r="K66" s="34"/>
      <c r="L66" s="34"/>
      <c r="M66" s="34"/>
      <c r="N66" s="34"/>
      <c r="O66" s="34"/>
      <c r="P66" s="35"/>
      <c r="Q66" s="36"/>
      <c r="R66" s="34"/>
      <c r="S66" s="34"/>
      <c r="T66" s="34"/>
      <c r="U66" s="34"/>
      <c r="V66" s="34"/>
      <c r="W66" s="37"/>
      <c r="X66" s="24"/>
      <c r="Y66" s="24"/>
      <c r="Z66" s="317"/>
      <c r="AA66" s="318"/>
      <c r="AB66" s="228"/>
      <c r="AC66" s="228"/>
      <c r="AD66" s="228"/>
      <c r="AE66" s="228"/>
      <c r="AF66" s="229"/>
      <c r="AG66" s="228"/>
      <c r="AH66" s="228"/>
      <c r="AI66" s="228"/>
      <c r="AJ66" s="228"/>
      <c r="AK66" s="228"/>
      <c r="AL66" s="228"/>
      <c r="AM66" s="228"/>
      <c r="AN66" s="228"/>
      <c r="AO66" s="228"/>
    </row>
    <row r="67" spans="1:41" s="157" customFormat="1" ht="15" customHeight="1">
      <c r="A67" s="344"/>
      <c r="B67" s="362"/>
      <c r="C67" s="34"/>
      <c r="D67" s="34"/>
      <c r="E67" s="34"/>
      <c r="F67" s="34"/>
      <c r="G67" s="34"/>
      <c r="H67" s="34"/>
      <c r="I67" s="35"/>
      <c r="J67" s="36"/>
      <c r="K67" s="34"/>
      <c r="L67" s="34"/>
      <c r="M67" s="34"/>
      <c r="N67" s="34"/>
      <c r="O67" s="34"/>
      <c r="P67" s="35"/>
      <c r="Q67" s="36"/>
      <c r="R67" s="34"/>
      <c r="S67" s="34"/>
      <c r="T67" s="34"/>
      <c r="U67" s="34"/>
      <c r="V67" s="34"/>
      <c r="W67" s="37"/>
      <c r="X67" s="24"/>
      <c r="Y67" s="24"/>
      <c r="Z67" s="317"/>
      <c r="AA67" s="319"/>
      <c r="AB67" s="224"/>
      <c r="AC67" s="224"/>
      <c r="AD67" s="224"/>
      <c r="AE67" s="224"/>
      <c r="AF67" s="224"/>
      <c r="AG67" s="224"/>
      <c r="AH67" s="224"/>
      <c r="AI67" s="224"/>
      <c r="AJ67" s="224"/>
      <c r="AK67" s="224"/>
      <c r="AL67" s="224"/>
      <c r="AM67" s="224"/>
      <c r="AN67" s="224"/>
      <c r="AO67" s="224"/>
    </row>
    <row r="68" spans="1:41" s="157" customFormat="1" ht="15" customHeight="1">
      <c r="A68" s="344"/>
      <c r="B68" s="362"/>
      <c r="C68" s="34"/>
      <c r="D68" s="34"/>
      <c r="E68" s="34"/>
      <c r="F68" s="34"/>
      <c r="G68" s="34"/>
      <c r="H68" s="34"/>
      <c r="I68" s="35"/>
      <c r="J68" s="36"/>
      <c r="K68" s="34"/>
      <c r="L68" s="34"/>
      <c r="M68" s="34"/>
      <c r="N68" s="34"/>
      <c r="O68" s="34"/>
      <c r="P68" s="35"/>
      <c r="Q68" s="36"/>
      <c r="R68" s="34"/>
      <c r="S68" s="34"/>
      <c r="T68" s="34"/>
      <c r="U68" s="34"/>
      <c r="V68" s="34"/>
      <c r="W68" s="37"/>
      <c r="X68" s="24"/>
      <c r="Y68" s="24"/>
      <c r="Z68" s="317"/>
      <c r="AB68" s="225"/>
      <c r="AC68" s="225"/>
      <c r="AD68" s="225"/>
      <c r="AE68" s="225"/>
      <c r="AF68" s="225"/>
      <c r="AG68" s="225"/>
      <c r="AH68" s="225"/>
      <c r="AI68" s="225"/>
      <c r="AJ68" s="225"/>
      <c r="AK68" s="225"/>
      <c r="AL68" s="225"/>
      <c r="AM68" s="225"/>
      <c r="AN68" s="225"/>
      <c r="AO68" s="225"/>
    </row>
    <row r="69" spans="1:41" s="157" customFormat="1" ht="15" customHeight="1">
      <c r="A69" s="344"/>
      <c r="B69" s="362"/>
      <c r="C69" s="34"/>
      <c r="D69" s="34"/>
      <c r="E69" s="34"/>
      <c r="F69" s="34"/>
      <c r="G69" s="34"/>
      <c r="H69" s="34"/>
      <c r="I69" s="35"/>
      <c r="J69" s="36"/>
      <c r="K69" s="34"/>
      <c r="L69" s="34"/>
      <c r="M69" s="34"/>
      <c r="N69" s="34"/>
      <c r="O69" s="34"/>
      <c r="P69" s="35"/>
      <c r="Q69" s="36"/>
      <c r="R69" s="34"/>
      <c r="S69" s="34"/>
      <c r="T69" s="34"/>
      <c r="U69" s="34"/>
      <c r="V69" s="34"/>
      <c r="W69" s="37"/>
      <c r="X69" s="24"/>
      <c r="Y69" s="24"/>
      <c r="Z69" s="317"/>
      <c r="AB69" s="225"/>
      <c r="AC69" s="225"/>
      <c r="AD69" s="225"/>
      <c r="AE69" s="225"/>
      <c r="AF69" s="225"/>
      <c r="AG69" s="225"/>
      <c r="AH69" s="225"/>
      <c r="AI69" s="225"/>
      <c r="AJ69" s="225"/>
      <c r="AK69" s="225"/>
      <c r="AL69" s="225"/>
      <c r="AM69" s="225"/>
      <c r="AN69" s="225"/>
      <c r="AO69" s="225"/>
    </row>
    <row r="70" spans="1:41" s="157" customFormat="1" ht="15" customHeight="1">
      <c r="A70" s="344"/>
      <c r="B70" s="362"/>
      <c r="C70" s="34"/>
      <c r="D70" s="34"/>
      <c r="E70" s="34"/>
      <c r="F70" s="34"/>
      <c r="G70" s="34"/>
      <c r="H70" s="34"/>
      <c r="I70" s="35"/>
      <c r="J70" s="36"/>
      <c r="K70" s="34"/>
      <c r="L70" s="34"/>
      <c r="M70" s="34"/>
      <c r="N70" s="34"/>
      <c r="O70" s="34"/>
      <c r="P70" s="35"/>
      <c r="Q70" s="36"/>
      <c r="R70" s="34"/>
      <c r="S70" s="34"/>
      <c r="T70" s="34"/>
      <c r="U70" s="34"/>
      <c r="V70" s="34"/>
      <c r="W70" s="37"/>
      <c r="X70" s="24"/>
      <c r="Y70" s="24"/>
      <c r="Z70" s="317"/>
      <c r="AA70" s="320"/>
      <c r="AB70" s="226"/>
      <c r="AC70" s="226"/>
      <c r="AD70" s="226"/>
      <c r="AE70" s="226"/>
      <c r="AF70" s="226"/>
      <c r="AG70" s="226"/>
      <c r="AH70" s="226"/>
      <c r="AI70" s="226"/>
      <c r="AJ70" s="226"/>
      <c r="AK70" s="226"/>
      <c r="AL70" s="226"/>
      <c r="AM70" s="226"/>
      <c r="AN70" s="226"/>
      <c r="AO70" s="226"/>
    </row>
    <row r="71" spans="1:41" s="157" customFormat="1" ht="15" customHeight="1">
      <c r="A71" s="344"/>
      <c r="B71" s="362"/>
      <c r="C71" s="34"/>
      <c r="D71" s="34"/>
      <c r="E71" s="34"/>
      <c r="F71" s="34"/>
      <c r="G71" s="34"/>
      <c r="H71" s="34"/>
      <c r="I71" s="35"/>
      <c r="J71" s="36"/>
      <c r="K71" s="34"/>
      <c r="L71" s="34"/>
      <c r="M71" s="34"/>
      <c r="N71" s="34"/>
      <c r="O71" s="34"/>
      <c r="P71" s="35"/>
      <c r="Q71" s="36"/>
      <c r="R71" s="34"/>
      <c r="S71" s="34"/>
      <c r="T71" s="34"/>
      <c r="U71" s="34"/>
      <c r="V71" s="34"/>
      <c r="W71" s="37"/>
      <c r="X71" s="24"/>
      <c r="Y71" s="24"/>
      <c r="Z71" s="317"/>
      <c r="AA71" s="320"/>
      <c r="AB71" s="226"/>
      <c r="AC71" s="226"/>
      <c r="AD71" s="226"/>
      <c r="AE71" s="226"/>
      <c r="AF71" s="226"/>
      <c r="AG71" s="226"/>
      <c r="AH71" s="226"/>
      <c r="AI71" s="226"/>
      <c r="AJ71" s="226"/>
      <c r="AK71" s="226"/>
      <c r="AL71" s="226"/>
      <c r="AM71" s="226"/>
      <c r="AN71" s="226"/>
      <c r="AO71" s="226"/>
    </row>
    <row r="72" spans="1:41" s="157" customFormat="1" ht="15" customHeight="1">
      <c r="A72" s="344"/>
      <c r="B72" s="362"/>
      <c r="C72" s="34"/>
      <c r="D72" s="34"/>
      <c r="E72" s="34"/>
      <c r="F72" s="34"/>
      <c r="G72" s="34"/>
      <c r="H72" s="34"/>
      <c r="I72" s="35"/>
      <c r="J72" s="36"/>
      <c r="K72" s="34"/>
      <c r="L72" s="34"/>
      <c r="M72" s="34"/>
      <c r="N72" s="34"/>
      <c r="O72" s="34"/>
      <c r="P72" s="35"/>
      <c r="Q72" s="36"/>
      <c r="R72" s="34"/>
      <c r="S72" s="34"/>
      <c r="T72" s="34"/>
      <c r="U72" s="34"/>
      <c r="V72" s="34"/>
      <c r="W72" s="37"/>
      <c r="X72" s="24"/>
      <c r="Y72" s="24"/>
      <c r="Z72" s="317"/>
      <c r="AA72" s="320"/>
      <c r="AB72" s="226"/>
      <c r="AC72" s="226"/>
      <c r="AD72" s="226"/>
      <c r="AE72" s="226"/>
      <c r="AF72" s="226"/>
      <c r="AG72" s="226"/>
      <c r="AH72" s="226"/>
      <c r="AI72" s="226"/>
      <c r="AJ72" s="226"/>
      <c r="AK72" s="226"/>
      <c r="AL72" s="226"/>
      <c r="AM72" s="226"/>
      <c r="AN72" s="226"/>
      <c r="AO72" s="226"/>
    </row>
    <row r="73" spans="1:41" s="157" customFormat="1" ht="15" customHeight="1">
      <c r="A73" s="344"/>
      <c r="B73" s="362"/>
      <c r="C73" s="34"/>
      <c r="D73" s="34"/>
      <c r="E73" s="34"/>
      <c r="F73" s="34"/>
      <c r="G73" s="34"/>
      <c r="H73" s="34"/>
      <c r="I73" s="35"/>
      <c r="J73" s="36"/>
      <c r="K73" s="34"/>
      <c r="L73" s="34"/>
      <c r="M73" s="34"/>
      <c r="N73" s="34"/>
      <c r="O73" s="34"/>
      <c r="P73" s="35"/>
      <c r="Q73" s="36"/>
      <c r="R73" s="34"/>
      <c r="S73" s="34"/>
      <c r="T73" s="34"/>
      <c r="U73" s="34"/>
      <c r="V73" s="34"/>
      <c r="W73" s="37"/>
      <c r="X73" s="24"/>
      <c r="Y73" s="24"/>
      <c r="Z73" s="317"/>
      <c r="AB73" s="225"/>
      <c r="AC73" s="225"/>
      <c r="AD73" s="225"/>
      <c r="AE73" s="225"/>
      <c r="AF73" s="225"/>
      <c r="AG73" s="225"/>
      <c r="AH73" s="225"/>
      <c r="AI73" s="225"/>
      <c r="AJ73" s="225"/>
      <c r="AK73" s="225"/>
      <c r="AL73" s="225"/>
      <c r="AM73" s="225"/>
      <c r="AN73" s="225"/>
      <c r="AO73" s="225"/>
    </row>
    <row r="74" spans="1:41" s="157" customFormat="1" ht="15" customHeight="1">
      <c r="A74" s="344"/>
      <c r="B74" s="362"/>
      <c r="C74" s="34"/>
      <c r="D74" s="34"/>
      <c r="E74" s="34"/>
      <c r="F74" s="34"/>
      <c r="G74" s="34"/>
      <c r="H74" s="34"/>
      <c r="I74" s="35"/>
      <c r="J74" s="36"/>
      <c r="K74" s="34"/>
      <c r="L74" s="34"/>
      <c r="M74" s="34"/>
      <c r="N74" s="34"/>
      <c r="O74" s="34"/>
      <c r="P74" s="35"/>
      <c r="Q74" s="36"/>
      <c r="R74" s="34"/>
      <c r="S74" s="34"/>
      <c r="T74" s="34"/>
      <c r="U74" s="34"/>
      <c r="V74" s="34"/>
      <c r="W74" s="37"/>
      <c r="X74" s="24"/>
      <c r="Y74" s="24"/>
      <c r="Z74" s="317"/>
      <c r="AB74" s="225"/>
      <c r="AC74" s="225"/>
      <c r="AD74" s="225"/>
      <c r="AE74" s="225"/>
      <c r="AF74" s="225"/>
      <c r="AG74" s="225"/>
      <c r="AH74" s="225"/>
      <c r="AI74" s="225"/>
      <c r="AJ74" s="225"/>
      <c r="AK74" s="225"/>
      <c r="AL74" s="225"/>
      <c r="AM74" s="225"/>
      <c r="AN74" s="225"/>
      <c r="AO74" s="225"/>
    </row>
    <row r="75" spans="1:41" s="157" customFormat="1" ht="15" customHeight="1">
      <c r="A75" s="344"/>
      <c r="B75" s="362"/>
      <c r="C75" s="34"/>
      <c r="D75" s="34"/>
      <c r="E75" s="34"/>
      <c r="F75" s="34"/>
      <c r="G75" s="34"/>
      <c r="H75" s="34"/>
      <c r="I75" s="35"/>
      <c r="J75" s="36"/>
      <c r="K75" s="34"/>
      <c r="L75" s="34"/>
      <c r="M75" s="34"/>
      <c r="N75" s="34"/>
      <c r="O75" s="34"/>
      <c r="P75" s="35"/>
      <c r="Q75" s="36"/>
      <c r="R75" s="34"/>
      <c r="S75" s="34"/>
      <c r="T75" s="34"/>
      <c r="U75" s="34"/>
      <c r="V75" s="34"/>
      <c r="W75" s="37"/>
      <c r="X75" s="24"/>
      <c r="Y75" s="24"/>
      <c r="Z75" s="317"/>
      <c r="AA75" s="319"/>
      <c r="AB75" s="224"/>
      <c r="AC75" s="224"/>
      <c r="AD75" s="224"/>
      <c r="AE75" s="224"/>
      <c r="AF75" s="224"/>
      <c r="AG75" s="224"/>
      <c r="AH75" s="224"/>
      <c r="AI75" s="224"/>
      <c r="AJ75" s="224"/>
      <c r="AK75" s="224"/>
      <c r="AL75" s="224"/>
      <c r="AM75" s="224"/>
      <c r="AN75" s="224"/>
      <c r="AO75" s="224"/>
    </row>
    <row r="76" spans="1:41" s="157" customFormat="1" ht="15" customHeight="1">
      <c r="A76" s="344"/>
      <c r="B76" s="362"/>
      <c r="C76" s="34"/>
      <c r="D76" s="34"/>
      <c r="E76" s="34"/>
      <c r="F76" s="34"/>
      <c r="G76" s="34"/>
      <c r="H76" s="34"/>
      <c r="I76" s="35"/>
      <c r="J76" s="36"/>
      <c r="K76" s="34"/>
      <c r="L76" s="34"/>
      <c r="M76" s="34"/>
      <c r="N76" s="34"/>
      <c r="O76" s="34"/>
      <c r="P76" s="35"/>
      <c r="Q76" s="36"/>
      <c r="R76" s="34"/>
      <c r="S76" s="34"/>
      <c r="T76" s="34"/>
      <c r="U76" s="34"/>
      <c r="V76" s="34"/>
      <c r="W76" s="37"/>
      <c r="X76" s="24"/>
      <c r="Y76" s="24"/>
      <c r="Z76" s="317"/>
      <c r="AB76" s="225"/>
      <c r="AC76" s="225"/>
      <c r="AD76" s="225"/>
      <c r="AE76" s="225"/>
      <c r="AF76" s="225"/>
      <c r="AG76" s="225"/>
      <c r="AH76" s="225"/>
      <c r="AI76" s="225"/>
      <c r="AJ76" s="225"/>
      <c r="AK76" s="225"/>
      <c r="AL76" s="225"/>
      <c r="AM76" s="225"/>
      <c r="AN76" s="225"/>
      <c r="AO76" s="225"/>
    </row>
    <row r="77" spans="1:41" s="157" customFormat="1" ht="15" customHeight="1">
      <c r="A77" s="344"/>
      <c r="B77" s="362"/>
      <c r="C77" s="34"/>
      <c r="D77" s="34"/>
      <c r="E77" s="34"/>
      <c r="F77" s="34"/>
      <c r="G77" s="34"/>
      <c r="H77" s="34"/>
      <c r="I77" s="35"/>
      <c r="J77" s="36"/>
      <c r="K77" s="34"/>
      <c r="L77" s="34"/>
      <c r="M77" s="34"/>
      <c r="N77" s="34"/>
      <c r="O77" s="34"/>
      <c r="P77" s="35"/>
      <c r="Q77" s="36"/>
      <c r="R77" s="34"/>
      <c r="S77" s="34"/>
      <c r="T77" s="34"/>
      <c r="U77" s="34"/>
      <c r="V77" s="34"/>
      <c r="W77" s="37"/>
      <c r="X77" s="24"/>
      <c r="Y77" s="24"/>
      <c r="Z77" s="317"/>
      <c r="AB77" s="225"/>
      <c r="AC77" s="225"/>
      <c r="AD77" s="225"/>
      <c r="AE77" s="226"/>
      <c r="AF77" s="225"/>
      <c r="AG77" s="225"/>
      <c r="AH77" s="225"/>
      <c r="AI77" s="225"/>
      <c r="AJ77" s="226"/>
      <c r="AK77" s="225"/>
      <c r="AL77" s="225"/>
      <c r="AM77" s="225"/>
      <c r="AN77" s="225"/>
      <c r="AO77" s="225"/>
    </row>
    <row r="78" spans="1:41" s="157" customFormat="1" ht="15" customHeight="1">
      <c r="A78" s="344"/>
      <c r="B78" s="362"/>
      <c r="C78" s="34"/>
      <c r="D78" s="34"/>
      <c r="E78" s="34"/>
      <c r="F78" s="34"/>
      <c r="G78" s="34"/>
      <c r="H78" s="34"/>
      <c r="I78" s="35"/>
      <c r="J78" s="36"/>
      <c r="K78" s="34"/>
      <c r="L78" s="34"/>
      <c r="M78" s="34"/>
      <c r="N78" s="34"/>
      <c r="O78" s="34"/>
      <c r="P78" s="35"/>
      <c r="Q78" s="36"/>
      <c r="R78" s="34"/>
      <c r="S78" s="34"/>
      <c r="T78" s="34"/>
      <c r="U78" s="34"/>
      <c r="V78" s="34"/>
      <c r="W78" s="37"/>
      <c r="X78" s="24"/>
      <c r="Y78" s="24"/>
      <c r="Z78" s="317"/>
      <c r="AA78" s="320"/>
      <c r="AB78" s="226"/>
      <c r="AC78" s="226"/>
      <c r="AD78" s="226"/>
      <c r="AE78" s="230"/>
      <c r="AF78" s="226"/>
      <c r="AG78" s="226"/>
      <c r="AH78" s="226"/>
      <c r="AI78" s="226"/>
      <c r="AJ78" s="226"/>
      <c r="AK78" s="225"/>
      <c r="AL78" s="225"/>
      <c r="AM78" s="225"/>
      <c r="AN78" s="225"/>
      <c r="AO78" s="226"/>
    </row>
    <row r="79" spans="1:41" s="157" customFormat="1" ht="15.75">
      <c r="A79" s="344"/>
      <c r="B79" s="362"/>
      <c r="C79" s="55"/>
      <c r="D79" s="371" t="s">
        <v>132</v>
      </c>
      <c r="E79" s="366"/>
      <c r="F79" s="366"/>
      <c r="G79" s="366"/>
      <c r="H79" s="366"/>
      <c r="I79" s="35"/>
      <c r="J79" s="36"/>
      <c r="K79" s="372" t="s">
        <v>133</v>
      </c>
      <c r="L79" s="367"/>
      <c r="M79" s="367"/>
      <c r="N79" s="367"/>
      <c r="O79" s="367"/>
      <c r="P79" s="40"/>
      <c r="Q79" s="41"/>
      <c r="R79" s="369" t="s">
        <v>114</v>
      </c>
      <c r="S79" s="369"/>
      <c r="T79" s="369"/>
      <c r="U79" s="369"/>
      <c r="V79" s="369"/>
      <c r="W79" s="37"/>
      <c r="X79" s="24"/>
      <c r="Y79" s="24"/>
      <c r="Z79" s="317"/>
      <c r="AA79" s="320"/>
      <c r="AB79" s="226"/>
      <c r="AC79" s="226"/>
      <c r="AD79" s="226"/>
      <c r="AE79" s="230"/>
      <c r="AF79" s="226"/>
      <c r="AG79" s="226"/>
      <c r="AH79" s="226"/>
      <c r="AI79" s="226"/>
      <c r="AJ79" s="226"/>
      <c r="AK79" s="225"/>
      <c r="AL79" s="225"/>
      <c r="AM79" s="225"/>
      <c r="AN79" s="225"/>
      <c r="AO79" s="226"/>
    </row>
    <row r="80" spans="1:41" s="157" customFormat="1" ht="15" customHeight="1">
      <c r="A80" s="344"/>
      <c r="B80" s="362"/>
      <c r="C80" s="55"/>
      <c r="D80" s="42">
        <v>2014</v>
      </c>
      <c r="E80" s="42">
        <v>2015</v>
      </c>
      <c r="F80" s="42">
        <v>2016</v>
      </c>
      <c r="G80" s="42">
        <v>2017</v>
      </c>
      <c r="H80" s="42">
        <v>2018</v>
      </c>
      <c r="I80" s="56"/>
      <c r="J80" s="57"/>
      <c r="K80" s="42">
        <v>2014</v>
      </c>
      <c r="L80" s="42">
        <v>2015</v>
      </c>
      <c r="M80" s="42">
        <v>2016</v>
      </c>
      <c r="N80" s="42">
        <v>2017</v>
      </c>
      <c r="O80" s="42">
        <v>2018</v>
      </c>
      <c r="P80" s="43"/>
      <c r="Q80" s="44"/>
      <c r="R80" s="42">
        <v>2014</v>
      </c>
      <c r="S80" s="42">
        <v>2015</v>
      </c>
      <c r="T80" s="42">
        <v>2016</v>
      </c>
      <c r="U80" s="42">
        <v>2017</v>
      </c>
      <c r="V80" s="42" t="s">
        <v>116</v>
      </c>
      <c r="W80" s="37"/>
      <c r="X80" s="24"/>
      <c r="Y80" s="24"/>
      <c r="Z80" s="316" t="s">
        <v>68</v>
      </c>
      <c r="AA80" s="320"/>
      <c r="AB80" s="226"/>
      <c r="AC80" s="226"/>
      <c r="AD80" s="226"/>
      <c r="AE80" s="230"/>
      <c r="AF80" s="226"/>
      <c r="AG80" s="226"/>
      <c r="AH80" s="226"/>
      <c r="AI80" s="226"/>
      <c r="AJ80" s="226"/>
      <c r="AK80" s="225"/>
      <c r="AL80" s="225"/>
      <c r="AM80" s="225"/>
      <c r="AN80" s="225"/>
      <c r="AO80" s="226"/>
    </row>
    <row r="81" spans="1:41" s="157" customFormat="1" ht="3.75" customHeight="1">
      <c r="A81" s="344"/>
      <c r="B81" s="362"/>
      <c r="C81" s="55"/>
      <c r="D81" s="45"/>
      <c r="E81" s="45"/>
      <c r="F81" s="45"/>
      <c r="G81" s="45"/>
      <c r="H81" s="45"/>
      <c r="I81" s="56"/>
      <c r="J81" s="57"/>
      <c r="K81" s="45"/>
      <c r="L81" s="45"/>
      <c r="M81" s="45"/>
      <c r="N81" s="45"/>
      <c r="O81" s="45"/>
      <c r="P81" s="43"/>
      <c r="Q81" s="44"/>
      <c r="R81" s="45"/>
      <c r="S81" s="45"/>
      <c r="T81" s="45"/>
      <c r="U81" s="45"/>
      <c r="V81" s="45"/>
      <c r="W81" s="37"/>
      <c r="X81" s="24"/>
      <c r="Y81" s="24"/>
      <c r="Z81" s="316"/>
      <c r="AB81" s="225"/>
      <c r="AC81" s="225"/>
      <c r="AD81" s="225"/>
      <c r="AE81" s="225"/>
      <c r="AF81" s="225"/>
      <c r="AG81" s="225"/>
      <c r="AH81" s="225"/>
      <c r="AI81" s="225"/>
      <c r="AJ81" s="225"/>
      <c r="AK81" s="225"/>
      <c r="AL81" s="225"/>
      <c r="AM81" s="225"/>
      <c r="AN81" s="225"/>
      <c r="AO81" s="225"/>
    </row>
    <row r="82" spans="1:41" s="157" customFormat="1" ht="3.75" customHeight="1">
      <c r="A82" s="344"/>
      <c r="B82" s="362"/>
      <c r="C82" s="55"/>
      <c r="D82" s="38"/>
      <c r="E82" s="38"/>
      <c r="F82" s="38"/>
      <c r="G82" s="38"/>
      <c r="H82" s="38"/>
      <c r="I82" s="56"/>
      <c r="J82" s="57"/>
      <c r="K82" s="38"/>
      <c r="L82" s="38"/>
      <c r="M82" s="38"/>
      <c r="N82" s="38"/>
      <c r="O82" s="38"/>
      <c r="P82" s="43"/>
      <c r="Q82" s="44"/>
      <c r="R82" s="38"/>
      <c r="S82" s="38"/>
      <c r="T82" s="38"/>
      <c r="U82" s="38"/>
      <c r="V82" s="38"/>
      <c r="W82" s="37"/>
      <c r="X82" s="24"/>
      <c r="Y82" s="24"/>
      <c r="Z82" s="316"/>
      <c r="AB82" s="225"/>
      <c r="AC82" s="225"/>
      <c r="AD82" s="225"/>
      <c r="AE82" s="225"/>
      <c r="AF82" s="225"/>
      <c r="AG82" s="225"/>
      <c r="AH82" s="225"/>
      <c r="AI82" s="225"/>
      <c r="AJ82" s="225"/>
      <c r="AK82" s="225"/>
      <c r="AL82" s="225"/>
      <c r="AM82" s="225"/>
      <c r="AN82" s="225"/>
      <c r="AO82" s="225"/>
    </row>
    <row r="83" spans="1:41" s="157" customFormat="1">
      <c r="A83" s="344"/>
      <c r="B83" s="362"/>
      <c r="C83" s="342" t="s">
        <v>56</v>
      </c>
      <c r="D83" s="251"/>
      <c r="E83" s="251"/>
      <c r="F83" s="284"/>
      <c r="G83" s="251"/>
      <c r="H83" s="251"/>
      <c r="I83" s="62"/>
      <c r="J83" s="63"/>
      <c r="K83" s="283"/>
      <c r="L83" s="283"/>
      <c r="M83" s="282"/>
      <c r="N83" s="283"/>
      <c r="O83" s="283"/>
      <c r="P83" s="62"/>
      <c r="Q83" s="63"/>
      <c r="R83" s="251"/>
      <c r="S83" s="251"/>
      <c r="T83" s="284"/>
      <c r="U83" s="251"/>
      <c r="V83" s="251"/>
      <c r="W83" s="37"/>
      <c r="X83" s="24"/>
      <c r="Y83" s="24"/>
      <c r="Z83" s="316" t="s">
        <v>57</v>
      </c>
      <c r="AA83" s="316" t="s">
        <v>68</v>
      </c>
      <c r="AB83" s="225"/>
      <c r="AC83" s="225"/>
      <c r="AD83" s="225"/>
      <c r="AE83" s="225"/>
      <c r="AF83" s="225"/>
      <c r="AG83" s="225"/>
      <c r="AH83" s="225"/>
      <c r="AI83" s="225"/>
      <c r="AJ83" s="225"/>
      <c r="AK83" s="225"/>
      <c r="AL83" s="225"/>
      <c r="AM83" s="225"/>
      <c r="AN83" s="225"/>
      <c r="AO83" s="225"/>
    </row>
    <row r="84" spans="1:41" s="157" customFormat="1">
      <c r="A84" s="344"/>
      <c r="B84" s="362"/>
      <c r="C84" s="342" t="s">
        <v>58</v>
      </c>
      <c r="D84" s="234">
        <f t="shared" ref="D84:H85" si="6">VLOOKUP(($Z84&amp;D$20&amp;$AA84),mcas.grade10,2,FALSE)</f>
        <v>91.8</v>
      </c>
      <c r="E84" s="234">
        <f t="shared" si="6"/>
        <v>93.4</v>
      </c>
      <c r="F84" s="278">
        <f t="shared" si="6"/>
        <v>93.4</v>
      </c>
      <c r="G84" s="234">
        <f t="shared" si="6"/>
        <v>92.4</v>
      </c>
      <c r="H84" s="234">
        <f t="shared" si="6"/>
        <v>91.9213059857681</v>
      </c>
      <c r="I84" s="62"/>
      <c r="J84" s="63"/>
      <c r="K84" s="240">
        <f t="shared" ref="K84:O85" si="7">VLOOKUP(($Z84&amp;K$20&amp;$AA84),mcas.grade10,3,FALSE)</f>
        <v>80</v>
      </c>
      <c r="L84" s="240">
        <f t="shared" si="7"/>
        <v>83</v>
      </c>
      <c r="M84" s="279">
        <f t="shared" si="7"/>
        <v>83</v>
      </c>
      <c r="N84" s="240">
        <f t="shared" si="7"/>
        <v>81</v>
      </c>
      <c r="O84" s="240">
        <f t="shared" si="7"/>
        <v>81</v>
      </c>
      <c r="P84" s="62"/>
      <c r="Q84" s="63"/>
      <c r="R84" s="234">
        <f t="shared" ref="R84:U85" si="8">VLOOKUP(($Z84&amp;R$20&amp;$AA84),mcas.grade10,4,FALSE)</f>
        <v>45</v>
      </c>
      <c r="S84" s="234">
        <f t="shared" si="8"/>
        <v>47</v>
      </c>
      <c r="T84" s="278">
        <f t="shared" si="8"/>
        <v>48</v>
      </c>
      <c r="U84" s="234">
        <f t="shared" si="8"/>
        <v>44</v>
      </c>
      <c r="V84" s="234">
        <f>VLOOKUP(($Z84&amp;2018&amp;$AA84),mcas.grade10,4,FALSE)</f>
        <v>46.603582645108759</v>
      </c>
      <c r="W84" s="37"/>
      <c r="X84" s="24"/>
      <c r="Y84" s="24"/>
      <c r="Z84" s="316" t="s">
        <v>59</v>
      </c>
      <c r="AA84" s="316" t="s">
        <v>68</v>
      </c>
      <c r="AB84" s="225"/>
      <c r="AC84" s="225"/>
      <c r="AD84" s="225"/>
      <c r="AE84" s="225"/>
      <c r="AF84" s="225"/>
      <c r="AG84" s="225"/>
      <c r="AH84" s="225"/>
      <c r="AI84" s="225"/>
      <c r="AJ84" s="225"/>
      <c r="AK84" s="225"/>
      <c r="AL84" s="225"/>
      <c r="AM84" s="225"/>
      <c r="AN84" s="225"/>
      <c r="AO84" s="225"/>
    </row>
    <row r="85" spans="1:41" s="157" customFormat="1">
      <c r="A85" s="344"/>
      <c r="B85" s="362"/>
      <c r="C85" s="342" t="s">
        <v>60</v>
      </c>
      <c r="D85" s="235">
        <f t="shared" si="6"/>
        <v>86.3</v>
      </c>
      <c r="E85" s="234">
        <f t="shared" si="6"/>
        <v>88.8</v>
      </c>
      <c r="F85" s="278">
        <f t="shared" si="6"/>
        <v>89.8</v>
      </c>
      <c r="G85" s="234">
        <f t="shared" si="6"/>
        <v>88.6</v>
      </c>
      <c r="H85" s="234">
        <f t="shared" si="6"/>
        <v>87.316775244299677</v>
      </c>
      <c r="I85" s="62"/>
      <c r="J85" s="63"/>
      <c r="K85" s="260">
        <f t="shared" si="7"/>
        <v>69</v>
      </c>
      <c r="L85" s="240">
        <f t="shared" si="7"/>
        <v>74</v>
      </c>
      <c r="M85" s="279">
        <f t="shared" si="7"/>
        <v>74</v>
      </c>
      <c r="N85" s="240">
        <f t="shared" si="7"/>
        <v>71</v>
      </c>
      <c r="O85" s="240">
        <f t="shared" si="7"/>
        <v>71</v>
      </c>
      <c r="P85" s="62"/>
      <c r="Q85" s="63"/>
      <c r="R85" s="235">
        <f t="shared" si="8"/>
        <v>41</v>
      </c>
      <c r="S85" s="234">
        <f t="shared" si="8"/>
        <v>47</v>
      </c>
      <c r="T85" s="278">
        <f t="shared" si="8"/>
        <v>48</v>
      </c>
      <c r="U85" s="234">
        <f t="shared" si="8"/>
        <v>39.5</v>
      </c>
      <c r="V85" s="234">
        <f>VLOOKUP(($Z85&amp;2018&amp;$AA85),mcas.grade10,4,FALSE)</f>
        <v>44.801324503311257</v>
      </c>
      <c r="W85" s="37"/>
      <c r="X85" s="24"/>
      <c r="Y85" s="24"/>
      <c r="Z85" s="316" t="s">
        <v>61</v>
      </c>
      <c r="AA85" s="316" t="s">
        <v>68</v>
      </c>
      <c r="AB85" s="225"/>
      <c r="AC85" s="225"/>
      <c r="AD85" s="225"/>
      <c r="AE85" s="225"/>
      <c r="AF85" s="225"/>
      <c r="AG85" s="225"/>
      <c r="AH85" s="225"/>
      <c r="AI85" s="225"/>
      <c r="AJ85" s="225"/>
      <c r="AK85" s="225"/>
      <c r="AL85" s="225"/>
      <c r="AM85" s="225"/>
      <c r="AN85" s="225"/>
      <c r="AO85" s="225"/>
    </row>
    <row r="86" spans="1:41" s="157" customFormat="1" ht="3.75" customHeight="1">
      <c r="A86" s="344"/>
      <c r="B86" s="362"/>
      <c r="C86" s="34"/>
      <c r="D86" s="64"/>
      <c r="E86" s="64"/>
      <c r="F86" s="64"/>
      <c r="G86" s="64"/>
      <c r="H86" s="64"/>
      <c r="I86" s="62"/>
      <c r="J86" s="63"/>
      <c r="K86" s="64"/>
      <c r="L86" s="64"/>
      <c r="M86" s="64"/>
      <c r="N86" s="64"/>
      <c r="O86" s="64"/>
      <c r="P86" s="62"/>
      <c r="Q86" s="63"/>
      <c r="R86" s="64"/>
      <c r="S86" s="64"/>
      <c r="T86" s="64"/>
      <c r="U86" s="64"/>
      <c r="V86" s="64"/>
      <c r="W86" s="37"/>
      <c r="X86" s="24"/>
      <c r="Y86" s="24"/>
      <c r="Z86" s="317"/>
      <c r="AB86" s="225"/>
      <c r="AC86" s="225"/>
      <c r="AD86" s="225"/>
      <c r="AE86" s="225"/>
      <c r="AF86" s="225"/>
      <c r="AG86" s="225"/>
      <c r="AH86" s="225"/>
      <c r="AI86" s="225"/>
      <c r="AJ86" s="225"/>
      <c r="AK86" s="225"/>
      <c r="AL86" s="225"/>
      <c r="AM86" s="225"/>
      <c r="AN86" s="225"/>
      <c r="AO86" s="225"/>
    </row>
    <row r="87" spans="1:41" s="157" customFormat="1" ht="3.75" customHeight="1">
      <c r="A87" s="344"/>
      <c r="B87" s="362"/>
      <c r="C87" s="34"/>
      <c r="D87" s="59"/>
      <c r="E87" s="59"/>
      <c r="F87" s="59"/>
      <c r="G87" s="59"/>
      <c r="H87" s="59"/>
      <c r="I87" s="62"/>
      <c r="J87" s="63"/>
      <c r="K87" s="59"/>
      <c r="L87" s="59"/>
      <c r="M87" s="59"/>
      <c r="N87" s="59"/>
      <c r="O87" s="59"/>
      <c r="P87" s="62"/>
      <c r="Q87" s="63"/>
      <c r="R87" s="59"/>
      <c r="S87" s="59"/>
      <c r="T87" s="59"/>
      <c r="U87" s="59"/>
      <c r="V87" s="59"/>
      <c r="W87" s="37"/>
      <c r="X87" s="24"/>
      <c r="Y87" s="24"/>
      <c r="Z87" s="317"/>
      <c r="AB87" s="225"/>
      <c r="AC87" s="225"/>
      <c r="AD87" s="225"/>
      <c r="AE87" s="225"/>
      <c r="AF87" s="225"/>
      <c r="AG87" s="225"/>
      <c r="AH87" s="225"/>
      <c r="AI87" s="225"/>
      <c r="AJ87" s="225"/>
      <c r="AK87" s="225"/>
      <c r="AL87" s="225"/>
      <c r="AM87" s="225"/>
      <c r="AN87" s="225"/>
      <c r="AO87" s="225"/>
    </row>
    <row r="88" spans="1:41" s="157" customFormat="1">
      <c r="A88" s="344"/>
      <c r="B88" s="362"/>
      <c r="C88" s="20" t="s">
        <v>134</v>
      </c>
      <c r="D88" s="116" t="s">
        <v>135</v>
      </c>
      <c r="E88" s="116" t="s">
        <v>135</v>
      </c>
      <c r="F88" s="116" t="s">
        <v>135</v>
      </c>
      <c r="G88" s="116" t="s">
        <v>135</v>
      </c>
      <c r="H88" s="116" t="s">
        <v>135</v>
      </c>
      <c r="I88" s="62"/>
      <c r="J88" s="63"/>
      <c r="K88" s="116" t="s">
        <v>135</v>
      </c>
      <c r="L88" s="116" t="s">
        <v>135</v>
      </c>
      <c r="M88" s="116" t="s">
        <v>135</v>
      </c>
      <c r="N88" s="116" t="s">
        <v>135</v>
      </c>
      <c r="O88" s="116" t="s">
        <v>135</v>
      </c>
      <c r="P88" s="62"/>
      <c r="Q88" s="63"/>
      <c r="R88" s="116" t="s">
        <v>135</v>
      </c>
      <c r="S88" s="116" t="s">
        <v>135</v>
      </c>
      <c r="T88" s="116" t="s">
        <v>135</v>
      </c>
      <c r="U88" s="116" t="s">
        <v>135</v>
      </c>
      <c r="V88" s="116" t="s">
        <v>135</v>
      </c>
      <c r="W88" s="37"/>
      <c r="X88" s="24"/>
      <c r="Y88" s="24"/>
      <c r="Z88" s="317"/>
      <c r="AB88" s="225"/>
      <c r="AC88" s="225"/>
      <c r="AD88" s="225"/>
      <c r="AE88" s="225"/>
      <c r="AF88" s="225"/>
      <c r="AG88" s="225"/>
      <c r="AH88" s="225"/>
      <c r="AI88" s="225"/>
      <c r="AJ88" s="225"/>
      <c r="AK88" s="225"/>
      <c r="AL88" s="225"/>
      <c r="AM88" s="225"/>
      <c r="AN88" s="225"/>
      <c r="AO88" s="225"/>
    </row>
    <row r="89" spans="1:41" s="157" customFormat="1" ht="7.5" customHeight="1" thickBot="1">
      <c r="A89" s="344"/>
      <c r="B89" s="363"/>
      <c r="C89" s="219"/>
      <c r="D89" s="220"/>
      <c r="E89" s="220"/>
      <c r="F89" s="220"/>
      <c r="G89" s="220"/>
      <c r="H89" s="220"/>
      <c r="I89" s="221"/>
      <c r="J89" s="221"/>
      <c r="K89" s="220"/>
      <c r="L89" s="220"/>
      <c r="M89" s="220"/>
      <c r="N89" s="220"/>
      <c r="O89" s="220"/>
      <c r="P89" s="221"/>
      <c r="Q89" s="221"/>
      <c r="R89" s="220"/>
      <c r="S89" s="220"/>
      <c r="T89" s="220"/>
      <c r="U89" s="220"/>
      <c r="V89" s="220"/>
      <c r="W89" s="222"/>
      <c r="X89" s="24"/>
      <c r="Y89" s="24"/>
      <c r="Z89" s="317"/>
      <c r="AB89" s="225"/>
      <c r="AC89" s="225"/>
      <c r="AD89" s="225"/>
      <c r="AE89" s="225"/>
      <c r="AF89" s="225"/>
      <c r="AG89" s="225"/>
      <c r="AH89" s="225"/>
      <c r="AI89" s="225"/>
      <c r="AJ89" s="225"/>
      <c r="AK89" s="225"/>
      <c r="AL89" s="225"/>
      <c r="AM89" s="225"/>
      <c r="AN89" s="225"/>
      <c r="AO89" s="225"/>
    </row>
    <row r="90" spans="1:41" s="157" customFormat="1" ht="15" customHeight="1">
      <c r="A90" s="344"/>
      <c r="B90" s="370" t="s">
        <v>63</v>
      </c>
      <c r="C90" s="376"/>
      <c r="D90" s="376"/>
      <c r="E90" s="376"/>
      <c r="F90" s="376"/>
      <c r="G90" s="376"/>
      <c r="H90" s="376"/>
      <c r="I90" s="376"/>
      <c r="J90" s="376"/>
      <c r="K90" s="376"/>
      <c r="L90" s="376"/>
      <c r="M90" s="376"/>
      <c r="N90" s="376"/>
      <c r="O90" s="376"/>
      <c r="P90" s="376"/>
      <c r="Q90" s="376"/>
      <c r="R90" s="376"/>
      <c r="S90" s="376"/>
      <c r="T90" s="376"/>
      <c r="U90" s="376"/>
      <c r="V90" s="376"/>
      <c r="W90" s="50"/>
      <c r="X90" s="24"/>
      <c r="Y90" s="24"/>
      <c r="Z90" s="317"/>
      <c r="AB90" s="225"/>
      <c r="AC90" s="225"/>
      <c r="AD90" s="225"/>
      <c r="AE90" s="225"/>
      <c r="AF90" s="225"/>
      <c r="AG90" s="225"/>
      <c r="AH90" s="225"/>
      <c r="AI90" s="225"/>
      <c r="AJ90" s="225"/>
      <c r="AK90" s="225"/>
      <c r="AL90" s="225"/>
      <c r="AM90" s="225"/>
      <c r="AN90" s="225"/>
      <c r="AO90" s="225"/>
    </row>
    <row r="91" spans="1:41" s="157" customFormat="1" ht="15" customHeight="1">
      <c r="A91" s="344"/>
      <c r="B91" s="362"/>
      <c r="C91" s="51"/>
      <c r="D91" s="51"/>
      <c r="E91" s="51"/>
      <c r="F91" s="51"/>
      <c r="G91" s="51"/>
      <c r="H91" s="51"/>
      <c r="I91" s="52"/>
      <c r="J91" s="53"/>
      <c r="K91" s="51"/>
      <c r="L91" s="51"/>
      <c r="M91" s="51"/>
      <c r="N91" s="51"/>
      <c r="O91" s="51"/>
      <c r="P91" s="52"/>
      <c r="Q91" s="53"/>
      <c r="R91" s="51"/>
      <c r="S91" s="51"/>
      <c r="T91" s="51"/>
      <c r="U91" s="51"/>
      <c r="V91" s="51"/>
      <c r="W91" s="54"/>
      <c r="X91" s="24"/>
      <c r="Y91" s="24"/>
      <c r="Z91" s="317"/>
      <c r="AB91" s="225"/>
      <c r="AC91" s="225"/>
      <c r="AD91" s="225"/>
      <c r="AE91" s="225"/>
      <c r="AF91" s="225"/>
      <c r="AG91" s="225"/>
      <c r="AH91" s="225"/>
      <c r="AI91" s="225"/>
      <c r="AJ91" s="225"/>
      <c r="AK91" s="225"/>
      <c r="AL91" s="225"/>
      <c r="AM91" s="225"/>
      <c r="AN91" s="225"/>
      <c r="AO91" s="225"/>
    </row>
    <row r="92" spans="1:41" s="157" customFormat="1" ht="15" customHeight="1">
      <c r="A92" s="344"/>
      <c r="B92" s="362"/>
      <c r="C92" s="55"/>
      <c r="D92" s="55"/>
      <c r="E92" s="55"/>
      <c r="F92" s="55"/>
      <c r="G92" s="55"/>
      <c r="H92" s="55"/>
      <c r="I92" s="56"/>
      <c r="J92" s="57"/>
      <c r="K92" s="55"/>
      <c r="L92" s="55"/>
      <c r="M92" s="55"/>
      <c r="N92" s="55"/>
      <c r="O92" s="55"/>
      <c r="P92" s="56"/>
      <c r="Q92" s="57"/>
      <c r="R92" s="55"/>
      <c r="S92" s="55"/>
      <c r="T92" s="55"/>
      <c r="U92" s="55"/>
      <c r="V92" s="55"/>
      <c r="W92" s="58"/>
      <c r="X92" s="24"/>
      <c r="Y92" s="24"/>
      <c r="Z92" s="317"/>
      <c r="AB92" s="225"/>
      <c r="AC92" s="225"/>
      <c r="AD92" s="225"/>
      <c r="AE92" s="225"/>
      <c r="AF92" s="225"/>
      <c r="AG92" s="225"/>
      <c r="AH92" s="225"/>
      <c r="AI92" s="225"/>
      <c r="AJ92" s="225"/>
      <c r="AK92" s="225"/>
      <c r="AL92" s="225"/>
      <c r="AM92" s="225"/>
      <c r="AN92" s="225"/>
      <c r="AO92" s="225"/>
    </row>
    <row r="93" spans="1:41" s="157" customFormat="1" ht="15" customHeight="1">
      <c r="A93" s="344"/>
      <c r="B93" s="362"/>
      <c r="C93" s="55"/>
      <c r="D93" s="55"/>
      <c r="E93" s="55"/>
      <c r="F93" s="55"/>
      <c r="G93" s="55"/>
      <c r="H93" s="55"/>
      <c r="I93" s="56"/>
      <c r="J93" s="57"/>
      <c r="K93" s="55"/>
      <c r="L93" s="55"/>
      <c r="M93" s="55"/>
      <c r="N93" s="55"/>
      <c r="O93" s="55"/>
      <c r="P93" s="56"/>
      <c r="Q93" s="57"/>
      <c r="R93" s="55"/>
      <c r="S93" s="55"/>
      <c r="T93" s="55"/>
      <c r="U93" s="55"/>
      <c r="V93" s="55"/>
      <c r="W93" s="58"/>
      <c r="X93" s="24"/>
      <c r="Y93" s="24"/>
      <c r="Z93" s="317"/>
      <c r="AA93" s="318"/>
      <c r="AB93" s="228"/>
      <c r="AC93" s="228"/>
      <c r="AD93" s="228"/>
      <c r="AE93" s="228"/>
      <c r="AF93" s="229"/>
      <c r="AG93" s="228"/>
      <c r="AH93" s="228"/>
      <c r="AI93" s="228"/>
      <c r="AJ93" s="228"/>
      <c r="AK93" s="228"/>
      <c r="AL93" s="228"/>
      <c r="AM93" s="228"/>
      <c r="AN93" s="228"/>
      <c r="AO93" s="228"/>
    </row>
    <row r="94" spans="1:41" s="157" customFormat="1" ht="15" customHeight="1">
      <c r="A94" s="344"/>
      <c r="B94" s="362"/>
      <c r="C94" s="55"/>
      <c r="D94" s="55"/>
      <c r="E94" s="55"/>
      <c r="F94" s="55"/>
      <c r="G94" s="55"/>
      <c r="H94" s="55"/>
      <c r="I94" s="56"/>
      <c r="J94" s="57"/>
      <c r="K94" s="55"/>
      <c r="L94" s="55"/>
      <c r="M94" s="55"/>
      <c r="N94" s="55"/>
      <c r="O94" s="55"/>
      <c r="P94" s="56"/>
      <c r="Q94" s="57"/>
      <c r="R94" s="55"/>
      <c r="S94" s="55"/>
      <c r="T94" s="55"/>
      <c r="U94" s="55"/>
      <c r="V94" s="55"/>
      <c r="W94" s="58"/>
      <c r="X94" s="24"/>
      <c r="Y94" s="24"/>
      <c r="Z94" s="317"/>
      <c r="AA94" s="319"/>
      <c r="AB94" s="224"/>
      <c r="AC94" s="224"/>
      <c r="AD94" s="224"/>
      <c r="AE94" s="224"/>
      <c r="AF94" s="224"/>
      <c r="AG94" s="224"/>
      <c r="AH94" s="224"/>
      <c r="AI94" s="224"/>
      <c r="AJ94" s="224"/>
      <c r="AK94" s="224"/>
      <c r="AL94" s="224"/>
      <c r="AM94" s="224"/>
      <c r="AN94" s="224"/>
      <c r="AO94" s="224"/>
    </row>
    <row r="95" spans="1:41" s="157" customFormat="1" ht="15" customHeight="1">
      <c r="A95" s="344"/>
      <c r="B95" s="362"/>
      <c r="C95" s="55"/>
      <c r="D95" s="55"/>
      <c r="E95" s="55"/>
      <c r="F95" s="55"/>
      <c r="G95" s="55"/>
      <c r="H95" s="55"/>
      <c r="I95" s="56"/>
      <c r="J95" s="57"/>
      <c r="K95" s="55"/>
      <c r="L95" s="55"/>
      <c r="M95" s="55"/>
      <c r="N95" s="55"/>
      <c r="O95" s="55"/>
      <c r="P95" s="56"/>
      <c r="Q95" s="57"/>
      <c r="R95" s="55"/>
      <c r="S95" s="55"/>
      <c r="T95" s="55"/>
      <c r="U95" s="55"/>
      <c r="V95" s="55"/>
      <c r="W95" s="58"/>
      <c r="X95" s="24"/>
      <c r="Y95" s="24"/>
      <c r="Z95" s="317"/>
      <c r="AB95" s="225"/>
      <c r="AC95" s="225"/>
      <c r="AD95" s="225"/>
      <c r="AE95" s="225"/>
      <c r="AF95" s="225"/>
      <c r="AG95" s="225"/>
      <c r="AH95" s="225"/>
      <c r="AI95" s="225"/>
      <c r="AJ95" s="225"/>
      <c r="AK95" s="225"/>
      <c r="AL95" s="225"/>
      <c r="AM95" s="225"/>
      <c r="AN95" s="225"/>
      <c r="AO95" s="225"/>
    </row>
    <row r="96" spans="1:41" s="157" customFormat="1" ht="15" customHeight="1">
      <c r="A96" s="344"/>
      <c r="B96" s="362"/>
      <c r="C96" s="55"/>
      <c r="D96" s="55"/>
      <c r="E96" s="55"/>
      <c r="F96" s="55"/>
      <c r="G96" s="55"/>
      <c r="H96" s="55"/>
      <c r="I96" s="56"/>
      <c r="J96" s="57"/>
      <c r="K96" s="55"/>
      <c r="L96" s="55"/>
      <c r="M96" s="55"/>
      <c r="N96" s="55"/>
      <c r="O96" s="55"/>
      <c r="P96" s="56"/>
      <c r="Q96" s="57"/>
      <c r="R96" s="55"/>
      <c r="S96" s="55"/>
      <c r="T96" s="55"/>
      <c r="U96" s="55"/>
      <c r="V96" s="55"/>
      <c r="W96" s="58"/>
      <c r="X96" s="24"/>
      <c r="Y96" s="24"/>
      <c r="Z96" s="317"/>
      <c r="AB96" s="225"/>
      <c r="AC96" s="225"/>
      <c r="AD96" s="225"/>
      <c r="AE96" s="225"/>
      <c r="AF96" s="225"/>
      <c r="AG96" s="225"/>
      <c r="AH96" s="225"/>
      <c r="AI96" s="225"/>
      <c r="AJ96" s="225"/>
      <c r="AK96" s="225"/>
      <c r="AL96" s="225"/>
      <c r="AM96" s="225"/>
      <c r="AN96" s="225"/>
      <c r="AO96" s="225"/>
    </row>
    <row r="97" spans="1:41" s="157" customFormat="1" ht="15" customHeight="1">
      <c r="A97" s="344"/>
      <c r="B97" s="362"/>
      <c r="C97" s="55"/>
      <c r="D97" s="55"/>
      <c r="E97" s="55"/>
      <c r="F97" s="55"/>
      <c r="G97" s="55"/>
      <c r="H97" s="55"/>
      <c r="I97" s="56"/>
      <c r="J97" s="57"/>
      <c r="K97" s="55"/>
      <c r="L97" s="55"/>
      <c r="M97" s="55"/>
      <c r="N97" s="55"/>
      <c r="O97" s="55"/>
      <c r="P97" s="56"/>
      <c r="Q97" s="57"/>
      <c r="R97" s="55"/>
      <c r="S97" s="55"/>
      <c r="T97" s="55"/>
      <c r="U97" s="55"/>
      <c r="V97" s="55"/>
      <c r="W97" s="58"/>
      <c r="X97" s="24"/>
      <c r="Y97" s="24"/>
      <c r="Z97" s="317"/>
      <c r="AA97" s="320"/>
      <c r="AB97" s="226"/>
      <c r="AC97" s="226"/>
      <c r="AD97" s="226"/>
      <c r="AE97" s="226"/>
      <c r="AF97" s="226"/>
      <c r="AG97" s="226"/>
      <c r="AH97" s="226"/>
      <c r="AI97" s="226"/>
      <c r="AJ97" s="226"/>
      <c r="AK97" s="226"/>
      <c r="AL97" s="226"/>
      <c r="AM97" s="226"/>
      <c r="AN97" s="226"/>
      <c r="AO97" s="226"/>
    </row>
    <row r="98" spans="1:41" s="157" customFormat="1" ht="15" customHeight="1">
      <c r="A98" s="344"/>
      <c r="B98" s="362"/>
      <c r="C98" s="55"/>
      <c r="D98" s="55"/>
      <c r="E98" s="55"/>
      <c r="F98" s="55"/>
      <c r="G98" s="55"/>
      <c r="H98" s="55"/>
      <c r="I98" s="56"/>
      <c r="J98" s="57"/>
      <c r="K98" s="55"/>
      <c r="L98" s="55"/>
      <c r="M98" s="55"/>
      <c r="N98" s="55"/>
      <c r="O98" s="55"/>
      <c r="P98" s="56"/>
      <c r="Q98" s="57"/>
      <c r="R98" s="55"/>
      <c r="S98" s="55"/>
      <c r="T98" s="55"/>
      <c r="U98" s="55"/>
      <c r="V98" s="55"/>
      <c r="W98" s="58"/>
      <c r="X98" s="24"/>
      <c r="Y98" s="24"/>
      <c r="Z98" s="317"/>
      <c r="AA98" s="320"/>
      <c r="AB98" s="226"/>
      <c r="AC98" s="226"/>
      <c r="AD98" s="226"/>
      <c r="AE98" s="226"/>
      <c r="AF98" s="226"/>
      <c r="AG98" s="226"/>
      <c r="AH98" s="226"/>
      <c r="AI98" s="226"/>
      <c r="AJ98" s="226"/>
      <c r="AK98" s="226"/>
      <c r="AL98" s="226"/>
      <c r="AM98" s="226"/>
      <c r="AN98" s="226"/>
      <c r="AO98" s="226"/>
    </row>
    <row r="99" spans="1:41" s="157" customFormat="1" ht="15" customHeight="1">
      <c r="A99" s="344"/>
      <c r="B99" s="362"/>
      <c r="C99" s="55"/>
      <c r="D99" s="55"/>
      <c r="E99" s="55"/>
      <c r="F99" s="55"/>
      <c r="G99" s="55"/>
      <c r="H99" s="55"/>
      <c r="I99" s="56"/>
      <c r="J99" s="57"/>
      <c r="K99" s="55"/>
      <c r="L99" s="55"/>
      <c r="M99" s="55"/>
      <c r="N99" s="55"/>
      <c r="O99" s="55"/>
      <c r="P99" s="56"/>
      <c r="Q99" s="57"/>
      <c r="R99" s="55"/>
      <c r="S99" s="55"/>
      <c r="T99" s="55"/>
      <c r="U99" s="55"/>
      <c r="V99" s="55"/>
      <c r="W99" s="58"/>
      <c r="X99" s="24"/>
      <c r="Y99" s="24"/>
      <c r="Z99" s="317"/>
      <c r="AA99" s="320"/>
      <c r="AB99" s="226"/>
      <c r="AC99" s="226"/>
      <c r="AD99" s="226"/>
      <c r="AE99" s="226"/>
      <c r="AF99" s="226"/>
      <c r="AG99" s="226"/>
      <c r="AH99" s="226"/>
      <c r="AI99" s="226"/>
      <c r="AJ99" s="226"/>
      <c r="AK99" s="226"/>
      <c r="AL99" s="226"/>
      <c r="AM99" s="226"/>
      <c r="AN99" s="226"/>
      <c r="AO99" s="226"/>
    </row>
    <row r="100" spans="1:41" s="157" customFormat="1" ht="15" customHeight="1">
      <c r="A100" s="344"/>
      <c r="B100" s="362"/>
      <c r="C100" s="55"/>
      <c r="D100" s="55"/>
      <c r="E100" s="55"/>
      <c r="F100" s="55"/>
      <c r="G100" s="55"/>
      <c r="H100" s="55"/>
      <c r="I100" s="56"/>
      <c r="J100" s="57"/>
      <c r="K100" s="55"/>
      <c r="L100" s="55"/>
      <c r="M100" s="55"/>
      <c r="N100" s="55"/>
      <c r="O100" s="55"/>
      <c r="P100" s="56"/>
      <c r="Q100" s="57"/>
      <c r="R100" s="55"/>
      <c r="S100" s="55"/>
      <c r="T100" s="55"/>
      <c r="U100" s="55"/>
      <c r="V100" s="55"/>
      <c r="W100" s="58"/>
      <c r="X100" s="24"/>
      <c r="Y100" s="24"/>
      <c r="Z100" s="317"/>
      <c r="AB100" s="225"/>
      <c r="AC100" s="225"/>
      <c r="AD100" s="225"/>
      <c r="AE100" s="225"/>
      <c r="AF100" s="225"/>
      <c r="AG100" s="225"/>
      <c r="AH100" s="225"/>
      <c r="AI100" s="225"/>
      <c r="AJ100" s="225"/>
      <c r="AK100" s="225"/>
      <c r="AL100" s="225"/>
      <c r="AM100" s="225"/>
      <c r="AN100" s="225"/>
      <c r="AO100" s="225"/>
    </row>
    <row r="101" spans="1:41" s="157" customFormat="1" ht="15" customHeight="1">
      <c r="A101" s="344"/>
      <c r="B101" s="362"/>
      <c r="C101" s="55"/>
      <c r="D101" s="55"/>
      <c r="E101" s="55"/>
      <c r="F101" s="55"/>
      <c r="G101" s="55"/>
      <c r="H101" s="55"/>
      <c r="I101" s="56"/>
      <c r="J101" s="57"/>
      <c r="K101" s="55"/>
      <c r="L101" s="55"/>
      <c r="M101" s="55"/>
      <c r="N101" s="55"/>
      <c r="O101" s="55"/>
      <c r="P101" s="56"/>
      <c r="Q101" s="57"/>
      <c r="R101" s="55"/>
      <c r="S101" s="55"/>
      <c r="T101" s="55"/>
      <c r="U101" s="55"/>
      <c r="V101" s="55"/>
      <c r="W101" s="58"/>
      <c r="X101" s="24"/>
      <c r="Y101" s="24"/>
      <c r="Z101" s="317"/>
      <c r="AB101" s="225"/>
      <c r="AC101" s="225"/>
      <c r="AD101" s="225"/>
      <c r="AE101" s="225"/>
      <c r="AF101" s="225"/>
      <c r="AG101" s="225"/>
      <c r="AH101" s="225"/>
      <c r="AI101" s="225"/>
      <c r="AJ101" s="225"/>
      <c r="AK101" s="225"/>
      <c r="AL101" s="225"/>
      <c r="AM101" s="225"/>
      <c r="AN101" s="225"/>
      <c r="AO101" s="225"/>
    </row>
    <row r="102" spans="1:41" s="157" customFormat="1" ht="15" customHeight="1">
      <c r="A102" s="344"/>
      <c r="B102" s="362"/>
      <c r="C102" s="55"/>
      <c r="D102" s="55"/>
      <c r="E102" s="55"/>
      <c r="F102" s="55"/>
      <c r="G102" s="55"/>
      <c r="H102" s="55"/>
      <c r="I102" s="56"/>
      <c r="J102" s="57"/>
      <c r="K102" s="55"/>
      <c r="L102" s="55"/>
      <c r="M102" s="55"/>
      <c r="N102" s="55"/>
      <c r="O102" s="55"/>
      <c r="P102" s="56"/>
      <c r="Q102" s="57"/>
      <c r="R102" s="55"/>
      <c r="S102" s="55"/>
      <c r="T102" s="55"/>
      <c r="U102" s="55"/>
      <c r="V102" s="55"/>
      <c r="W102" s="58"/>
      <c r="X102" s="24"/>
      <c r="Y102" s="24"/>
      <c r="Z102" s="317"/>
      <c r="AA102" s="319"/>
      <c r="AB102" s="224"/>
      <c r="AC102" s="224"/>
      <c r="AD102" s="224"/>
      <c r="AE102" s="224"/>
      <c r="AF102" s="224"/>
      <c r="AG102" s="224"/>
      <c r="AH102" s="224"/>
      <c r="AI102" s="224"/>
      <c r="AJ102" s="224"/>
      <c r="AK102" s="224"/>
      <c r="AL102" s="224"/>
      <c r="AM102" s="224"/>
      <c r="AN102" s="224"/>
      <c r="AO102" s="224"/>
    </row>
    <row r="103" spans="1:41" s="157" customFormat="1" ht="15" customHeight="1">
      <c r="A103" s="344"/>
      <c r="B103" s="362"/>
      <c r="C103" s="55"/>
      <c r="D103" s="55"/>
      <c r="E103" s="55"/>
      <c r="F103" s="55"/>
      <c r="G103" s="55"/>
      <c r="H103" s="55"/>
      <c r="I103" s="56"/>
      <c r="J103" s="57"/>
      <c r="K103" s="55"/>
      <c r="L103" s="55"/>
      <c r="M103" s="55"/>
      <c r="N103" s="55"/>
      <c r="O103" s="55"/>
      <c r="P103" s="56"/>
      <c r="Q103" s="57"/>
      <c r="R103" s="55"/>
      <c r="S103" s="55"/>
      <c r="T103" s="55"/>
      <c r="U103" s="55"/>
      <c r="V103" s="55"/>
      <c r="W103" s="58"/>
      <c r="X103" s="24"/>
      <c r="Y103" s="24"/>
      <c r="Z103" s="317"/>
      <c r="AB103" s="225"/>
      <c r="AC103" s="225"/>
      <c r="AD103" s="225"/>
      <c r="AE103" s="225"/>
      <c r="AF103" s="225"/>
      <c r="AG103" s="225"/>
      <c r="AH103" s="225"/>
      <c r="AI103" s="225"/>
      <c r="AJ103" s="225"/>
      <c r="AK103" s="225"/>
      <c r="AL103" s="225"/>
      <c r="AM103" s="225"/>
      <c r="AN103" s="225"/>
      <c r="AO103" s="225"/>
    </row>
    <row r="104" spans="1:41" s="157" customFormat="1" ht="15" customHeight="1">
      <c r="A104" s="344"/>
      <c r="B104" s="362"/>
      <c r="C104" s="55"/>
      <c r="D104" s="55"/>
      <c r="E104" s="55"/>
      <c r="F104" s="55"/>
      <c r="G104" s="55"/>
      <c r="H104" s="55"/>
      <c r="I104" s="56"/>
      <c r="J104" s="57"/>
      <c r="K104" s="55"/>
      <c r="L104" s="55"/>
      <c r="M104" s="55"/>
      <c r="N104" s="55"/>
      <c r="O104" s="55"/>
      <c r="P104" s="56"/>
      <c r="Q104" s="57"/>
      <c r="R104" s="55"/>
      <c r="S104" s="55"/>
      <c r="T104" s="55"/>
      <c r="U104" s="55"/>
      <c r="V104" s="55"/>
      <c r="W104" s="58"/>
      <c r="X104" s="24"/>
      <c r="Y104" s="24"/>
      <c r="Z104" s="317"/>
      <c r="AB104" s="225"/>
      <c r="AC104" s="225"/>
      <c r="AD104" s="225"/>
      <c r="AE104" s="226"/>
      <c r="AF104" s="225"/>
      <c r="AG104" s="225"/>
      <c r="AH104" s="225"/>
      <c r="AI104" s="225"/>
      <c r="AJ104" s="226"/>
      <c r="AK104" s="225"/>
      <c r="AL104" s="225"/>
      <c r="AM104" s="225"/>
      <c r="AN104" s="225"/>
      <c r="AO104" s="225"/>
    </row>
    <row r="105" spans="1:41" s="157" customFormat="1" ht="15" customHeight="1">
      <c r="A105" s="344"/>
      <c r="B105" s="362"/>
      <c r="C105" s="55"/>
      <c r="D105" s="55"/>
      <c r="E105" s="55"/>
      <c r="F105" s="55"/>
      <c r="G105" s="55"/>
      <c r="H105" s="55"/>
      <c r="I105" s="56"/>
      <c r="J105" s="57"/>
      <c r="K105" s="55"/>
      <c r="L105" s="55"/>
      <c r="M105" s="55"/>
      <c r="N105" s="55"/>
      <c r="O105" s="55"/>
      <c r="P105" s="56"/>
      <c r="Q105" s="57"/>
      <c r="R105" s="55"/>
      <c r="S105" s="55"/>
      <c r="T105" s="55"/>
      <c r="U105" s="55"/>
      <c r="V105" s="55"/>
      <c r="W105" s="58"/>
      <c r="X105" s="24"/>
      <c r="Y105" s="24"/>
      <c r="Z105" s="317"/>
      <c r="AA105" s="320"/>
      <c r="AB105" s="226"/>
      <c r="AC105" s="226"/>
      <c r="AD105" s="226"/>
      <c r="AE105" s="230"/>
      <c r="AF105" s="226"/>
      <c r="AG105" s="226"/>
      <c r="AH105" s="226"/>
      <c r="AI105" s="226"/>
      <c r="AJ105" s="226"/>
      <c r="AK105" s="225"/>
      <c r="AL105" s="225"/>
      <c r="AM105" s="225"/>
      <c r="AN105" s="225"/>
      <c r="AO105" s="226"/>
    </row>
    <row r="106" spans="1:41" s="157" customFormat="1" ht="15.75">
      <c r="A106" s="344"/>
      <c r="B106" s="362"/>
      <c r="C106" s="55"/>
      <c r="D106" s="371" t="s">
        <v>132</v>
      </c>
      <c r="E106" s="366"/>
      <c r="F106" s="366"/>
      <c r="G106" s="366"/>
      <c r="H106" s="366"/>
      <c r="I106" s="35"/>
      <c r="J106" s="36"/>
      <c r="K106" s="372" t="s">
        <v>133</v>
      </c>
      <c r="L106" s="367"/>
      <c r="M106" s="367"/>
      <c r="N106" s="367"/>
      <c r="O106" s="367"/>
      <c r="P106" s="40"/>
      <c r="Q106" s="41"/>
      <c r="R106" s="369" t="s">
        <v>114</v>
      </c>
      <c r="S106" s="369"/>
      <c r="T106" s="369"/>
      <c r="U106" s="369"/>
      <c r="V106" s="369"/>
      <c r="W106" s="58"/>
      <c r="X106" s="24"/>
      <c r="Y106" s="24"/>
      <c r="Z106" s="317"/>
      <c r="AA106" s="320"/>
      <c r="AB106" s="226"/>
      <c r="AC106" s="226"/>
      <c r="AD106" s="226"/>
      <c r="AE106" s="230"/>
      <c r="AF106" s="226"/>
      <c r="AG106" s="226"/>
      <c r="AH106" s="226"/>
      <c r="AI106" s="226"/>
      <c r="AJ106" s="226"/>
      <c r="AK106" s="225"/>
      <c r="AL106" s="225"/>
      <c r="AM106" s="225"/>
      <c r="AN106" s="225"/>
      <c r="AO106" s="226"/>
    </row>
    <row r="107" spans="1:41" s="157" customFormat="1" ht="17.25">
      <c r="A107" s="344"/>
      <c r="B107" s="362"/>
      <c r="C107" s="55"/>
      <c r="D107" s="42">
        <v>2014</v>
      </c>
      <c r="E107" s="42">
        <v>2015</v>
      </c>
      <c r="F107" s="42">
        <v>2016</v>
      </c>
      <c r="G107" s="42">
        <v>2017</v>
      </c>
      <c r="H107" s="42">
        <v>2018</v>
      </c>
      <c r="I107" s="56"/>
      <c r="J107" s="57"/>
      <c r="K107" s="42">
        <v>2014</v>
      </c>
      <c r="L107" s="42">
        <v>2015</v>
      </c>
      <c r="M107" s="42">
        <v>2016</v>
      </c>
      <c r="N107" s="42">
        <v>2017</v>
      </c>
      <c r="O107" s="42">
        <v>2018</v>
      </c>
      <c r="P107" s="43"/>
      <c r="Q107" s="44"/>
      <c r="R107" s="42">
        <v>2014</v>
      </c>
      <c r="S107" s="42">
        <v>2015</v>
      </c>
      <c r="T107" s="42">
        <v>2016</v>
      </c>
      <c r="U107" s="42">
        <v>2017</v>
      </c>
      <c r="V107" s="42" t="s">
        <v>116</v>
      </c>
      <c r="W107" s="58"/>
      <c r="X107" s="24"/>
      <c r="Y107" s="24"/>
      <c r="Z107" s="316" t="s">
        <v>68</v>
      </c>
      <c r="AA107" s="320"/>
      <c r="AB107" s="226"/>
      <c r="AC107" s="226"/>
      <c r="AD107" s="226"/>
      <c r="AE107" s="230"/>
      <c r="AF107" s="226"/>
      <c r="AG107" s="226"/>
      <c r="AH107" s="226"/>
      <c r="AI107" s="226"/>
      <c r="AJ107" s="226"/>
      <c r="AK107" s="225"/>
      <c r="AL107" s="225"/>
      <c r="AM107" s="225"/>
      <c r="AN107" s="225"/>
      <c r="AO107" s="226"/>
    </row>
    <row r="108" spans="1:41" s="157" customFormat="1" ht="3.75" customHeight="1">
      <c r="A108" s="344"/>
      <c r="B108" s="362"/>
      <c r="C108" s="55"/>
      <c r="D108" s="45"/>
      <c r="E108" s="45"/>
      <c r="F108" s="45"/>
      <c r="G108" s="45"/>
      <c r="H108" s="45"/>
      <c r="I108" s="56"/>
      <c r="J108" s="57"/>
      <c r="K108" s="45"/>
      <c r="L108" s="45"/>
      <c r="M108" s="45"/>
      <c r="N108" s="45"/>
      <c r="O108" s="45"/>
      <c r="P108" s="43"/>
      <c r="Q108" s="44"/>
      <c r="R108" s="45"/>
      <c r="S108" s="45"/>
      <c r="T108" s="45"/>
      <c r="U108" s="45"/>
      <c r="V108" s="45"/>
      <c r="W108" s="58"/>
      <c r="X108" s="24"/>
      <c r="Y108" s="24"/>
      <c r="Z108" s="316"/>
      <c r="AB108" s="225"/>
      <c r="AC108" s="225"/>
      <c r="AD108" s="225"/>
      <c r="AE108" s="225"/>
      <c r="AF108" s="225"/>
      <c r="AG108" s="225"/>
      <c r="AH108" s="225"/>
      <c r="AI108" s="225"/>
      <c r="AJ108" s="225"/>
      <c r="AK108" s="225"/>
      <c r="AL108" s="225"/>
      <c r="AM108" s="225"/>
      <c r="AN108" s="225"/>
      <c r="AO108" s="225"/>
    </row>
    <row r="109" spans="1:41" s="157" customFormat="1" ht="3.75" customHeight="1">
      <c r="A109" s="344"/>
      <c r="B109" s="362"/>
      <c r="C109" s="55"/>
      <c r="D109" s="38"/>
      <c r="E109" s="38"/>
      <c r="F109" s="38"/>
      <c r="G109" s="38"/>
      <c r="H109" s="38"/>
      <c r="I109" s="56"/>
      <c r="J109" s="57"/>
      <c r="K109" s="38"/>
      <c r="L109" s="38"/>
      <c r="M109" s="38"/>
      <c r="N109" s="38"/>
      <c r="O109" s="38"/>
      <c r="P109" s="43"/>
      <c r="Q109" s="44"/>
      <c r="R109" s="38"/>
      <c r="S109" s="38"/>
      <c r="T109" s="38"/>
      <c r="U109" s="38"/>
      <c r="V109" s="38"/>
      <c r="W109" s="58"/>
      <c r="X109" s="24"/>
      <c r="Y109" s="24"/>
      <c r="Z109" s="316"/>
      <c r="AB109" s="225"/>
      <c r="AC109" s="225"/>
      <c r="AD109" s="225"/>
      <c r="AE109" s="225"/>
      <c r="AF109" s="225"/>
      <c r="AG109" s="225"/>
      <c r="AH109" s="225"/>
      <c r="AI109" s="225"/>
      <c r="AJ109" s="225"/>
      <c r="AK109" s="225"/>
      <c r="AL109" s="225"/>
      <c r="AM109" s="225"/>
      <c r="AN109" s="225"/>
      <c r="AO109" s="225"/>
    </row>
    <row r="110" spans="1:41" s="157" customFormat="1">
      <c r="A110" s="344"/>
      <c r="B110" s="362"/>
      <c r="C110" s="342" t="s">
        <v>56</v>
      </c>
      <c r="D110" s="251"/>
      <c r="E110" s="251"/>
      <c r="F110" s="284"/>
      <c r="G110" s="251"/>
      <c r="H110" s="251"/>
      <c r="I110" s="62"/>
      <c r="J110" s="63"/>
      <c r="K110" s="283"/>
      <c r="L110" s="283"/>
      <c r="M110" s="282"/>
      <c r="N110" s="283"/>
      <c r="O110" s="283"/>
      <c r="P110" s="62"/>
      <c r="Q110" s="63"/>
      <c r="R110" s="251"/>
      <c r="S110" s="251"/>
      <c r="T110" s="284"/>
      <c r="U110" s="251"/>
      <c r="V110" s="251"/>
      <c r="W110" s="58"/>
      <c r="X110" s="24"/>
      <c r="Y110" s="24"/>
      <c r="Z110" s="316" t="s">
        <v>57</v>
      </c>
      <c r="AA110" s="316" t="s">
        <v>68</v>
      </c>
      <c r="AB110" s="225"/>
      <c r="AC110" s="225"/>
      <c r="AD110" s="225"/>
      <c r="AE110" s="225"/>
      <c r="AF110" s="225"/>
      <c r="AG110" s="225"/>
      <c r="AH110" s="225"/>
      <c r="AI110" s="225"/>
      <c r="AJ110" s="225"/>
      <c r="AK110" s="225"/>
      <c r="AL110" s="225"/>
      <c r="AM110" s="225"/>
      <c r="AN110" s="225"/>
      <c r="AO110" s="225"/>
    </row>
    <row r="111" spans="1:41" s="157" customFormat="1">
      <c r="A111" s="344"/>
      <c r="B111" s="362"/>
      <c r="C111" s="342" t="s">
        <v>58</v>
      </c>
      <c r="D111" s="234">
        <f t="shared" ref="D111:H112" si="9">VLOOKUP(($Z111&amp;D$20&amp;$AA111),mcas.grade10,5,FALSE)</f>
        <v>81.099999999999994</v>
      </c>
      <c r="E111" s="234">
        <f t="shared" si="9"/>
        <v>81.2</v>
      </c>
      <c r="F111" s="278">
        <f t="shared" si="9"/>
        <v>80.599999999999994</v>
      </c>
      <c r="G111" s="234">
        <f t="shared" si="9"/>
        <v>80</v>
      </c>
      <c r="H111" s="234">
        <f t="shared" si="9"/>
        <v>79.657508468197221</v>
      </c>
      <c r="I111" s="62"/>
      <c r="J111" s="63"/>
      <c r="K111" s="240">
        <f t="shared" ref="K111:O112" si="10">VLOOKUP(($Z111&amp;K$20&amp;$AA111),mcas.grade10,6,FALSE)</f>
        <v>61</v>
      </c>
      <c r="L111" s="240">
        <f t="shared" si="10"/>
        <v>62</v>
      </c>
      <c r="M111" s="279">
        <f t="shared" si="10"/>
        <v>60</v>
      </c>
      <c r="N111" s="240">
        <f t="shared" si="10"/>
        <v>60</v>
      </c>
      <c r="O111" s="240">
        <f t="shared" si="10"/>
        <v>59</v>
      </c>
      <c r="P111" s="62"/>
      <c r="Q111" s="63"/>
      <c r="R111" s="234">
        <f t="shared" ref="R111:U112" si="11">VLOOKUP(($Z111&amp;R$20&amp;$AA111),mcas.grade10,7,FALSE)</f>
        <v>46</v>
      </c>
      <c r="S111" s="234">
        <f t="shared" si="11"/>
        <v>46</v>
      </c>
      <c r="T111" s="278">
        <f t="shared" si="11"/>
        <v>46</v>
      </c>
      <c r="U111" s="234">
        <f t="shared" si="11"/>
        <v>43</v>
      </c>
      <c r="V111" s="234">
        <f>VLOOKUP(($Z111&amp;2018&amp;$AA111),mcas.grade10,7,FALSE)</f>
        <v>45.966314553990607</v>
      </c>
      <c r="W111" s="58"/>
      <c r="X111" s="24"/>
      <c r="Y111" s="24"/>
      <c r="Z111" s="316" t="s">
        <v>59</v>
      </c>
      <c r="AA111" s="316" t="s">
        <v>68</v>
      </c>
      <c r="AB111" s="225"/>
      <c r="AC111" s="225"/>
      <c r="AD111" s="225"/>
      <c r="AE111" s="225"/>
      <c r="AF111" s="225"/>
      <c r="AG111" s="225"/>
      <c r="AH111" s="225"/>
      <c r="AI111" s="225"/>
      <c r="AJ111" s="225"/>
      <c r="AK111" s="225"/>
      <c r="AL111" s="225"/>
      <c r="AM111" s="225"/>
      <c r="AN111" s="225"/>
      <c r="AO111" s="225"/>
    </row>
    <row r="112" spans="1:41" s="157" customFormat="1">
      <c r="A112" s="344"/>
      <c r="B112" s="362"/>
      <c r="C112" s="342" t="s">
        <v>60</v>
      </c>
      <c r="D112" s="235">
        <f t="shared" si="9"/>
        <v>67.5</v>
      </c>
      <c r="E112" s="234">
        <f t="shared" si="9"/>
        <v>68.5</v>
      </c>
      <c r="F112" s="278">
        <f t="shared" si="9"/>
        <v>67.5</v>
      </c>
      <c r="G112" s="234">
        <f t="shared" si="9"/>
        <v>67.900000000000006</v>
      </c>
      <c r="H112" s="234">
        <f t="shared" si="9"/>
        <v>68.77584780810588</v>
      </c>
      <c r="I112" s="62"/>
      <c r="J112" s="63"/>
      <c r="K112" s="260">
        <f t="shared" si="10"/>
        <v>40</v>
      </c>
      <c r="L112" s="240">
        <f t="shared" si="10"/>
        <v>42</v>
      </c>
      <c r="M112" s="279">
        <f t="shared" si="10"/>
        <v>39</v>
      </c>
      <c r="N112" s="240">
        <f t="shared" si="10"/>
        <v>40</v>
      </c>
      <c r="O112" s="240">
        <f t="shared" si="10"/>
        <v>42</v>
      </c>
      <c r="P112" s="62"/>
      <c r="Q112" s="63"/>
      <c r="R112" s="235">
        <f t="shared" si="11"/>
        <v>39</v>
      </c>
      <c r="S112" s="234">
        <f t="shared" si="11"/>
        <v>50</v>
      </c>
      <c r="T112" s="278">
        <f t="shared" si="11"/>
        <v>39</v>
      </c>
      <c r="U112" s="234">
        <f t="shared" si="11"/>
        <v>43</v>
      </c>
      <c r="V112" s="234">
        <f>VLOOKUP(($Z112&amp;2018&amp;$AA112),mcas.grade10,7,FALSE)</f>
        <v>43.941704035874437</v>
      </c>
      <c r="W112" s="58"/>
      <c r="X112" s="24"/>
      <c r="Y112" s="24"/>
      <c r="Z112" s="316" t="s">
        <v>61</v>
      </c>
      <c r="AA112" s="316" t="s">
        <v>68</v>
      </c>
      <c r="AB112" s="225"/>
      <c r="AC112" s="225"/>
      <c r="AD112" s="225"/>
      <c r="AE112" s="225"/>
      <c r="AF112" s="225"/>
      <c r="AG112" s="225"/>
      <c r="AH112" s="225"/>
      <c r="AI112" s="225"/>
      <c r="AJ112" s="225"/>
      <c r="AK112" s="225"/>
      <c r="AL112" s="225"/>
      <c r="AM112" s="225"/>
      <c r="AN112" s="225"/>
      <c r="AO112" s="225"/>
    </row>
    <row r="113" spans="1:41" s="157" customFormat="1" ht="3.75" customHeight="1">
      <c r="A113" s="344"/>
      <c r="B113" s="362"/>
      <c r="C113" s="34"/>
      <c r="D113" s="64"/>
      <c r="E113" s="64"/>
      <c r="F113" s="64"/>
      <c r="G113" s="64"/>
      <c r="H113" s="64"/>
      <c r="I113" s="62"/>
      <c r="J113" s="63"/>
      <c r="K113" s="64"/>
      <c r="L113" s="64"/>
      <c r="M113" s="64"/>
      <c r="N113" s="64"/>
      <c r="O113" s="64"/>
      <c r="P113" s="62"/>
      <c r="Q113" s="63"/>
      <c r="R113" s="64"/>
      <c r="S113" s="64"/>
      <c r="T113" s="64"/>
      <c r="U113" s="64"/>
      <c r="V113" s="64"/>
      <c r="W113" s="58"/>
      <c r="X113" s="24"/>
      <c r="Y113" s="24"/>
      <c r="Z113" s="317"/>
      <c r="AB113" s="225"/>
      <c r="AC113" s="225"/>
      <c r="AD113" s="225"/>
      <c r="AE113" s="225"/>
      <c r="AF113" s="225"/>
      <c r="AG113" s="225"/>
      <c r="AH113" s="225"/>
      <c r="AI113" s="225"/>
      <c r="AJ113" s="225"/>
      <c r="AK113" s="225"/>
      <c r="AL113" s="225"/>
      <c r="AM113" s="225"/>
      <c r="AN113" s="225"/>
      <c r="AO113" s="225"/>
    </row>
    <row r="114" spans="1:41" s="157" customFormat="1" ht="3.75" customHeight="1">
      <c r="A114" s="344"/>
      <c r="B114" s="362"/>
      <c r="C114" s="34"/>
      <c r="D114" s="59"/>
      <c r="E114" s="59"/>
      <c r="F114" s="59"/>
      <c r="G114" s="59"/>
      <c r="H114" s="59"/>
      <c r="I114" s="62"/>
      <c r="J114" s="63"/>
      <c r="K114" s="59"/>
      <c r="L114" s="59"/>
      <c r="M114" s="59"/>
      <c r="N114" s="59"/>
      <c r="O114" s="59"/>
      <c r="P114" s="62"/>
      <c r="Q114" s="63"/>
      <c r="R114" s="59"/>
      <c r="S114" s="59"/>
      <c r="T114" s="59"/>
      <c r="U114" s="59"/>
      <c r="V114" s="59"/>
      <c r="W114" s="58"/>
      <c r="X114" s="24"/>
      <c r="Y114" s="24"/>
      <c r="Z114" s="317"/>
      <c r="AB114" s="225"/>
      <c r="AC114" s="225"/>
      <c r="AD114" s="225"/>
      <c r="AE114" s="225"/>
      <c r="AF114" s="225"/>
      <c r="AG114" s="225"/>
      <c r="AH114" s="225"/>
      <c r="AI114" s="225"/>
      <c r="AJ114" s="225"/>
      <c r="AK114" s="225"/>
      <c r="AL114" s="225"/>
      <c r="AM114" s="225"/>
      <c r="AN114" s="225"/>
      <c r="AO114" s="225"/>
    </row>
    <row r="115" spans="1:41" s="157" customFormat="1">
      <c r="A115" s="344"/>
      <c r="B115" s="362"/>
      <c r="C115" s="20" t="s">
        <v>134</v>
      </c>
      <c r="D115" s="116" t="s">
        <v>135</v>
      </c>
      <c r="E115" s="116" t="s">
        <v>135</v>
      </c>
      <c r="F115" s="116" t="s">
        <v>135</v>
      </c>
      <c r="G115" s="116" t="s">
        <v>135</v>
      </c>
      <c r="H115" s="116" t="s">
        <v>135</v>
      </c>
      <c r="I115" s="62"/>
      <c r="J115" s="63"/>
      <c r="K115" s="116" t="s">
        <v>135</v>
      </c>
      <c r="L115" s="116" t="s">
        <v>135</v>
      </c>
      <c r="M115" s="116" t="s">
        <v>135</v>
      </c>
      <c r="N115" s="116" t="s">
        <v>135</v>
      </c>
      <c r="O115" s="116" t="s">
        <v>135</v>
      </c>
      <c r="P115" s="62"/>
      <c r="Q115" s="63"/>
      <c r="R115" s="116" t="s">
        <v>135</v>
      </c>
      <c r="S115" s="116" t="s">
        <v>135</v>
      </c>
      <c r="T115" s="116" t="s">
        <v>135</v>
      </c>
      <c r="U115" s="116" t="s">
        <v>135</v>
      </c>
      <c r="V115" s="116" t="s">
        <v>135</v>
      </c>
      <c r="W115" s="58"/>
      <c r="X115" s="24"/>
      <c r="Y115" s="24"/>
      <c r="Z115" s="317"/>
      <c r="AB115" s="225"/>
      <c r="AC115" s="225"/>
      <c r="AD115" s="225"/>
      <c r="AE115" s="225"/>
      <c r="AF115" s="225"/>
      <c r="AG115" s="225"/>
      <c r="AH115" s="225"/>
      <c r="AI115" s="225"/>
      <c r="AJ115" s="225"/>
      <c r="AK115" s="225"/>
      <c r="AL115" s="225"/>
      <c r="AM115" s="225"/>
      <c r="AN115" s="225"/>
      <c r="AO115" s="225"/>
    </row>
    <row r="116" spans="1:41" s="157" customFormat="1" ht="7.5" customHeight="1" thickBot="1">
      <c r="A116" s="344"/>
      <c r="B116" s="363"/>
      <c r="C116" s="155"/>
      <c r="D116" s="155"/>
      <c r="E116" s="155"/>
      <c r="F116" s="155"/>
      <c r="G116" s="155"/>
      <c r="H116" s="155"/>
      <c r="I116" s="155"/>
      <c r="J116" s="155"/>
      <c r="K116" s="155"/>
      <c r="L116" s="155"/>
      <c r="M116" s="155"/>
      <c r="N116" s="155"/>
      <c r="O116" s="155"/>
      <c r="P116" s="155"/>
      <c r="Q116" s="155"/>
      <c r="R116" s="155"/>
      <c r="S116" s="155"/>
      <c r="T116" s="155"/>
      <c r="U116" s="155"/>
      <c r="V116" s="155"/>
      <c r="W116" s="156"/>
      <c r="X116" s="24"/>
      <c r="Y116" s="24"/>
      <c r="Z116" s="317"/>
      <c r="AB116" s="225"/>
      <c r="AC116" s="225"/>
      <c r="AD116" s="225"/>
      <c r="AE116" s="225"/>
      <c r="AF116" s="225"/>
      <c r="AG116" s="225"/>
      <c r="AH116" s="225"/>
      <c r="AI116" s="225"/>
      <c r="AJ116" s="225"/>
      <c r="AK116" s="225"/>
      <c r="AL116" s="225"/>
      <c r="AM116" s="225"/>
      <c r="AN116" s="225"/>
      <c r="AO116" s="225"/>
    </row>
    <row r="117" spans="1:41" s="157" customFormat="1">
      <c r="A117" s="344"/>
      <c r="B117" s="73"/>
      <c r="C117" s="68"/>
      <c r="D117" s="68"/>
      <c r="E117" s="68"/>
      <c r="F117" s="24"/>
      <c r="G117" s="24"/>
      <c r="H117" s="24"/>
      <c r="I117" s="24"/>
      <c r="J117" s="24"/>
      <c r="K117" s="24"/>
      <c r="L117" s="24"/>
      <c r="M117" s="24"/>
      <c r="N117" s="24"/>
      <c r="O117" s="24"/>
      <c r="P117" s="24"/>
      <c r="Q117" s="24"/>
      <c r="R117" s="24"/>
      <c r="S117" s="24"/>
      <c r="T117" s="24"/>
      <c r="U117" s="24"/>
      <c r="V117" s="24"/>
      <c r="W117" s="24"/>
      <c r="X117" s="24"/>
      <c r="Y117" s="24"/>
      <c r="Z117" s="317"/>
      <c r="AB117" s="225"/>
      <c r="AC117" s="225"/>
      <c r="AD117" s="225"/>
      <c r="AE117" s="225"/>
      <c r="AF117" s="225"/>
      <c r="AG117" s="225"/>
      <c r="AH117" s="225"/>
      <c r="AI117" s="225"/>
      <c r="AJ117" s="225"/>
      <c r="AK117" s="225"/>
      <c r="AL117" s="225"/>
      <c r="AM117" s="225"/>
      <c r="AN117" s="225"/>
      <c r="AO117" s="225"/>
    </row>
    <row r="118" spans="1:41" s="157" customFormat="1" ht="30" customHeight="1">
      <c r="A118" s="344"/>
      <c r="B118" s="24"/>
      <c r="C118" s="374" t="s">
        <v>136</v>
      </c>
      <c r="D118" s="374"/>
      <c r="E118" s="374"/>
      <c r="F118" s="374"/>
      <c r="G118" s="374"/>
      <c r="H118" s="374"/>
      <c r="I118" s="374"/>
      <c r="J118" s="374"/>
      <c r="K118" s="374"/>
      <c r="L118" s="374"/>
      <c r="M118" s="374"/>
      <c r="N118" s="374"/>
      <c r="O118" s="374"/>
      <c r="P118" s="374"/>
      <c r="Q118" s="374"/>
      <c r="R118" s="374"/>
      <c r="S118" s="374"/>
      <c r="T118" s="374"/>
      <c r="U118" s="374"/>
      <c r="V118" s="374"/>
      <c r="W118" s="74"/>
      <c r="X118" s="24"/>
      <c r="Y118" s="24"/>
      <c r="Z118" s="317"/>
      <c r="AB118" s="225"/>
      <c r="AC118" s="225"/>
      <c r="AD118" s="225"/>
      <c r="AE118" s="225"/>
      <c r="AF118" s="225"/>
      <c r="AG118" s="225"/>
      <c r="AH118" s="225"/>
      <c r="AI118" s="225"/>
      <c r="AJ118" s="225"/>
      <c r="AK118" s="225"/>
      <c r="AL118" s="225"/>
      <c r="AM118" s="225"/>
      <c r="AN118" s="225"/>
      <c r="AO118" s="225"/>
    </row>
    <row r="119" spans="1:41" s="157" customFormat="1" ht="45" customHeight="1">
      <c r="A119" s="344"/>
      <c r="B119" s="24"/>
      <c r="C119" s="374" t="s">
        <v>65</v>
      </c>
      <c r="D119" s="374"/>
      <c r="E119" s="374"/>
      <c r="F119" s="374"/>
      <c r="G119" s="374"/>
      <c r="H119" s="374"/>
      <c r="I119" s="374"/>
      <c r="J119" s="374"/>
      <c r="K119" s="374"/>
      <c r="L119" s="374"/>
      <c r="M119" s="374"/>
      <c r="N119" s="374"/>
      <c r="O119" s="374"/>
      <c r="P119" s="374"/>
      <c r="Q119" s="374"/>
      <c r="R119" s="374"/>
      <c r="S119" s="374"/>
      <c r="T119" s="374"/>
      <c r="U119" s="374"/>
      <c r="V119" s="374"/>
      <c r="W119" s="374"/>
      <c r="X119" s="24"/>
      <c r="Y119" s="24"/>
      <c r="Z119" s="317"/>
      <c r="AB119" s="225"/>
      <c r="AC119" s="225"/>
      <c r="AD119" s="225"/>
      <c r="AE119" s="225"/>
      <c r="AF119" s="225"/>
      <c r="AG119" s="225"/>
      <c r="AH119" s="225"/>
      <c r="AI119" s="225"/>
      <c r="AJ119" s="225"/>
      <c r="AK119" s="225"/>
      <c r="AL119" s="225"/>
      <c r="AM119" s="225"/>
      <c r="AN119" s="225"/>
      <c r="AO119" s="225"/>
    </row>
    <row r="120" spans="1:41" s="157" customFormat="1" ht="15" customHeight="1">
      <c r="A120" s="344"/>
      <c r="B120" s="24"/>
      <c r="C120" s="381" t="s">
        <v>137</v>
      </c>
      <c r="D120" s="381"/>
      <c r="E120" s="381"/>
      <c r="F120" s="381"/>
      <c r="G120" s="381"/>
      <c r="H120" s="381"/>
      <c r="I120" s="381"/>
      <c r="J120" s="381"/>
      <c r="K120" s="381"/>
      <c r="L120" s="381"/>
      <c r="M120" s="381"/>
      <c r="N120" s="381"/>
      <c r="O120" s="381"/>
      <c r="P120" s="381"/>
      <c r="Q120" s="381"/>
      <c r="R120" s="381"/>
      <c r="S120" s="381"/>
      <c r="T120" s="381"/>
      <c r="U120" s="381"/>
      <c r="V120" s="381"/>
      <c r="W120" s="338"/>
      <c r="X120" s="24"/>
      <c r="Y120" s="24"/>
      <c r="Z120" s="317"/>
      <c r="AB120" s="225"/>
      <c r="AC120" s="225"/>
      <c r="AD120" s="225"/>
      <c r="AE120" s="225"/>
      <c r="AF120" s="225"/>
      <c r="AG120" s="225"/>
      <c r="AH120" s="225"/>
      <c r="AI120" s="225"/>
      <c r="AJ120" s="225"/>
      <c r="AK120" s="225"/>
      <c r="AL120" s="225"/>
      <c r="AM120" s="225"/>
      <c r="AN120" s="225"/>
      <c r="AO120" s="225"/>
    </row>
    <row r="121" spans="1:41" s="157" customFormat="1" ht="15.75" thickBot="1">
      <c r="A121" s="344"/>
      <c r="B121" s="24"/>
      <c r="C121" s="75"/>
      <c r="D121" s="75"/>
      <c r="E121" s="75"/>
      <c r="F121" s="75"/>
      <c r="G121" s="75"/>
      <c r="H121" s="75"/>
      <c r="I121" s="75"/>
      <c r="J121" s="75"/>
      <c r="K121" s="75"/>
      <c r="L121" s="75"/>
      <c r="M121" s="75"/>
      <c r="N121" s="75"/>
      <c r="O121" s="75"/>
      <c r="P121" s="75"/>
      <c r="Q121" s="75"/>
      <c r="R121" s="75"/>
      <c r="S121" s="75"/>
      <c r="T121" s="75"/>
      <c r="U121" s="75"/>
      <c r="V121" s="75"/>
      <c r="W121" s="75"/>
      <c r="X121" s="24"/>
      <c r="Y121" s="24"/>
      <c r="Z121" s="317"/>
      <c r="AB121" s="225"/>
      <c r="AC121" s="225"/>
      <c r="AD121" s="225"/>
      <c r="AE121" s="225"/>
      <c r="AF121" s="225"/>
      <c r="AG121" s="225"/>
      <c r="AH121" s="225"/>
      <c r="AI121" s="225"/>
      <c r="AJ121" s="225"/>
      <c r="AK121" s="225"/>
      <c r="AL121" s="225"/>
      <c r="AM121" s="225"/>
      <c r="AN121" s="225"/>
      <c r="AO121" s="225"/>
    </row>
    <row r="122" spans="1:41" s="157" customFormat="1" ht="60" customHeight="1">
      <c r="A122" s="344"/>
      <c r="B122" s="357" t="s">
        <v>139</v>
      </c>
      <c r="C122" s="358"/>
      <c r="D122" s="358"/>
      <c r="E122" s="358"/>
      <c r="F122" s="358"/>
      <c r="G122" s="358"/>
      <c r="H122" s="358"/>
      <c r="I122" s="358"/>
      <c r="J122" s="358"/>
      <c r="K122" s="358"/>
      <c r="L122" s="358"/>
      <c r="M122" s="358"/>
      <c r="N122" s="358"/>
      <c r="O122" s="358"/>
      <c r="P122" s="358"/>
      <c r="Q122" s="358"/>
      <c r="R122" s="358"/>
      <c r="S122" s="358"/>
      <c r="T122" s="358"/>
      <c r="U122" s="358"/>
      <c r="V122" s="358"/>
      <c r="W122" s="359"/>
      <c r="X122" s="24"/>
      <c r="Y122" s="24"/>
      <c r="Z122" s="317"/>
      <c r="AB122" s="225"/>
      <c r="AC122" s="225"/>
      <c r="AD122" s="225"/>
      <c r="AE122" s="225"/>
      <c r="AF122" s="225"/>
      <c r="AG122" s="225"/>
      <c r="AH122" s="225"/>
      <c r="AI122" s="225"/>
      <c r="AJ122" s="225"/>
      <c r="AK122" s="225"/>
      <c r="AL122" s="225"/>
      <c r="AM122" s="225"/>
      <c r="AN122" s="225"/>
      <c r="AO122" s="225"/>
    </row>
    <row r="123" spans="1:41" s="157" customFormat="1" ht="18.75" customHeight="1">
      <c r="A123" s="344"/>
      <c r="B123" s="361" t="s">
        <v>49</v>
      </c>
      <c r="C123" s="377"/>
      <c r="D123" s="378"/>
      <c r="E123" s="378"/>
      <c r="F123" s="378"/>
      <c r="G123" s="378"/>
      <c r="H123" s="378"/>
      <c r="I123" s="378"/>
      <c r="J123" s="378"/>
      <c r="K123" s="378"/>
      <c r="L123" s="378"/>
      <c r="M123" s="378"/>
      <c r="N123" s="378"/>
      <c r="O123" s="378"/>
      <c r="P123" s="378"/>
      <c r="Q123" s="378"/>
      <c r="R123" s="378"/>
      <c r="S123" s="378"/>
      <c r="T123" s="378"/>
      <c r="U123" s="378"/>
      <c r="V123" s="378"/>
      <c r="W123" s="246"/>
      <c r="X123" s="24"/>
      <c r="Y123" s="24"/>
      <c r="Z123" s="317"/>
      <c r="AB123" s="225"/>
      <c r="AC123" s="225"/>
      <c r="AD123" s="225"/>
      <c r="AE123" s="225"/>
      <c r="AF123" s="225"/>
      <c r="AG123" s="225"/>
      <c r="AH123" s="225"/>
      <c r="AI123" s="225"/>
      <c r="AJ123" s="225"/>
      <c r="AK123" s="225"/>
      <c r="AL123" s="225"/>
      <c r="AM123" s="225"/>
      <c r="AN123" s="225"/>
      <c r="AO123" s="225"/>
    </row>
    <row r="124" spans="1:41" s="157" customFormat="1" ht="18.75">
      <c r="A124" s="344"/>
      <c r="B124" s="362"/>
      <c r="C124" s="30"/>
      <c r="D124" s="30"/>
      <c r="E124" s="30"/>
      <c r="F124" s="30"/>
      <c r="G124" s="30"/>
      <c r="H124" s="30"/>
      <c r="I124" s="31"/>
      <c r="J124" s="32"/>
      <c r="K124" s="30"/>
      <c r="L124" s="30"/>
      <c r="M124" s="30"/>
      <c r="N124" s="30"/>
      <c r="O124" s="30"/>
      <c r="P124" s="31"/>
      <c r="Q124" s="32"/>
      <c r="R124" s="30"/>
      <c r="S124" s="30"/>
      <c r="T124" s="30"/>
      <c r="U124" s="30"/>
      <c r="V124" s="30"/>
      <c r="W124" s="33"/>
      <c r="X124" s="24"/>
      <c r="Y124" s="24"/>
      <c r="Z124" s="317"/>
      <c r="AB124" s="225"/>
      <c r="AC124" s="225"/>
      <c r="AD124" s="225"/>
      <c r="AE124" s="225"/>
      <c r="AF124" s="225"/>
      <c r="AG124" s="225"/>
      <c r="AH124" s="225"/>
      <c r="AI124" s="225"/>
      <c r="AJ124" s="225"/>
      <c r="AK124" s="225"/>
      <c r="AL124" s="225"/>
      <c r="AM124" s="225"/>
      <c r="AN124" s="225"/>
      <c r="AO124" s="225"/>
    </row>
    <row r="125" spans="1:41" s="157" customFormat="1" ht="15" customHeight="1">
      <c r="A125" s="344"/>
      <c r="B125" s="362"/>
      <c r="C125" s="34"/>
      <c r="D125" s="34"/>
      <c r="E125" s="34"/>
      <c r="F125" s="34"/>
      <c r="G125" s="34"/>
      <c r="H125" s="34"/>
      <c r="I125" s="35"/>
      <c r="J125" s="36"/>
      <c r="K125" s="34"/>
      <c r="L125" s="34"/>
      <c r="M125" s="34"/>
      <c r="N125" s="34"/>
      <c r="O125" s="34"/>
      <c r="P125" s="35"/>
      <c r="Q125" s="36"/>
      <c r="R125" s="34"/>
      <c r="S125" s="34"/>
      <c r="T125" s="34"/>
      <c r="U125" s="34"/>
      <c r="V125" s="34"/>
      <c r="W125" s="37"/>
      <c r="X125" s="24"/>
      <c r="Y125" s="24"/>
      <c r="Z125" s="317"/>
      <c r="AB125" s="225"/>
      <c r="AC125" s="225"/>
      <c r="AD125" s="225"/>
      <c r="AE125" s="225"/>
      <c r="AF125" s="225"/>
      <c r="AG125" s="225"/>
      <c r="AH125" s="225"/>
      <c r="AI125" s="225"/>
      <c r="AJ125" s="225"/>
      <c r="AK125" s="225"/>
      <c r="AL125" s="225"/>
      <c r="AM125" s="225"/>
      <c r="AN125" s="225"/>
      <c r="AO125" s="225"/>
    </row>
    <row r="126" spans="1:41" s="157" customFormat="1" ht="15" customHeight="1">
      <c r="A126" s="344"/>
      <c r="B126" s="362"/>
      <c r="C126" s="34"/>
      <c r="D126" s="34"/>
      <c r="E126" s="34"/>
      <c r="F126" s="34"/>
      <c r="G126" s="34"/>
      <c r="H126" s="34"/>
      <c r="I126" s="35"/>
      <c r="J126" s="36"/>
      <c r="K126" s="34"/>
      <c r="L126" s="34"/>
      <c r="M126" s="34"/>
      <c r="N126" s="34"/>
      <c r="O126" s="34"/>
      <c r="P126" s="35"/>
      <c r="Q126" s="36"/>
      <c r="R126" s="34"/>
      <c r="S126" s="34"/>
      <c r="T126" s="34"/>
      <c r="U126" s="34"/>
      <c r="V126" s="34"/>
      <c r="W126" s="37"/>
      <c r="X126" s="24"/>
      <c r="Y126" s="24"/>
      <c r="Z126" s="317"/>
      <c r="AA126" s="318"/>
      <c r="AB126" s="228"/>
      <c r="AC126" s="228"/>
      <c r="AD126" s="228"/>
      <c r="AE126" s="228"/>
      <c r="AF126" s="229"/>
      <c r="AG126" s="228"/>
      <c r="AH126" s="228"/>
      <c r="AI126" s="228"/>
      <c r="AJ126" s="228"/>
      <c r="AK126" s="228"/>
      <c r="AL126" s="228"/>
      <c r="AM126" s="228"/>
      <c r="AN126" s="228"/>
      <c r="AO126" s="228"/>
    </row>
    <row r="127" spans="1:41" s="157" customFormat="1" ht="15" customHeight="1">
      <c r="A127" s="344"/>
      <c r="B127" s="362"/>
      <c r="C127" s="34"/>
      <c r="D127" s="34"/>
      <c r="E127" s="34"/>
      <c r="F127" s="34"/>
      <c r="G127" s="34"/>
      <c r="H127" s="34"/>
      <c r="I127" s="35"/>
      <c r="J127" s="36"/>
      <c r="K127" s="34"/>
      <c r="L127" s="34"/>
      <c r="M127" s="34"/>
      <c r="N127" s="34"/>
      <c r="O127" s="34"/>
      <c r="P127" s="35"/>
      <c r="Q127" s="36"/>
      <c r="R127" s="34"/>
      <c r="S127" s="34"/>
      <c r="T127" s="34"/>
      <c r="U127" s="34"/>
      <c r="V127" s="34"/>
      <c r="W127" s="37"/>
      <c r="X127" s="24"/>
      <c r="Y127" s="24"/>
      <c r="Z127" s="317"/>
      <c r="AA127" s="319"/>
      <c r="AB127" s="224"/>
      <c r="AC127" s="224"/>
      <c r="AD127" s="224"/>
      <c r="AE127" s="224"/>
      <c r="AF127" s="224"/>
      <c r="AG127" s="224"/>
      <c r="AH127" s="224"/>
      <c r="AI127" s="224"/>
      <c r="AJ127" s="224"/>
      <c r="AK127" s="224"/>
      <c r="AL127" s="224"/>
      <c r="AM127" s="224"/>
      <c r="AN127" s="224"/>
      <c r="AO127" s="224"/>
    </row>
    <row r="128" spans="1:41" s="157" customFormat="1" ht="15" customHeight="1">
      <c r="A128" s="344"/>
      <c r="B128" s="362"/>
      <c r="C128" s="34"/>
      <c r="D128" s="34"/>
      <c r="E128" s="34"/>
      <c r="F128" s="34"/>
      <c r="G128" s="34"/>
      <c r="H128" s="34"/>
      <c r="I128" s="35"/>
      <c r="J128" s="36"/>
      <c r="K128" s="34"/>
      <c r="L128" s="34"/>
      <c r="M128" s="34"/>
      <c r="N128" s="34"/>
      <c r="O128" s="34"/>
      <c r="P128" s="35"/>
      <c r="Q128" s="36"/>
      <c r="R128" s="34"/>
      <c r="S128" s="34"/>
      <c r="T128" s="34"/>
      <c r="U128" s="34"/>
      <c r="V128" s="34"/>
      <c r="W128" s="37"/>
      <c r="X128" s="24"/>
      <c r="Y128" s="24"/>
      <c r="Z128" s="317"/>
      <c r="AB128" s="225"/>
      <c r="AC128" s="225"/>
      <c r="AD128" s="225"/>
      <c r="AE128" s="225"/>
      <c r="AF128" s="225"/>
      <c r="AG128" s="225"/>
      <c r="AH128" s="225"/>
      <c r="AI128" s="225"/>
      <c r="AJ128" s="225"/>
      <c r="AK128" s="225"/>
      <c r="AL128" s="225"/>
      <c r="AM128" s="225"/>
      <c r="AN128" s="225"/>
      <c r="AO128" s="225"/>
    </row>
    <row r="129" spans="1:41" s="157" customFormat="1" ht="15" customHeight="1">
      <c r="A129" s="344"/>
      <c r="B129" s="362"/>
      <c r="C129" s="34"/>
      <c r="D129" s="34"/>
      <c r="E129" s="34"/>
      <c r="F129" s="34"/>
      <c r="G129" s="34"/>
      <c r="H129" s="34"/>
      <c r="I129" s="35"/>
      <c r="J129" s="36"/>
      <c r="K129" s="34"/>
      <c r="L129" s="34"/>
      <c r="M129" s="34"/>
      <c r="N129" s="34"/>
      <c r="O129" s="34"/>
      <c r="P129" s="35"/>
      <c r="Q129" s="36"/>
      <c r="R129" s="34"/>
      <c r="S129" s="34"/>
      <c r="T129" s="34"/>
      <c r="U129" s="34"/>
      <c r="V129" s="34"/>
      <c r="W129" s="37"/>
      <c r="X129" s="24"/>
      <c r="Y129" s="24"/>
      <c r="Z129" s="317"/>
      <c r="AB129" s="225"/>
      <c r="AC129" s="225"/>
      <c r="AD129" s="225"/>
      <c r="AE129" s="225"/>
      <c r="AF129" s="225"/>
      <c r="AG129" s="225"/>
      <c r="AH129" s="225"/>
      <c r="AI129" s="225"/>
      <c r="AJ129" s="225"/>
      <c r="AK129" s="225"/>
      <c r="AL129" s="225"/>
      <c r="AM129" s="225"/>
      <c r="AN129" s="225"/>
      <c r="AO129" s="225"/>
    </row>
    <row r="130" spans="1:41" s="157" customFormat="1" ht="15" customHeight="1">
      <c r="A130" s="344"/>
      <c r="B130" s="362"/>
      <c r="C130" s="34"/>
      <c r="D130" s="34"/>
      <c r="E130" s="34"/>
      <c r="F130" s="34"/>
      <c r="G130" s="34"/>
      <c r="H130" s="34"/>
      <c r="I130" s="35"/>
      <c r="J130" s="36"/>
      <c r="K130" s="34"/>
      <c r="L130" s="34"/>
      <c r="M130" s="34"/>
      <c r="N130" s="34"/>
      <c r="O130" s="34"/>
      <c r="P130" s="35"/>
      <c r="Q130" s="36"/>
      <c r="R130" s="34"/>
      <c r="S130" s="34"/>
      <c r="T130" s="34"/>
      <c r="U130" s="34"/>
      <c r="V130" s="34"/>
      <c r="W130" s="37"/>
      <c r="X130" s="24"/>
      <c r="Y130" s="24"/>
      <c r="Z130" s="317"/>
      <c r="AA130" s="320"/>
      <c r="AB130" s="226"/>
      <c r="AC130" s="226"/>
      <c r="AD130" s="226"/>
      <c r="AE130" s="226"/>
      <c r="AF130" s="226"/>
      <c r="AG130" s="226"/>
      <c r="AH130" s="226"/>
      <c r="AI130" s="226"/>
      <c r="AJ130" s="226"/>
      <c r="AK130" s="226"/>
      <c r="AL130" s="226"/>
      <c r="AM130" s="226"/>
      <c r="AN130" s="226"/>
      <c r="AO130" s="226"/>
    </row>
    <row r="131" spans="1:41" s="157" customFormat="1" ht="15" customHeight="1">
      <c r="A131" s="344"/>
      <c r="B131" s="362"/>
      <c r="C131" s="34"/>
      <c r="D131" s="34"/>
      <c r="E131" s="34"/>
      <c r="F131" s="34"/>
      <c r="G131" s="34"/>
      <c r="H131" s="34"/>
      <c r="I131" s="35"/>
      <c r="J131" s="36"/>
      <c r="K131" s="34"/>
      <c r="L131" s="34"/>
      <c r="M131" s="34"/>
      <c r="N131" s="34"/>
      <c r="O131" s="34"/>
      <c r="P131" s="35"/>
      <c r="Q131" s="36"/>
      <c r="R131" s="34"/>
      <c r="S131" s="34"/>
      <c r="T131" s="34"/>
      <c r="U131" s="34"/>
      <c r="V131" s="34"/>
      <c r="W131" s="37"/>
      <c r="X131" s="24"/>
      <c r="Y131" s="24"/>
      <c r="Z131" s="317"/>
      <c r="AA131" s="320"/>
      <c r="AB131" s="226"/>
      <c r="AC131" s="226"/>
      <c r="AD131" s="226"/>
      <c r="AE131" s="226"/>
      <c r="AF131" s="226"/>
      <c r="AG131" s="226"/>
      <c r="AH131" s="226"/>
      <c r="AI131" s="226"/>
      <c r="AJ131" s="226"/>
      <c r="AK131" s="226"/>
      <c r="AL131" s="226"/>
      <c r="AM131" s="226"/>
      <c r="AN131" s="226"/>
      <c r="AO131" s="226"/>
    </row>
    <row r="132" spans="1:41" s="157" customFormat="1">
      <c r="A132" s="344"/>
      <c r="B132" s="362"/>
      <c r="C132" s="34"/>
      <c r="D132" s="34"/>
      <c r="E132" s="34"/>
      <c r="F132" s="34"/>
      <c r="G132" s="34"/>
      <c r="H132" s="34"/>
      <c r="I132" s="35"/>
      <c r="J132" s="36"/>
      <c r="K132" s="34"/>
      <c r="L132" s="34"/>
      <c r="M132" s="34"/>
      <c r="N132" s="34"/>
      <c r="O132" s="34"/>
      <c r="P132" s="35"/>
      <c r="Q132" s="36"/>
      <c r="R132" s="34"/>
      <c r="S132" s="34"/>
      <c r="T132" s="34"/>
      <c r="U132" s="34"/>
      <c r="V132" s="34"/>
      <c r="W132" s="37"/>
      <c r="X132" s="24"/>
      <c r="Y132" s="24"/>
      <c r="Z132" s="317"/>
      <c r="AA132" s="320"/>
      <c r="AB132" s="226"/>
      <c r="AC132" s="226"/>
      <c r="AD132" s="226"/>
      <c r="AE132" s="226"/>
      <c r="AF132" s="226"/>
      <c r="AG132" s="226"/>
      <c r="AH132" s="226"/>
      <c r="AI132" s="226"/>
      <c r="AJ132" s="226"/>
      <c r="AK132" s="226"/>
      <c r="AL132" s="226"/>
      <c r="AM132" s="226"/>
      <c r="AN132" s="226"/>
      <c r="AO132" s="226"/>
    </row>
    <row r="133" spans="1:41" s="157" customFormat="1">
      <c r="A133" s="344"/>
      <c r="B133" s="362"/>
      <c r="C133" s="34"/>
      <c r="D133" s="34"/>
      <c r="E133" s="34"/>
      <c r="F133" s="34"/>
      <c r="G133" s="34"/>
      <c r="H133" s="34"/>
      <c r="I133" s="35"/>
      <c r="J133" s="36"/>
      <c r="K133" s="34"/>
      <c r="L133" s="34"/>
      <c r="M133" s="34"/>
      <c r="N133" s="34"/>
      <c r="O133" s="34"/>
      <c r="P133" s="35"/>
      <c r="Q133" s="36"/>
      <c r="R133" s="34"/>
      <c r="S133" s="34"/>
      <c r="T133" s="34"/>
      <c r="U133" s="34"/>
      <c r="V133" s="34"/>
      <c r="W133" s="37"/>
      <c r="X133" s="24"/>
      <c r="Y133" s="24"/>
      <c r="Z133" s="317"/>
      <c r="AB133" s="225"/>
      <c r="AC133" s="225"/>
      <c r="AD133" s="225"/>
      <c r="AE133" s="225"/>
      <c r="AF133" s="225"/>
      <c r="AG133" s="225"/>
      <c r="AH133" s="225"/>
      <c r="AI133" s="225"/>
      <c r="AJ133" s="225"/>
      <c r="AK133" s="225"/>
      <c r="AL133" s="225"/>
      <c r="AM133" s="225"/>
      <c r="AN133" s="225"/>
      <c r="AO133" s="225"/>
    </row>
    <row r="134" spans="1:41" s="157" customFormat="1">
      <c r="A134" s="344"/>
      <c r="B134" s="362"/>
      <c r="C134" s="34"/>
      <c r="D134" s="34"/>
      <c r="E134" s="34"/>
      <c r="F134" s="34"/>
      <c r="G134" s="34"/>
      <c r="H134" s="34"/>
      <c r="I134" s="35"/>
      <c r="J134" s="36"/>
      <c r="K134" s="34"/>
      <c r="L134" s="34"/>
      <c r="M134" s="34"/>
      <c r="N134" s="34"/>
      <c r="O134" s="34"/>
      <c r="P134" s="35"/>
      <c r="Q134" s="36"/>
      <c r="R134" s="34"/>
      <c r="S134" s="34"/>
      <c r="T134" s="34"/>
      <c r="U134" s="34"/>
      <c r="V134" s="34"/>
      <c r="W134" s="37"/>
      <c r="X134" s="24"/>
      <c r="Y134" s="24"/>
      <c r="Z134" s="317"/>
      <c r="AB134" s="225"/>
      <c r="AC134" s="225"/>
      <c r="AD134" s="225"/>
      <c r="AE134" s="225"/>
      <c r="AF134" s="225"/>
      <c r="AG134" s="225"/>
      <c r="AH134" s="225"/>
      <c r="AI134" s="225"/>
      <c r="AJ134" s="225"/>
      <c r="AK134" s="225"/>
      <c r="AL134" s="225"/>
      <c r="AM134" s="225"/>
      <c r="AN134" s="225"/>
      <c r="AO134" s="225"/>
    </row>
    <row r="135" spans="1:41" s="157" customFormat="1">
      <c r="A135" s="344"/>
      <c r="B135" s="362"/>
      <c r="C135" s="34"/>
      <c r="D135" s="34"/>
      <c r="E135" s="34"/>
      <c r="F135" s="34"/>
      <c r="G135" s="34"/>
      <c r="H135" s="34"/>
      <c r="I135" s="35"/>
      <c r="J135" s="36"/>
      <c r="K135" s="34"/>
      <c r="L135" s="34"/>
      <c r="M135" s="34"/>
      <c r="N135" s="34"/>
      <c r="O135" s="34"/>
      <c r="P135" s="35"/>
      <c r="Q135" s="36"/>
      <c r="R135" s="34"/>
      <c r="S135" s="34"/>
      <c r="T135" s="34"/>
      <c r="U135" s="34"/>
      <c r="V135" s="34"/>
      <c r="W135" s="37"/>
      <c r="X135" s="24"/>
      <c r="Y135" s="24"/>
      <c r="Z135" s="317"/>
      <c r="AA135" s="319"/>
      <c r="AB135" s="224"/>
      <c r="AC135" s="224"/>
      <c r="AD135" s="224"/>
      <c r="AE135" s="224"/>
      <c r="AF135" s="224"/>
      <c r="AG135" s="224"/>
      <c r="AH135" s="224"/>
      <c r="AI135" s="224"/>
      <c r="AJ135" s="224"/>
      <c r="AK135" s="224"/>
      <c r="AL135" s="224"/>
      <c r="AM135" s="224"/>
      <c r="AN135" s="224"/>
      <c r="AO135" s="224"/>
    </row>
    <row r="136" spans="1:41" s="157" customFormat="1">
      <c r="A136" s="344"/>
      <c r="B136" s="362"/>
      <c r="C136" s="34"/>
      <c r="D136" s="34"/>
      <c r="E136" s="34"/>
      <c r="F136" s="34"/>
      <c r="G136" s="34"/>
      <c r="H136" s="34"/>
      <c r="I136" s="35"/>
      <c r="J136" s="36"/>
      <c r="K136" s="34"/>
      <c r="L136" s="34"/>
      <c r="M136" s="34"/>
      <c r="N136" s="34"/>
      <c r="O136" s="34"/>
      <c r="P136" s="35"/>
      <c r="Q136" s="36"/>
      <c r="R136" s="34"/>
      <c r="S136" s="34"/>
      <c r="T136" s="34"/>
      <c r="U136" s="34"/>
      <c r="V136" s="34"/>
      <c r="W136" s="37"/>
      <c r="X136" s="24"/>
      <c r="Y136" s="24"/>
      <c r="Z136" s="317"/>
      <c r="AB136" s="225"/>
      <c r="AC136" s="225"/>
      <c r="AD136" s="225"/>
      <c r="AE136" s="225"/>
      <c r="AF136" s="225"/>
      <c r="AG136" s="225"/>
      <c r="AH136" s="225"/>
      <c r="AI136" s="225"/>
      <c r="AJ136" s="225"/>
      <c r="AK136" s="225"/>
      <c r="AL136" s="225"/>
      <c r="AM136" s="225"/>
      <c r="AN136" s="225"/>
      <c r="AO136" s="225"/>
    </row>
    <row r="137" spans="1:41" s="157" customFormat="1">
      <c r="A137" s="344"/>
      <c r="B137" s="362"/>
      <c r="C137" s="34"/>
      <c r="D137" s="34"/>
      <c r="E137" s="34"/>
      <c r="F137" s="34"/>
      <c r="G137" s="34"/>
      <c r="H137" s="34"/>
      <c r="I137" s="35"/>
      <c r="J137" s="36"/>
      <c r="K137" s="34"/>
      <c r="L137" s="34"/>
      <c r="M137" s="34"/>
      <c r="N137" s="34"/>
      <c r="O137" s="34"/>
      <c r="P137" s="35"/>
      <c r="Q137" s="36"/>
      <c r="R137" s="34"/>
      <c r="S137" s="34"/>
      <c r="T137" s="34"/>
      <c r="U137" s="34"/>
      <c r="V137" s="34"/>
      <c r="W137" s="37"/>
      <c r="X137" s="24"/>
      <c r="Y137" s="24"/>
      <c r="Z137" s="317"/>
      <c r="AB137" s="225"/>
      <c r="AC137" s="225"/>
      <c r="AD137" s="225"/>
      <c r="AE137" s="226"/>
      <c r="AF137" s="225"/>
      <c r="AG137" s="225"/>
      <c r="AH137" s="225"/>
      <c r="AI137" s="225"/>
      <c r="AJ137" s="226"/>
      <c r="AK137" s="225"/>
      <c r="AL137" s="225"/>
      <c r="AM137" s="225"/>
      <c r="AN137" s="225"/>
      <c r="AO137" s="225"/>
    </row>
    <row r="138" spans="1:41" s="157" customFormat="1">
      <c r="A138" s="344"/>
      <c r="B138" s="362"/>
      <c r="C138" s="34"/>
      <c r="D138" s="34"/>
      <c r="E138" s="34"/>
      <c r="F138" s="34"/>
      <c r="G138" s="34"/>
      <c r="H138" s="34"/>
      <c r="I138" s="35"/>
      <c r="J138" s="36"/>
      <c r="K138" s="34"/>
      <c r="L138" s="34"/>
      <c r="M138" s="34"/>
      <c r="N138" s="34"/>
      <c r="O138" s="34"/>
      <c r="P138" s="35"/>
      <c r="Q138" s="36"/>
      <c r="R138" s="34"/>
      <c r="S138" s="34"/>
      <c r="T138" s="34"/>
      <c r="U138" s="34"/>
      <c r="V138" s="34"/>
      <c r="W138" s="37"/>
      <c r="X138" s="24"/>
      <c r="Y138" s="24"/>
      <c r="Z138" s="317"/>
      <c r="AA138" s="320"/>
      <c r="AB138" s="226"/>
      <c r="AC138" s="226"/>
      <c r="AD138" s="226"/>
      <c r="AE138" s="230"/>
      <c r="AF138" s="226"/>
      <c r="AG138" s="226"/>
      <c r="AH138" s="226"/>
      <c r="AI138" s="226"/>
      <c r="AJ138" s="226"/>
      <c r="AK138" s="225"/>
      <c r="AL138" s="225"/>
      <c r="AM138" s="225"/>
      <c r="AN138" s="225"/>
      <c r="AO138" s="226"/>
    </row>
    <row r="139" spans="1:41" s="157" customFormat="1" ht="15.75">
      <c r="A139" s="344"/>
      <c r="B139" s="362"/>
      <c r="C139" s="55"/>
      <c r="D139" s="371" t="s">
        <v>132</v>
      </c>
      <c r="E139" s="366"/>
      <c r="F139" s="366"/>
      <c r="G139" s="366"/>
      <c r="H139" s="366"/>
      <c r="I139" s="35"/>
      <c r="J139" s="36"/>
      <c r="K139" s="372" t="s">
        <v>133</v>
      </c>
      <c r="L139" s="367"/>
      <c r="M139" s="367"/>
      <c r="N139" s="367"/>
      <c r="O139" s="367"/>
      <c r="P139" s="40"/>
      <c r="Q139" s="41"/>
      <c r="R139" s="369" t="s">
        <v>114</v>
      </c>
      <c r="S139" s="369"/>
      <c r="T139" s="369"/>
      <c r="U139" s="369"/>
      <c r="V139" s="369"/>
      <c r="W139" s="37"/>
      <c r="X139" s="24"/>
      <c r="Y139" s="24"/>
      <c r="Z139" s="317"/>
      <c r="AA139" s="320"/>
      <c r="AB139" s="226"/>
      <c r="AC139" s="226"/>
      <c r="AD139" s="226"/>
      <c r="AE139" s="230"/>
      <c r="AF139" s="226"/>
      <c r="AG139" s="226"/>
      <c r="AH139" s="226"/>
      <c r="AI139" s="226"/>
      <c r="AJ139" s="226"/>
      <c r="AK139" s="225"/>
      <c r="AL139" s="225"/>
      <c r="AM139" s="225"/>
      <c r="AN139" s="225"/>
      <c r="AO139" s="226"/>
    </row>
    <row r="140" spans="1:41" s="157" customFormat="1" ht="17.25">
      <c r="A140" s="344"/>
      <c r="B140" s="362"/>
      <c r="C140" s="55"/>
      <c r="D140" s="42">
        <v>2014</v>
      </c>
      <c r="E140" s="42">
        <v>2015</v>
      </c>
      <c r="F140" s="42">
        <v>2016</v>
      </c>
      <c r="G140" s="42">
        <v>2017</v>
      </c>
      <c r="H140" s="42">
        <v>2018</v>
      </c>
      <c r="I140" s="56"/>
      <c r="J140" s="57"/>
      <c r="K140" s="42">
        <v>2014</v>
      </c>
      <c r="L140" s="42">
        <v>2015</v>
      </c>
      <c r="M140" s="42">
        <v>2016</v>
      </c>
      <c r="N140" s="42">
        <v>2017</v>
      </c>
      <c r="O140" s="42">
        <v>2018</v>
      </c>
      <c r="P140" s="43"/>
      <c r="Q140" s="44"/>
      <c r="R140" s="42">
        <v>2014</v>
      </c>
      <c r="S140" s="42">
        <v>2015</v>
      </c>
      <c r="T140" s="42">
        <v>2016</v>
      </c>
      <c r="U140" s="42">
        <v>2017</v>
      </c>
      <c r="V140" s="42" t="s">
        <v>116</v>
      </c>
      <c r="W140" s="37"/>
      <c r="X140" s="24"/>
      <c r="Y140" s="24"/>
      <c r="Z140" s="316" t="s">
        <v>70</v>
      </c>
      <c r="AA140" s="320"/>
      <c r="AB140" s="226"/>
      <c r="AC140" s="226"/>
      <c r="AD140" s="226"/>
      <c r="AE140" s="230"/>
      <c r="AF140" s="226"/>
      <c r="AG140" s="226"/>
      <c r="AH140" s="226"/>
      <c r="AI140" s="226"/>
      <c r="AJ140" s="226"/>
      <c r="AK140" s="225"/>
      <c r="AL140" s="225"/>
      <c r="AM140" s="225"/>
      <c r="AN140" s="225"/>
      <c r="AO140" s="226"/>
    </row>
    <row r="141" spans="1:41" s="157" customFormat="1" ht="3.75" customHeight="1">
      <c r="A141" s="344"/>
      <c r="B141" s="362"/>
      <c r="C141" s="55"/>
      <c r="D141" s="45"/>
      <c r="E141" s="45"/>
      <c r="F141" s="45"/>
      <c r="G141" s="45"/>
      <c r="H141" s="45"/>
      <c r="I141" s="56"/>
      <c r="J141" s="57"/>
      <c r="K141" s="45"/>
      <c r="L141" s="45"/>
      <c r="M141" s="45"/>
      <c r="N141" s="45"/>
      <c r="O141" s="45"/>
      <c r="P141" s="43"/>
      <c r="Q141" s="44"/>
      <c r="R141" s="45"/>
      <c r="S141" s="45"/>
      <c r="T141" s="45"/>
      <c r="U141" s="45"/>
      <c r="V141" s="45"/>
      <c r="W141" s="37"/>
      <c r="X141" s="24"/>
      <c r="Y141" s="24"/>
      <c r="Z141" s="316"/>
      <c r="AB141" s="225"/>
      <c r="AC141" s="225"/>
      <c r="AD141" s="225"/>
      <c r="AE141" s="225"/>
      <c r="AF141" s="225"/>
      <c r="AG141" s="225"/>
      <c r="AH141" s="225"/>
      <c r="AI141" s="225"/>
      <c r="AJ141" s="225"/>
      <c r="AK141" s="225"/>
      <c r="AL141" s="225"/>
      <c r="AM141" s="225"/>
      <c r="AN141" s="225"/>
      <c r="AO141" s="225"/>
    </row>
    <row r="142" spans="1:41" s="157" customFormat="1" ht="3.75" customHeight="1">
      <c r="A142" s="344"/>
      <c r="B142" s="362"/>
      <c r="C142" s="55"/>
      <c r="D142" s="38"/>
      <c r="E142" s="38"/>
      <c r="F142" s="38"/>
      <c r="G142" s="38"/>
      <c r="H142" s="38"/>
      <c r="I142" s="56"/>
      <c r="J142" s="57"/>
      <c r="K142" s="38"/>
      <c r="L142" s="38"/>
      <c r="M142" s="38"/>
      <c r="N142" s="38"/>
      <c r="O142" s="38"/>
      <c r="P142" s="43"/>
      <c r="Q142" s="44"/>
      <c r="R142" s="38"/>
      <c r="S142" s="38"/>
      <c r="T142" s="38"/>
      <c r="U142" s="38"/>
      <c r="V142" s="38"/>
      <c r="W142" s="37"/>
      <c r="X142" s="24"/>
      <c r="Y142" s="24"/>
      <c r="Z142" s="316"/>
      <c r="AB142" s="225"/>
      <c r="AC142" s="225"/>
      <c r="AD142" s="225"/>
      <c r="AE142" s="225"/>
      <c r="AF142" s="225"/>
      <c r="AG142" s="225"/>
      <c r="AH142" s="225"/>
      <c r="AI142" s="225"/>
      <c r="AJ142" s="225"/>
      <c r="AK142" s="225"/>
      <c r="AL142" s="225"/>
      <c r="AM142" s="225"/>
      <c r="AN142" s="225"/>
      <c r="AO142" s="225"/>
    </row>
    <row r="143" spans="1:41" s="157" customFormat="1">
      <c r="A143" s="344"/>
      <c r="B143" s="362"/>
      <c r="C143" s="342" t="s">
        <v>56</v>
      </c>
      <c r="D143" s="251"/>
      <c r="E143" s="251"/>
      <c r="F143" s="284"/>
      <c r="G143" s="251"/>
      <c r="H143" s="251"/>
      <c r="I143" s="62"/>
      <c r="J143" s="63"/>
      <c r="K143" s="283"/>
      <c r="L143" s="283"/>
      <c r="M143" s="282"/>
      <c r="N143" s="283"/>
      <c r="O143" s="283"/>
      <c r="P143" s="62"/>
      <c r="Q143" s="63"/>
      <c r="R143" s="251"/>
      <c r="S143" s="251"/>
      <c r="T143" s="284"/>
      <c r="U143" s="251"/>
      <c r="V143" s="251"/>
      <c r="W143" s="37"/>
      <c r="X143" s="24"/>
      <c r="Y143" s="24"/>
      <c r="Z143" s="316" t="s">
        <v>57</v>
      </c>
      <c r="AA143" s="316" t="s">
        <v>70</v>
      </c>
      <c r="AB143" s="225"/>
      <c r="AC143" s="225"/>
      <c r="AD143" s="225"/>
      <c r="AE143" s="225"/>
      <c r="AF143" s="225"/>
      <c r="AG143" s="225"/>
      <c r="AH143" s="225"/>
      <c r="AI143" s="225"/>
      <c r="AJ143" s="225"/>
      <c r="AK143" s="225"/>
      <c r="AL143" s="225"/>
      <c r="AM143" s="225"/>
      <c r="AN143" s="225"/>
      <c r="AO143" s="225"/>
    </row>
    <row r="144" spans="1:41" s="157" customFormat="1">
      <c r="A144" s="344"/>
      <c r="B144" s="362"/>
      <c r="C144" s="342" t="s">
        <v>58</v>
      </c>
      <c r="D144" s="234">
        <f t="shared" ref="D144:H145" si="12">VLOOKUP(($Z144&amp;D$20&amp;$AA144),mcas.grade10,2,FALSE)</f>
        <v>86</v>
      </c>
      <c r="E144" s="234">
        <f t="shared" si="12"/>
        <v>88.1</v>
      </c>
      <c r="F144" s="278">
        <f t="shared" si="12"/>
        <v>88.7</v>
      </c>
      <c r="G144" s="234">
        <f t="shared" si="12"/>
        <v>88.8</v>
      </c>
      <c r="H144" s="234">
        <f t="shared" si="12"/>
        <v>88.597839634399662</v>
      </c>
      <c r="I144" s="62"/>
      <c r="J144" s="63"/>
      <c r="K144" s="240">
        <f t="shared" ref="K144:O145" si="13">VLOOKUP(($Z144&amp;K$20&amp;$AA144),mcas.grade10,3,FALSE)</f>
        <v>63</v>
      </c>
      <c r="L144" s="240">
        <f t="shared" si="13"/>
        <v>68</v>
      </c>
      <c r="M144" s="279">
        <f t="shared" si="13"/>
        <v>69</v>
      </c>
      <c r="N144" s="240">
        <f t="shared" si="13"/>
        <v>68</v>
      </c>
      <c r="O144" s="240">
        <f t="shared" si="13"/>
        <v>69</v>
      </c>
      <c r="P144" s="62"/>
      <c r="Q144" s="63"/>
      <c r="R144" s="234">
        <f t="shared" ref="R144:U145" si="14">VLOOKUP(($Z144&amp;R$20&amp;$AA144),mcas.grade10,4,FALSE)</f>
        <v>44</v>
      </c>
      <c r="S144" s="234">
        <f t="shared" si="14"/>
        <v>43</v>
      </c>
      <c r="T144" s="278">
        <f t="shared" si="14"/>
        <v>43</v>
      </c>
      <c r="U144" s="234">
        <f t="shared" si="14"/>
        <v>42</v>
      </c>
      <c r="V144" s="234">
        <f>VLOOKUP(($Z144&amp;2018&amp;$AA144),mcas.grade10,4,FALSE)</f>
        <v>43.668643362463584</v>
      </c>
      <c r="W144" s="37"/>
      <c r="X144" s="24"/>
      <c r="Y144" s="24"/>
      <c r="Z144" s="316" t="s">
        <v>59</v>
      </c>
      <c r="AA144" s="316" t="s">
        <v>70</v>
      </c>
      <c r="AB144" s="225"/>
      <c r="AC144" s="225"/>
      <c r="AD144" s="225"/>
      <c r="AE144" s="225"/>
      <c r="AF144" s="225"/>
      <c r="AG144" s="225"/>
      <c r="AH144" s="225"/>
      <c r="AI144" s="225"/>
      <c r="AJ144" s="225"/>
      <c r="AK144" s="225"/>
      <c r="AL144" s="225"/>
      <c r="AM144" s="225"/>
      <c r="AN144" s="225"/>
      <c r="AO144" s="225"/>
    </row>
    <row r="145" spans="1:41" s="157" customFormat="1">
      <c r="A145" s="344"/>
      <c r="B145" s="362"/>
      <c r="C145" s="342" t="s">
        <v>60</v>
      </c>
      <c r="D145" s="235">
        <f t="shared" si="12"/>
        <v>68.599999999999994</v>
      </c>
      <c r="E145" s="234">
        <f t="shared" si="12"/>
        <v>71.2</v>
      </c>
      <c r="F145" s="278">
        <f t="shared" si="12"/>
        <v>75.900000000000006</v>
      </c>
      <c r="G145" s="234">
        <f t="shared" si="12"/>
        <v>75.900000000000006</v>
      </c>
      <c r="H145" s="234">
        <f t="shared" si="12"/>
        <v>75.476190476190482</v>
      </c>
      <c r="I145" s="62"/>
      <c r="J145" s="63"/>
      <c r="K145" s="260">
        <f t="shared" si="13"/>
        <v>31</v>
      </c>
      <c r="L145" s="240">
        <f t="shared" si="13"/>
        <v>33</v>
      </c>
      <c r="M145" s="279">
        <f t="shared" si="13"/>
        <v>37</v>
      </c>
      <c r="N145" s="240">
        <f t="shared" si="13"/>
        <v>33</v>
      </c>
      <c r="O145" s="240">
        <f t="shared" si="13"/>
        <v>41</v>
      </c>
      <c r="P145" s="62"/>
      <c r="Q145" s="63"/>
      <c r="R145" s="235">
        <f t="shared" si="14"/>
        <v>38</v>
      </c>
      <c r="S145" s="234">
        <f t="shared" si="14"/>
        <v>45</v>
      </c>
      <c r="T145" s="278">
        <f t="shared" si="14"/>
        <v>33</v>
      </c>
      <c r="U145" s="234">
        <f t="shared" si="14"/>
        <v>32</v>
      </c>
      <c r="V145" s="234">
        <f>VLOOKUP(($Z145&amp;2018&amp;$AA145),mcas.grade10,4,FALSE)</f>
        <v>38.902173913043477</v>
      </c>
      <c r="W145" s="37"/>
      <c r="X145" s="24"/>
      <c r="Y145" s="24"/>
      <c r="Z145" s="316" t="s">
        <v>61</v>
      </c>
      <c r="AA145" s="316" t="s">
        <v>70</v>
      </c>
      <c r="AB145" s="225"/>
      <c r="AC145" s="225"/>
      <c r="AD145" s="225"/>
      <c r="AE145" s="225"/>
      <c r="AF145" s="225"/>
      <c r="AG145" s="225"/>
      <c r="AH145" s="225"/>
      <c r="AI145" s="225"/>
      <c r="AJ145" s="225"/>
      <c r="AK145" s="225"/>
      <c r="AL145" s="225"/>
      <c r="AM145" s="225"/>
      <c r="AN145" s="225"/>
      <c r="AO145" s="225"/>
    </row>
    <row r="146" spans="1:41" s="157" customFormat="1" ht="3.75" customHeight="1">
      <c r="A146" s="344"/>
      <c r="B146" s="362"/>
      <c r="C146" s="34"/>
      <c r="D146" s="64"/>
      <c r="E146" s="64"/>
      <c r="F146" s="64"/>
      <c r="G146" s="64"/>
      <c r="H146" s="64"/>
      <c r="I146" s="62"/>
      <c r="J146" s="63"/>
      <c r="K146" s="64"/>
      <c r="L146" s="64"/>
      <c r="M146" s="64"/>
      <c r="N146" s="64"/>
      <c r="O146" s="64"/>
      <c r="P146" s="62"/>
      <c r="Q146" s="63"/>
      <c r="R146" s="64"/>
      <c r="S146" s="64"/>
      <c r="T146" s="64"/>
      <c r="U146" s="64"/>
      <c r="V146" s="64"/>
      <c r="W146" s="37"/>
      <c r="X146" s="24"/>
      <c r="Y146" s="24"/>
      <c r="Z146" s="317"/>
      <c r="AB146" s="225"/>
      <c r="AC146" s="225"/>
      <c r="AD146" s="225"/>
      <c r="AE146" s="225"/>
      <c r="AF146" s="225"/>
      <c r="AG146" s="225"/>
      <c r="AH146" s="225"/>
      <c r="AI146" s="225"/>
      <c r="AJ146" s="225"/>
      <c r="AK146" s="225"/>
      <c r="AL146" s="225"/>
      <c r="AM146" s="225"/>
      <c r="AN146" s="225"/>
      <c r="AO146" s="225"/>
    </row>
    <row r="147" spans="1:41" s="157" customFormat="1" ht="3.75" customHeight="1">
      <c r="A147" s="344"/>
      <c r="B147" s="362"/>
      <c r="C147" s="34"/>
      <c r="D147" s="59"/>
      <c r="E147" s="59"/>
      <c r="F147" s="59"/>
      <c r="G147" s="59"/>
      <c r="H147" s="59"/>
      <c r="I147" s="62"/>
      <c r="J147" s="63"/>
      <c r="K147" s="59"/>
      <c r="L147" s="59"/>
      <c r="M147" s="59"/>
      <c r="N147" s="59"/>
      <c r="O147" s="59"/>
      <c r="P147" s="62"/>
      <c r="Q147" s="63"/>
      <c r="R147" s="59"/>
      <c r="S147" s="59"/>
      <c r="T147" s="59"/>
      <c r="U147" s="59"/>
      <c r="V147" s="59"/>
      <c r="W147" s="37"/>
      <c r="X147" s="24"/>
      <c r="Y147" s="24"/>
      <c r="Z147" s="317"/>
      <c r="AB147" s="225"/>
      <c r="AC147" s="225"/>
      <c r="AD147" s="225"/>
      <c r="AE147" s="225"/>
      <c r="AF147" s="225"/>
      <c r="AG147" s="225"/>
      <c r="AH147" s="225"/>
      <c r="AI147" s="225"/>
      <c r="AJ147" s="225"/>
      <c r="AK147" s="225"/>
      <c r="AL147" s="225"/>
      <c r="AM147" s="225"/>
      <c r="AN147" s="225"/>
      <c r="AO147" s="225"/>
    </row>
    <row r="148" spans="1:41" s="157" customFormat="1">
      <c r="A148" s="344"/>
      <c r="B148" s="362"/>
      <c r="C148" s="20" t="s">
        <v>134</v>
      </c>
      <c r="D148" s="116" t="s">
        <v>135</v>
      </c>
      <c r="E148" s="116" t="s">
        <v>135</v>
      </c>
      <c r="F148" s="116" t="s">
        <v>135</v>
      </c>
      <c r="G148" s="116" t="s">
        <v>135</v>
      </c>
      <c r="H148" s="116" t="s">
        <v>135</v>
      </c>
      <c r="I148" s="62"/>
      <c r="J148" s="63"/>
      <c r="K148" s="116" t="s">
        <v>135</v>
      </c>
      <c r="L148" s="116" t="s">
        <v>135</v>
      </c>
      <c r="M148" s="116" t="s">
        <v>135</v>
      </c>
      <c r="N148" s="116" t="s">
        <v>135</v>
      </c>
      <c r="O148" s="116" t="s">
        <v>135</v>
      </c>
      <c r="P148" s="62"/>
      <c r="Q148" s="63"/>
      <c r="R148" s="116" t="s">
        <v>135</v>
      </c>
      <c r="S148" s="116" t="s">
        <v>135</v>
      </c>
      <c r="T148" s="116" t="s">
        <v>135</v>
      </c>
      <c r="U148" s="116" t="s">
        <v>135</v>
      </c>
      <c r="V148" s="116" t="s">
        <v>135</v>
      </c>
      <c r="W148" s="37"/>
      <c r="X148" s="24"/>
      <c r="Y148" s="24"/>
      <c r="Z148" s="317"/>
      <c r="AB148" s="225"/>
      <c r="AC148" s="225"/>
      <c r="AD148" s="225"/>
      <c r="AE148" s="225"/>
      <c r="AF148" s="225"/>
      <c r="AG148" s="225"/>
      <c r="AH148" s="225"/>
      <c r="AI148" s="225"/>
      <c r="AJ148" s="225"/>
      <c r="AK148" s="225"/>
      <c r="AL148" s="225"/>
      <c r="AM148" s="225"/>
      <c r="AN148" s="225"/>
      <c r="AO148" s="225"/>
    </row>
    <row r="149" spans="1:41" s="157" customFormat="1" ht="7.5" customHeight="1" thickBot="1">
      <c r="A149" s="344"/>
      <c r="B149" s="363"/>
      <c r="C149" s="219"/>
      <c r="D149" s="220"/>
      <c r="E149" s="220"/>
      <c r="F149" s="220"/>
      <c r="G149" s="220"/>
      <c r="H149" s="220"/>
      <c r="I149" s="221"/>
      <c r="J149" s="221"/>
      <c r="K149" s="220"/>
      <c r="L149" s="220"/>
      <c r="M149" s="220"/>
      <c r="N149" s="220"/>
      <c r="O149" s="220"/>
      <c r="P149" s="221"/>
      <c r="Q149" s="221"/>
      <c r="R149" s="220"/>
      <c r="S149" s="220"/>
      <c r="T149" s="220"/>
      <c r="U149" s="220"/>
      <c r="V149" s="220"/>
      <c r="W149" s="222"/>
      <c r="X149" s="24"/>
      <c r="Y149" s="24"/>
      <c r="Z149" s="317"/>
      <c r="AB149" s="225"/>
      <c r="AC149" s="225"/>
      <c r="AD149" s="225"/>
      <c r="AE149" s="225"/>
      <c r="AF149" s="225"/>
      <c r="AG149" s="225"/>
      <c r="AH149" s="225"/>
      <c r="AI149" s="225"/>
      <c r="AJ149" s="225"/>
      <c r="AK149" s="225"/>
      <c r="AL149" s="225"/>
      <c r="AM149" s="225"/>
      <c r="AN149" s="225"/>
      <c r="AO149" s="225"/>
    </row>
    <row r="150" spans="1:41" s="157" customFormat="1" ht="18.75" customHeight="1">
      <c r="A150" s="344"/>
      <c r="B150" s="370" t="s">
        <v>63</v>
      </c>
      <c r="C150" s="375"/>
      <c r="D150" s="376"/>
      <c r="E150" s="376"/>
      <c r="F150" s="376"/>
      <c r="G150" s="376"/>
      <c r="H150" s="376"/>
      <c r="I150" s="376"/>
      <c r="J150" s="376"/>
      <c r="K150" s="376"/>
      <c r="L150" s="376"/>
      <c r="M150" s="376"/>
      <c r="N150" s="376"/>
      <c r="O150" s="376"/>
      <c r="P150" s="376"/>
      <c r="Q150" s="376"/>
      <c r="R150" s="376"/>
      <c r="S150" s="376"/>
      <c r="T150" s="376"/>
      <c r="U150" s="376"/>
      <c r="V150" s="376"/>
      <c r="W150" s="50"/>
      <c r="X150" s="24"/>
      <c r="Y150" s="24"/>
      <c r="Z150" s="317"/>
      <c r="AB150" s="225"/>
      <c r="AC150" s="225"/>
      <c r="AD150" s="225"/>
      <c r="AE150" s="225"/>
      <c r="AF150" s="225"/>
      <c r="AG150" s="225"/>
      <c r="AH150" s="225"/>
      <c r="AI150" s="225"/>
      <c r="AJ150" s="225"/>
      <c r="AK150" s="225"/>
      <c r="AL150" s="225"/>
      <c r="AM150" s="225"/>
      <c r="AN150" s="225"/>
      <c r="AO150" s="225"/>
    </row>
    <row r="151" spans="1:41" s="157" customFormat="1" ht="15" customHeight="1">
      <c r="A151" s="344"/>
      <c r="B151" s="362"/>
      <c r="C151" s="51"/>
      <c r="D151" s="51"/>
      <c r="E151" s="51"/>
      <c r="F151" s="51"/>
      <c r="G151" s="51"/>
      <c r="H151" s="51"/>
      <c r="I151" s="52"/>
      <c r="J151" s="53"/>
      <c r="K151" s="51"/>
      <c r="L151" s="51"/>
      <c r="M151" s="51"/>
      <c r="N151" s="51"/>
      <c r="O151" s="51"/>
      <c r="P151" s="52"/>
      <c r="Q151" s="53"/>
      <c r="R151" s="51"/>
      <c r="S151" s="51"/>
      <c r="T151" s="51"/>
      <c r="U151" s="51"/>
      <c r="V151" s="51"/>
      <c r="W151" s="54"/>
      <c r="X151" s="24"/>
      <c r="Y151" s="24"/>
      <c r="Z151" s="317"/>
      <c r="AB151" s="225"/>
      <c r="AC151" s="225"/>
      <c r="AD151" s="225"/>
      <c r="AE151" s="225"/>
      <c r="AF151" s="225"/>
      <c r="AG151" s="225"/>
      <c r="AH151" s="225"/>
      <c r="AI151" s="225"/>
      <c r="AJ151" s="225"/>
      <c r="AK151" s="225"/>
      <c r="AL151" s="225"/>
      <c r="AM151" s="225"/>
      <c r="AN151" s="225"/>
      <c r="AO151" s="225"/>
    </row>
    <row r="152" spans="1:41" s="157" customFormat="1" ht="15" customHeight="1">
      <c r="A152" s="344"/>
      <c r="B152" s="362"/>
      <c r="C152" s="55"/>
      <c r="D152" s="55"/>
      <c r="E152" s="55"/>
      <c r="F152" s="55"/>
      <c r="G152" s="55"/>
      <c r="H152" s="55"/>
      <c r="I152" s="56"/>
      <c r="J152" s="57"/>
      <c r="K152" s="55"/>
      <c r="L152" s="55"/>
      <c r="M152" s="55"/>
      <c r="N152" s="55"/>
      <c r="O152" s="55"/>
      <c r="P152" s="56"/>
      <c r="Q152" s="57"/>
      <c r="R152" s="55"/>
      <c r="S152" s="55"/>
      <c r="T152" s="55"/>
      <c r="U152" s="55"/>
      <c r="V152" s="55"/>
      <c r="W152" s="58"/>
      <c r="X152" s="24"/>
      <c r="Y152" s="24"/>
      <c r="Z152" s="317"/>
      <c r="AB152" s="225"/>
      <c r="AC152" s="225"/>
      <c r="AD152" s="225"/>
      <c r="AE152" s="225"/>
      <c r="AF152" s="225"/>
      <c r="AG152" s="225"/>
      <c r="AH152" s="225"/>
      <c r="AI152" s="225"/>
      <c r="AJ152" s="225"/>
      <c r="AK152" s="225"/>
      <c r="AL152" s="225"/>
      <c r="AM152" s="225"/>
      <c r="AN152" s="225"/>
      <c r="AO152" s="225"/>
    </row>
    <row r="153" spans="1:41" s="157" customFormat="1" ht="15" customHeight="1">
      <c r="A153" s="344"/>
      <c r="B153" s="362"/>
      <c r="C153" s="55"/>
      <c r="D153" s="55"/>
      <c r="E153" s="55"/>
      <c r="F153" s="55"/>
      <c r="G153" s="55"/>
      <c r="H153" s="55"/>
      <c r="I153" s="56"/>
      <c r="J153" s="57"/>
      <c r="K153" s="55"/>
      <c r="L153" s="55"/>
      <c r="M153" s="55"/>
      <c r="N153" s="55"/>
      <c r="O153" s="55"/>
      <c r="P153" s="56"/>
      <c r="Q153" s="57"/>
      <c r="R153" s="55"/>
      <c r="S153" s="55"/>
      <c r="T153" s="55"/>
      <c r="U153" s="55"/>
      <c r="V153" s="55"/>
      <c r="W153" s="58"/>
      <c r="X153" s="24"/>
      <c r="Y153" s="24"/>
      <c r="Z153" s="317"/>
      <c r="AA153" s="318"/>
      <c r="AB153" s="228"/>
      <c r="AC153" s="228"/>
      <c r="AD153" s="228"/>
      <c r="AE153" s="228"/>
      <c r="AF153" s="229"/>
      <c r="AG153" s="228"/>
      <c r="AH153" s="228"/>
      <c r="AI153" s="228"/>
      <c r="AJ153" s="228"/>
      <c r="AK153" s="228"/>
      <c r="AL153" s="228"/>
      <c r="AM153" s="228"/>
      <c r="AN153" s="228"/>
      <c r="AO153" s="228"/>
    </row>
    <row r="154" spans="1:41" s="157" customFormat="1" ht="15" customHeight="1">
      <c r="A154" s="344"/>
      <c r="B154" s="362"/>
      <c r="C154" s="55"/>
      <c r="D154" s="55"/>
      <c r="E154" s="55"/>
      <c r="F154" s="55"/>
      <c r="G154" s="55"/>
      <c r="H154" s="55"/>
      <c r="I154" s="56"/>
      <c r="J154" s="57"/>
      <c r="K154" s="55"/>
      <c r="L154" s="55"/>
      <c r="M154" s="55"/>
      <c r="N154" s="55"/>
      <c r="O154" s="55"/>
      <c r="P154" s="56"/>
      <c r="Q154" s="57"/>
      <c r="R154" s="55"/>
      <c r="S154" s="55"/>
      <c r="T154" s="55"/>
      <c r="U154" s="55"/>
      <c r="V154" s="55"/>
      <c r="W154" s="58"/>
      <c r="X154" s="24"/>
      <c r="Y154" s="24"/>
      <c r="Z154" s="317"/>
      <c r="AA154" s="319"/>
      <c r="AB154" s="224"/>
      <c r="AC154" s="224"/>
      <c r="AD154" s="224"/>
      <c r="AE154" s="224"/>
      <c r="AF154" s="224"/>
      <c r="AG154" s="224"/>
      <c r="AH154" s="224"/>
      <c r="AI154" s="224"/>
      <c r="AJ154" s="224"/>
      <c r="AK154" s="224"/>
      <c r="AL154" s="224"/>
      <c r="AM154" s="224"/>
      <c r="AN154" s="224"/>
      <c r="AO154" s="224"/>
    </row>
    <row r="155" spans="1:41" s="157" customFormat="1" ht="15" customHeight="1">
      <c r="A155" s="344"/>
      <c r="B155" s="362"/>
      <c r="C155" s="55"/>
      <c r="D155" s="55"/>
      <c r="E155" s="55"/>
      <c r="F155" s="55"/>
      <c r="G155" s="55"/>
      <c r="H155" s="55"/>
      <c r="I155" s="56"/>
      <c r="J155" s="57"/>
      <c r="K155" s="55"/>
      <c r="L155" s="55"/>
      <c r="M155" s="55"/>
      <c r="N155" s="55"/>
      <c r="O155" s="55"/>
      <c r="P155" s="56"/>
      <c r="Q155" s="57"/>
      <c r="R155" s="55"/>
      <c r="S155" s="55"/>
      <c r="T155" s="55"/>
      <c r="U155" s="55"/>
      <c r="V155" s="55"/>
      <c r="W155" s="58"/>
      <c r="X155" s="24"/>
      <c r="Y155" s="24"/>
      <c r="Z155" s="317"/>
      <c r="AB155" s="225"/>
      <c r="AC155" s="225"/>
      <c r="AD155" s="225"/>
      <c r="AE155" s="225"/>
      <c r="AF155" s="225"/>
      <c r="AG155" s="225"/>
      <c r="AH155" s="225"/>
      <c r="AI155" s="225"/>
      <c r="AJ155" s="225"/>
      <c r="AK155" s="225"/>
      <c r="AL155" s="225"/>
      <c r="AM155" s="225"/>
      <c r="AN155" s="225"/>
      <c r="AO155" s="225"/>
    </row>
    <row r="156" spans="1:41" s="157" customFormat="1" ht="15" customHeight="1">
      <c r="A156" s="344"/>
      <c r="B156" s="362"/>
      <c r="C156" s="55"/>
      <c r="D156" s="55"/>
      <c r="E156" s="55"/>
      <c r="F156" s="55"/>
      <c r="G156" s="55"/>
      <c r="H156" s="55"/>
      <c r="I156" s="56"/>
      <c r="J156" s="57"/>
      <c r="K156" s="55"/>
      <c r="L156" s="55"/>
      <c r="M156" s="55"/>
      <c r="N156" s="55"/>
      <c r="O156" s="55"/>
      <c r="P156" s="56"/>
      <c r="Q156" s="57"/>
      <c r="R156" s="55"/>
      <c r="S156" s="55"/>
      <c r="T156" s="55"/>
      <c r="U156" s="55"/>
      <c r="V156" s="55"/>
      <c r="W156" s="58"/>
      <c r="X156" s="24"/>
      <c r="Y156" s="24"/>
      <c r="Z156" s="317"/>
      <c r="AB156" s="225"/>
      <c r="AC156" s="225"/>
      <c r="AD156" s="225"/>
      <c r="AE156" s="225"/>
      <c r="AF156" s="225"/>
      <c r="AG156" s="225"/>
      <c r="AH156" s="225"/>
      <c r="AI156" s="225"/>
      <c r="AJ156" s="225"/>
      <c r="AK156" s="225"/>
      <c r="AL156" s="225"/>
      <c r="AM156" s="225"/>
      <c r="AN156" s="225"/>
      <c r="AO156" s="225"/>
    </row>
    <row r="157" spans="1:41" s="157" customFormat="1" ht="15" customHeight="1">
      <c r="A157" s="344"/>
      <c r="B157" s="362"/>
      <c r="C157" s="55"/>
      <c r="D157" s="55"/>
      <c r="E157" s="55"/>
      <c r="F157" s="55"/>
      <c r="G157" s="55"/>
      <c r="H157" s="55"/>
      <c r="I157" s="56"/>
      <c r="J157" s="57"/>
      <c r="K157" s="55"/>
      <c r="L157" s="55"/>
      <c r="M157" s="55"/>
      <c r="N157" s="55"/>
      <c r="O157" s="55"/>
      <c r="P157" s="56"/>
      <c r="Q157" s="57"/>
      <c r="R157" s="55"/>
      <c r="S157" s="55"/>
      <c r="T157" s="55"/>
      <c r="U157" s="55"/>
      <c r="V157" s="55"/>
      <c r="W157" s="58"/>
      <c r="X157" s="24"/>
      <c r="Y157" s="24"/>
      <c r="Z157" s="317"/>
      <c r="AA157" s="320"/>
      <c r="AB157" s="226"/>
      <c r="AC157" s="226"/>
      <c r="AD157" s="226"/>
      <c r="AE157" s="226"/>
      <c r="AF157" s="226"/>
      <c r="AG157" s="226"/>
      <c r="AH157" s="226"/>
      <c r="AI157" s="226"/>
      <c r="AJ157" s="226"/>
      <c r="AK157" s="226"/>
      <c r="AL157" s="226"/>
      <c r="AM157" s="226"/>
      <c r="AN157" s="226"/>
      <c r="AO157" s="226"/>
    </row>
    <row r="158" spans="1:41" s="157" customFormat="1" ht="15" customHeight="1">
      <c r="A158" s="344"/>
      <c r="B158" s="362"/>
      <c r="C158" s="55"/>
      <c r="D158" s="55"/>
      <c r="E158" s="55"/>
      <c r="F158" s="55"/>
      <c r="G158" s="55"/>
      <c r="H158" s="55"/>
      <c r="I158" s="56"/>
      <c r="J158" s="57"/>
      <c r="K158" s="55"/>
      <c r="L158" s="55"/>
      <c r="M158" s="55"/>
      <c r="N158" s="55"/>
      <c r="O158" s="55"/>
      <c r="P158" s="56"/>
      <c r="Q158" s="57"/>
      <c r="R158" s="55"/>
      <c r="S158" s="55"/>
      <c r="T158" s="55"/>
      <c r="U158" s="55"/>
      <c r="V158" s="55"/>
      <c r="W158" s="58"/>
      <c r="X158" s="24"/>
      <c r="Y158" s="24"/>
      <c r="Z158" s="317"/>
      <c r="AA158" s="320"/>
      <c r="AB158" s="226"/>
      <c r="AC158" s="226"/>
      <c r="AD158" s="226"/>
      <c r="AE158" s="226"/>
      <c r="AF158" s="226"/>
      <c r="AG158" s="226"/>
      <c r="AH158" s="226"/>
      <c r="AI158" s="226"/>
      <c r="AJ158" s="226"/>
      <c r="AK158" s="226"/>
      <c r="AL158" s="226"/>
      <c r="AM158" s="226"/>
      <c r="AN158" s="226"/>
      <c r="AO158" s="226"/>
    </row>
    <row r="159" spans="1:41" s="157" customFormat="1">
      <c r="A159" s="344"/>
      <c r="B159" s="362"/>
      <c r="C159" s="55"/>
      <c r="D159" s="55"/>
      <c r="E159" s="55"/>
      <c r="F159" s="55"/>
      <c r="G159" s="55"/>
      <c r="H159" s="55"/>
      <c r="I159" s="56"/>
      <c r="J159" s="57"/>
      <c r="K159" s="55"/>
      <c r="L159" s="55"/>
      <c r="M159" s="55"/>
      <c r="N159" s="55"/>
      <c r="O159" s="55"/>
      <c r="P159" s="56"/>
      <c r="Q159" s="57"/>
      <c r="R159" s="55"/>
      <c r="S159" s="55"/>
      <c r="T159" s="55"/>
      <c r="U159" s="55"/>
      <c r="V159" s="55"/>
      <c r="W159" s="58"/>
      <c r="X159" s="24"/>
      <c r="Y159" s="24"/>
      <c r="Z159" s="317"/>
      <c r="AA159" s="320"/>
      <c r="AB159" s="226"/>
      <c r="AC159" s="226"/>
      <c r="AD159" s="226"/>
      <c r="AE159" s="226"/>
      <c r="AF159" s="226"/>
      <c r="AG159" s="226"/>
      <c r="AH159" s="226"/>
      <c r="AI159" s="226"/>
      <c r="AJ159" s="226"/>
      <c r="AK159" s="226"/>
      <c r="AL159" s="226"/>
      <c r="AM159" s="226"/>
      <c r="AN159" s="226"/>
      <c r="AO159" s="226"/>
    </row>
    <row r="160" spans="1:41" s="157" customFormat="1">
      <c r="A160" s="344"/>
      <c r="B160" s="362"/>
      <c r="C160" s="55"/>
      <c r="D160" s="55"/>
      <c r="E160" s="55"/>
      <c r="F160" s="55"/>
      <c r="G160" s="55"/>
      <c r="H160" s="55"/>
      <c r="I160" s="56"/>
      <c r="J160" s="57"/>
      <c r="K160" s="55"/>
      <c r="L160" s="55"/>
      <c r="M160" s="55"/>
      <c r="N160" s="55"/>
      <c r="O160" s="55"/>
      <c r="P160" s="56"/>
      <c r="Q160" s="57"/>
      <c r="R160" s="55"/>
      <c r="S160" s="55"/>
      <c r="T160" s="55"/>
      <c r="U160" s="55"/>
      <c r="V160" s="55"/>
      <c r="W160" s="58"/>
      <c r="X160" s="24"/>
      <c r="Y160" s="24"/>
      <c r="Z160" s="317"/>
      <c r="AB160" s="225"/>
      <c r="AC160" s="225"/>
      <c r="AD160" s="225"/>
      <c r="AE160" s="225"/>
      <c r="AF160" s="225"/>
      <c r="AG160" s="225"/>
      <c r="AH160" s="225"/>
      <c r="AI160" s="225"/>
      <c r="AJ160" s="225"/>
      <c r="AK160" s="225"/>
      <c r="AL160" s="225"/>
      <c r="AM160" s="225"/>
      <c r="AN160" s="225"/>
      <c r="AO160" s="225"/>
    </row>
    <row r="161" spans="1:41" s="157" customFormat="1">
      <c r="A161" s="344"/>
      <c r="B161" s="362"/>
      <c r="C161" s="55"/>
      <c r="D161" s="55"/>
      <c r="E161" s="55"/>
      <c r="F161" s="55"/>
      <c r="G161" s="55"/>
      <c r="H161" s="55"/>
      <c r="I161" s="56"/>
      <c r="J161" s="57"/>
      <c r="K161" s="55"/>
      <c r="L161" s="55"/>
      <c r="M161" s="55"/>
      <c r="N161" s="55"/>
      <c r="O161" s="55"/>
      <c r="P161" s="56"/>
      <c r="Q161" s="57"/>
      <c r="R161" s="55"/>
      <c r="S161" s="55"/>
      <c r="T161" s="55"/>
      <c r="U161" s="55"/>
      <c r="V161" s="55"/>
      <c r="W161" s="58"/>
      <c r="X161" s="24"/>
      <c r="Y161" s="24"/>
      <c r="Z161" s="317"/>
      <c r="AB161" s="225"/>
      <c r="AC161" s="225"/>
      <c r="AD161" s="225"/>
      <c r="AE161" s="225"/>
      <c r="AF161" s="225"/>
      <c r="AG161" s="225"/>
      <c r="AH161" s="225"/>
      <c r="AI161" s="225"/>
      <c r="AJ161" s="225"/>
      <c r="AK161" s="225"/>
      <c r="AL161" s="225"/>
      <c r="AM161" s="225"/>
      <c r="AN161" s="225"/>
      <c r="AO161" s="225"/>
    </row>
    <row r="162" spans="1:41" s="157" customFormat="1">
      <c r="A162" s="344"/>
      <c r="B162" s="362"/>
      <c r="C162" s="55"/>
      <c r="D162" s="55"/>
      <c r="E162" s="55"/>
      <c r="F162" s="55"/>
      <c r="G162" s="55"/>
      <c r="H162" s="55"/>
      <c r="I162" s="56"/>
      <c r="J162" s="57"/>
      <c r="K162" s="55"/>
      <c r="L162" s="55"/>
      <c r="M162" s="55"/>
      <c r="N162" s="55"/>
      <c r="O162" s="55"/>
      <c r="P162" s="56"/>
      <c r="Q162" s="57"/>
      <c r="R162" s="55"/>
      <c r="S162" s="55"/>
      <c r="T162" s="55"/>
      <c r="U162" s="55"/>
      <c r="V162" s="55"/>
      <c r="W162" s="58"/>
      <c r="X162" s="24"/>
      <c r="Y162" s="24"/>
      <c r="Z162" s="317"/>
      <c r="AA162" s="319"/>
      <c r="AB162" s="224"/>
      <c r="AC162" s="224"/>
      <c r="AD162" s="224"/>
      <c r="AE162" s="224"/>
      <c r="AF162" s="224"/>
      <c r="AG162" s="224"/>
      <c r="AH162" s="224"/>
      <c r="AI162" s="224"/>
      <c r="AJ162" s="224"/>
      <c r="AK162" s="224"/>
      <c r="AL162" s="224"/>
      <c r="AM162" s="224"/>
      <c r="AN162" s="224"/>
      <c r="AO162" s="224"/>
    </row>
    <row r="163" spans="1:41" s="157" customFormat="1">
      <c r="A163" s="344"/>
      <c r="B163" s="362"/>
      <c r="C163" s="55"/>
      <c r="D163" s="55"/>
      <c r="E163" s="55"/>
      <c r="F163" s="55"/>
      <c r="G163" s="55"/>
      <c r="H163" s="55"/>
      <c r="I163" s="56"/>
      <c r="J163" s="57"/>
      <c r="K163" s="55"/>
      <c r="L163" s="55"/>
      <c r="M163" s="55"/>
      <c r="N163" s="55"/>
      <c r="O163" s="55"/>
      <c r="P163" s="56"/>
      <c r="Q163" s="57"/>
      <c r="R163" s="55"/>
      <c r="S163" s="55"/>
      <c r="T163" s="55"/>
      <c r="U163" s="55"/>
      <c r="V163" s="55"/>
      <c r="W163" s="58"/>
      <c r="X163" s="24"/>
      <c r="Y163" s="24"/>
      <c r="Z163" s="317"/>
      <c r="AB163" s="225"/>
      <c r="AC163" s="225"/>
      <c r="AD163" s="225"/>
      <c r="AE163" s="225"/>
      <c r="AF163" s="225"/>
      <c r="AG163" s="225"/>
      <c r="AH163" s="225"/>
      <c r="AI163" s="225"/>
      <c r="AJ163" s="225"/>
      <c r="AK163" s="225"/>
      <c r="AL163" s="225"/>
      <c r="AM163" s="225"/>
      <c r="AN163" s="225"/>
      <c r="AO163" s="225"/>
    </row>
    <row r="164" spans="1:41" s="157" customFormat="1">
      <c r="A164" s="344"/>
      <c r="B164" s="362"/>
      <c r="C164" s="55"/>
      <c r="D164" s="55"/>
      <c r="E164" s="55"/>
      <c r="F164" s="55"/>
      <c r="G164" s="55"/>
      <c r="H164" s="55"/>
      <c r="I164" s="56"/>
      <c r="J164" s="57"/>
      <c r="K164" s="55"/>
      <c r="L164" s="55"/>
      <c r="M164" s="55"/>
      <c r="N164" s="55"/>
      <c r="O164" s="55"/>
      <c r="P164" s="56"/>
      <c r="Q164" s="57"/>
      <c r="R164" s="55"/>
      <c r="S164" s="55"/>
      <c r="T164" s="55"/>
      <c r="U164" s="55"/>
      <c r="V164" s="55"/>
      <c r="W164" s="58"/>
      <c r="X164" s="24"/>
      <c r="Y164" s="24"/>
      <c r="Z164" s="317"/>
      <c r="AB164" s="225"/>
      <c r="AC164" s="225"/>
      <c r="AD164" s="225"/>
      <c r="AE164" s="226"/>
      <c r="AF164" s="225"/>
      <c r="AG164" s="225"/>
      <c r="AH164" s="225"/>
      <c r="AI164" s="225"/>
      <c r="AJ164" s="226"/>
      <c r="AK164" s="225"/>
      <c r="AL164" s="225"/>
      <c r="AM164" s="225"/>
      <c r="AN164" s="225"/>
      <c r="AO164" s="225"/>
    </row>
    <row r="165" spans="1:41" s="157" customFormat="1">
      <c r="A165" s="344"/>
      <c r="B165" s="362"/>
      <c r="C165" s="55"/>
      <c r="D165" s="55"/>
      <c r="E165" s="55"/>
      <c r="F165" s="55"/>
      <c r="G165" s="55"/>
      <c r="H165" s="55"/>
      <c r="I165" s="56"/>
      <c r="J165" s="57"/>
      <c r="K165" s="55"/>
      <c r="L165" s="55"/>
      <c r="M165" s="55"/>
      <c r="N165" s="55"/>
      <c r="O165" s="55"/>
      <c r="P165" s="56"/>
      <c r="Q165" s="57"/>
      <c r="R165" s="55"/>
      <c r="S165" s="55"/>
      <c r="T165" s="55"/>
      <c r="U165" s="55"/>
      <c r="V165" s="55"/>
      <c r="W165" s="58"/>
      <c r="X165" s="24"/>
      <c r="Y165" s="24"/>
      <c r="Z165" s="317"/>
      <c r="AA165" s="320"/>
      <c r="AB165" s="226"/>
      <c r="AC165" s="226"/>
      <c r="AD165" s="226"/>
      <c r="AE165" s="230"/>
      <c r="AF165" s="226"/>
      <c r="AG165" s="226"/>
      <c r="AH165" s="226"/>
      <c r="AI165" s="226"/>
      <c r="AJ165" s="226"/>
      <c r="AK165" s="225"/>
      <c r="AL165" s="225"/>
      <c r="AM165" s="225"/>
      <c r="AN165" s="225"/>
      <c r="AO165" s="226"/>
    </row>
    <row r="166" spans="1:41" s="157" customFormat="1" ht="15.75">
      <c r="A166" s="344"/>
      <c r="B166" s="362"/>
      <c r="C166" s="55"/>
      <c r="D166" s="371" t="s">
        <v>132</v>
      </c>
      <c r="E166" s="366"/>
      <c r="F166" s="366"/>
      <c r="G166" s="366"/>
      <c r="H166" s="366"/>
      <c r="I166" s="35"/>
      <c r="J166" s="36"/>
      <c r="K166" s="372" t="s">
        <v>133</v>
      </c>
      <c r="L166" s="367"/>
      <c r="M166" s="367"/>
      <c r="N166" s="367"/>
      <c r="O166" s="367"/>
      <c r="P166" s="40"/>
      <c r="Q166" s="41"/>
      <c r="R166" s="369" t="s">
        <v>114</v>
      </c>
      <c r="S166" s="369"/>
      <c r="T166" s="369"/>
      <c r="U166" s="369"/>
      <c r="V166" s="369"/>
      <c r="W166" s="58"/>
      <c r="X166" s="24"/>
      <c r="Y166" s="24"/>
      <c r="Z166" s="317"/>
      <c r="AA166" s="320"/>
      <c r="AB166" s="226"/>
      <c r="AC166" s="226"/>
      <c r="AD166" s="226"/>
      <c r="AE166" s="230"/>
      <c r="AF166" s="226"/>
      <c r="AG166" s="226"/>
      <c r="AH166" s="226"/>
      <c r="AI166" s="226"/>
      <c r="AJ166" s="226"/>
      <c r="AK166" s="225"/>
      <c r="AL166" s="225"/>
      <c r="AM166" s="225"/>
      <c r="AN166" s="225"/>
      <c r="AO166" s="226"/>
    </row>
    <row r="167" spans="1:41" s="157" customFormat="1" ht="17.25">
      <c r="A167" s="344"/>
      <c r="B167" s="362"/>
      <c r="C167" s="55"/>
      <c r="D167" s="42">
        <v>2014</v>
      </c>
      <c r="E167" s="42">
        <v>2015</v>
      </c>
      <c r="F167" s="42">
        <v>2016</v>
      </c>
      <c r="G167" s="42">
        <v>2017</v>
      </c>
      <c r="H167" s="42">
        <v>2018</v>
      </c>
      <c r="I167" s="56"/>
      <c r="J167" s="57"/>
      <c r="K167" s="42">
        <v>2014</v>
      </c>
      <c r="L167" s="42">
        <v>2015</v>
      </c>
      <c r="M167" s="42">
        <v>2016</v>
      </c>
      <c r="N167" s="42">
        <v>2017</v>
      </c>
      <c r="O167" s="42">
        <v>2018</v>
      </c>
      <c r="P167" s="43"/>
      <c r="Q167" s="44"/>
      <c r="R167" s="42">
        <v>2014</v>
      </c>
      <c r="S167" s="42">
        <v>2015</v>
      </c>
      <c r="T167" s="42">
        <v>2016</v>
      </c>
      <c r="U167" s="42">
        <v>2017</v>
      </c>
      <c r="V167" s="42" t="s">
        <v>116</v>
      </c>
      <c r="W167" s="58"/>
      <c r="X167" s="24"/>
      <c r="Y167" s="24"/>
      <c r="Z167" s="316" t="s">
        <v>70</v>
      </c>
      <c r="AA167" s="320"/>
      <c r="AB167" s="226"/>
      <c r="AC167" s="226"/>
      <c r="AD167" s="226"/>
      <c r="AE167" s="230"/>
      <c r="AF167" s="226"/>
      <c r="AG167" s="226"/>
      <c r="AH167" s="226"/>
      <c r="AI167" s="226"/>
      <c r="AJ167" s="226"/>
      <c r="AK167" s="225"/>
      <c r="AL167" s="225"/>
      <c r="AM167" s="225"/>
      <c r="AN167" s="225"/>
      <c r="AO167" s="226"/>
    </row>
    <row r="168" spans="1:41" s="157" customFormat="1" ht="3.75" customHeight="1">
      <c r="A168" s="344"/>
      <c r="B168" s="362"/>
      <c r="C168" s="55"/>
      <c r="D168" s="45"/>
      <c r="E168" s="45"/>
      <c r="F168" s="45"/>
      <c r="G168" s="45"/>
      <c r="H168" s="45"/>
      <c r="I168" s="56"/>
      <c r="J168" s="57"/>
      <c r="K168" s="45"/>
      <c r="L168" s="45"/>
      <c r="M168" s="45"/>
      <c r="N168" s="45"/>
      <c r="O168" s="45"/>
      <c r="P168" s="43"/>
      <c r="Q168" s="44"/>
      <c r="R168" s="45"/>
      <c r="S168" s="45"/>
      <c r="T168" s="45"/>
      <c r="U168" s="45"/>
      <c r="V168" s="45"/>
      <c r="W168" s="58"/>
      <c r="X168" s="24"/>
      <c r="Y168" s="24"/>
      <c r="Z168" s="316"/>
      <c r="AB168" s="225"/>
      <c r="AC168" s="225"/>
      <c r="AD168" s="225"/>
      <c r="AE168" s="225"/>
      <c r="AF168" s="225"/>
      <c r="AG168" s="225"/>
      <c r="AH168" s="225"/>
      <c r="AI168" s="225"/>
      <c r="AJ168" s="225"/>
      <c r="AK168" s="225"/>
      <c r="AL168" s="225"/>
      <c r="AM168" s="225"/>
      <c r="AN168" s="225"/>
      <c r="AO168" s="225"/>
    </row>
    <row r="169" spans="1:41" s="157" customFormat="1" ht="3.75" customHeight="1">
      <c r="A169" s="344"/>
      <c r="B169" s="362"/>
      <c r="C169" s="55"/>
      <c r="D169" s="38"/>
      <c r="E169" s="38"/>
      <c r="F169" s="38"/>
      <c r="G169" s="38"/>
      <c r="H169" s="38"/>
      <c r="I169" s="56"/>
      <c r="J169" s="57"/>
      <c r="K169" s="38"/>
      <c r="L169" s="38"/>
      <c r="M169" s="38"/>
      <c r="N169" s="38"/>
      <c r="O169" s="38"/>
      <c r="P169" s="43"/>
      <c r="Q169" s="44"/>
      <c r="R169" s="38"/>
      <c r="S169" s="38"/>
      <c r="T169" s="38"/>
      <c r="U169" s="38"/>
      <c r="V169" s="38"/>
      <c r="W169" s="58"/>
      <c r="X169" s="24"/>
      <c r="Y169" s="24"/>
      <c r="Z169" s="316"/>
      <c r="AB169" s="225"/>
      <c r="AC169" s="225"/>
      <c r="AD169" s="225"/>
      <c r="AE169" s="225"/>
      <c r="AF169" s="225"/>
      <c r="AG169" s="225"/>
      <c r="AH169" s="225"/>
      <c r="AI169" s="225"/>
      <c r="AJ169" s="225"/>
      <c r="AK169" s="225"/>
      <c r="AL169" s="225"/>
      <c r="AM169" s="225"/>
      <c r="AN169" s="225"/>
      <c r="AO169" s="225"/>
    </row>
    <row r="170" spans="1:41" s="157" customFormat="1">
      <c r="A170" s="344"/>
      <c r="B170" s="362"/>
      <c r="C170" s="342" t="s">
        <v>56</v>
      </c>
      <c r="D170" s="251"/>
      <c r="E170" s="251"/>
      <c r="F170" s="284"/>
      <c r="G170" s="251"/>
      <c r="H170" s="251"/>
      <c r="I170" s="62"/>
      <c r="J170" s="63"/>
      <c r="K170" s="283"/>
      <c r="L170" s="283"/>
      <c r="M170" s="282"/>
      <c r="N170" s="283"/>
      <c r="O170" s="283"/>
      <c r="P170" s="62"/>
      <c r="Q170" s="63"/>
      <c r="R170" s="251"/>
      <c r="S170" s="251"/>
      <c r="T170" s="284"/>
      <c r="U170" s="251"/>
      <c r="V170" s="251"/>
      <c r="W170" s="58"/>
      <c r="X170" s="24"/>
      <c r="Y170" s="24"/>
      <c r="Z170" s="316" t="s">
        <v>57</v>
      </c>
      <c r="AA170" s="316" t="s">
        <v>70</v>
      </c>
      <c r="AB170" s="225"/>
      <c r="AC170" s="225"/>
      <c r="AD170" s="225"/>
      <c r="AE170" s="225"/>
      <c r="AF170" s="225"/>
      <c r="AG170" s="225"/>
      <c r="AH170" s="225"/>
      <c r="AI170" s="225"/>
      <c r="AJ170" s="225"/>
      <c r="AK170" s="225"/>
      <c r="AL170" s="225"/>
      <c r="AM170" s="225"/>
      <c r="AN170" s="225"/>
      <c r="AO170" s="225"/>
    </row>
    <row r="171" spans="1:41" s="157" customFormat="1">
      <c r="A171" s="344"/>
      <c r="B171" s="362"/>
      <c r="C171" s="342" t="s">
        <v>58</v>
      </c>
      <c r="D171" s="234">
        <f t="shared" ref="D171:H172" si="15">VLOOKUP(($Z171&amp;D$20&amp;$AA171),mcas.grade10,5,FALSE)</f>
        <v>70.8</v>
      </c>
      <c r="E171" s="234">
        <f t="shared" si="15"/>
        <v>69.7</v>
      </c>
      <c r="F171" s="278">
        <f t="shared" si="15"/>
        <v>70.599999999999994</v>
      </c>
      <c r="G171" s="234">
        <f t="shared" si="15"/>
        <v>71.099999999999994</v>
      </c>
      <c r="H171" s="234">
        <f t="shared" si="15"/>
        <v>70.48538403551386</v>
      </c>
      <c r="I171" s="62"/>
      <c r="J171" s="63"/>
      <c r="K171" s="240">
        <f t="shared" ref="K171:O172" si="16">VLOOKUP(($Z171&amp;K$20&amp;$AA171),mcas.grade10,6,FALSE)</f>
        <v>41</v>
      </c>
      <c r="L171" s="240">
        <f t="shared" si="16"/>
        <v>40</v>
      </c>
      <c r="M171" s="279">
        <f t="shared" si="16"/>
        <v>39</v>
      </c>
      <c r="N171" s="240">
        <f t="shared" si="16"/>
        <v>42</v>
      </c>
      <c r="O171" s="240">
        <f t="shared" si="16"/>
        <v>40</v>
      </c>
      <c r="P171" s="62"/>
      <c r="Q171" s="63"/>
      <c r="R171" s="234">
        <f t="shared" ref="R171:U172" si="17">VLOOKUP(($Z171&amp;R$20&amp;$AA171),mcas.grade10,7,FALSE)</f>
        <v>45</v>
      </c>
      <c r="S171" s="234">
        <f t="shared" si="17"/>
        <v>46</v>
      </c>
      <c r="T171" s="278">
        <f t="shared" si="17"/>
        <v>47</v>
      </c>
      <c r="U171" s="234">
        <f t="shared" si="17"/>
        <v>45</v>
      </c>
      <c r="V171" s="234">
        <f>VLOOKUP(($Z171&amp;2018&amp;$AA171),mcas.grade10,7,FALSE)</f>
        <v>46.239290214195719</v>
      </c>
      <c r="W171" s="58"/>
      <c r="X171" s="24"/>
      <c r="Y171" s="24"/>
      <c r="Z171" s="316" t="s">
        <v>59</v>
      </c>
      <c r="AA171" s="316" t="s">
        <v>70</v>
      </c>
      <c r="AB171" s="225"/>
      <c r="AC171" s="225"/>
      <c r="AD171" s="225"/>
      <c r="AE171" s="225"/>
      <c r="AF171" s="225"/>
      <c r="AG171" s="225"/>
      <c r="AH171" s="225"/>
      <c r="AI171" s="225"/>
      <c r="AJ171" s="225"/>
      <c r="AK171" s="225"/>
      <c r="AL171" s="225"/>
      <c r="AM171" s="225"/>
      <c r="AN171" s="225"/>
      <c r="AO171" s="225"/>
    </row>
    <row r="172" spans="1:41" s="157" customFormat="1">
      <c r="A172" s="344"/>
      <c r="B172" s="362"/>
      <c r="C172" s="342" t="s">
        <v>60</v>
      </c>
      <c r="D172" s="235">
        <f t="shared" si="15"/>
        <v>47.3</v>
      </c>
      <c r="E172" s="234">
        <f t="shared" si="15"/>
        <v>48.9</v>
      </c>
      <c r="F172" s="278">
        <f t="shared" si="15"/>
        <v>51.7</v>
      </c>
      <c r="G172" s="234">
        <f t="shared" si="15"/>
        <v>49.4</v>
      </c>
      <c r="H172" s="234">
        <f t="shared" si="15"/>
        <v>55.30546623794212</v>
      </c>
      <c r="I172" s="62"/>
      <c r="J172" s="63"/>
      <c r="K172" s="260">
        <f t="shared" si="16"/>
        <v>13</v>
      </c>
      <c r="L172" s="240">
        <f t="shared" si="16"/>
        <v>12</v>
      </c>
      <c r="M172" s="279">
        <f t="shared" si="16"/>
        <v>10</v>
      </c>
      <c r="N172" s="240">
        <f t="shared" si="16"/>
        <v>12</v>
      </c>
      <c r="O172" s="240">
        <f t="shared" si="16"/>
        <v>20</v>
      </c>
      <c r="P172" s="62"/>
      <c r="Q172" s="63"/>
      <c r="R172" s="235">
        <f t="shared" si="17"/>
        <v>39</v>
      </c>
      <c r="S172" s="234">
        <f t="shared" si="17"/>
        <v>39</v>
      </c>
      <c r="T172" s="278">
        <f t="shared" si="17"/>
        <v>35</v>
      </c>
      <c r="U172" s="234">
        <f t="shared" si="17"/>
        <v>27</v>
      </c>
      <c r="V172" s="234">
        <f>VLOOKUP(($Z172&amp;2018&amp;$AA172),mcas.grade10,7,FALSE)</f>
        <v>43.668508287292816</v>
      </c>
      <c r="W172" s="58"/>
      <c r="X172" s="24"/>
      <c r="Y172" s="24"/>
      <c r="Z172" s="316" t="s">
        <v>61</v>
      </c>
      <c r="AA172" s="316" t="s">
        <v>70</v>
      </c>
      <c r="AB172" s="225"/>
      <c r="AC172" s="225"/>
      <c r="AD172" s="225"/>
      <c r="AE172" s="225"/>
      <c r="AF172" s="225"/>
      <c r="AG172" s="225"/>
      <c r="AH172" s="225"/>
      <c r="AI172" s="225"/>
      <c r="AJ172" s="225"/>
      <c r="AK172" s="225"/>
      <c r="AL172" s="225"/>
      <c r="AM172" s="225"/>
      <c r="AN172" s="225"/>
      <c r="AO172" s="225"/>
    </row>
    <row r="173" spans="1:41" s="157" customFormat="1" ht="3.75" customHeight="1">
      <c r="A173" s="344"/>
      <c r="B173" s="362"/>
      <c r="C173" s="34"/>
      <c r="D173" s="64"/>
      <c r="E173" s="64"/>
      <c r="F173" s="64"/>
      <c r="G173" s="64"/>
      <c r="H173" s="64"/>
      <c r="I173" s="62"/>
      <c r="J173" s="63"/>
      <c r="K173" s="64"/>
      <c r="L173" s="64"/>
      <c r="M173" s="64"/>
      <c r="N173" s="64"/>
      <c r="O173" s="64"/>
      <c r="P173" s="62"/>
      <c r="Q173" s="63"/>
      <c r="R173" s="64"/>
      <c r="S173" s="64"/>
      <c r="T173" s="64"/>
      <c r="U173" s="64"/>
      <c r="V173" s="64"/>
      <c r="W173" s="58"/>
      <c r="X173" s="24"/>
      <c r="Y173" s="24"/>
      <c r="Z173" s="317"/>
      <c r="AB173" s="225"/>
      <c r="AC173" s="225"/>
      <c r="AD173" s="225"/>
      <c r="AE173" s="225"/>
      <c r="AF173" s="225"/>
      <c r="AG173" s="225"/>
      <c r="AH173" s="225"/>
      <c r="AI173" s="225"/>
      <c r="AJ173" s="225"/>
      <c r="AK173" s="225"/>
      <c r="AL173" s="225"/>
      <c r="AM173" s="225"/>
      <c r="AN173" s="225"/>
      <c r="AO173" s="225"/>
    </row>
    <row r="174" spans="1:41" s="157" customFormat="1" ht="3.75" customHeight="1">
      <c r="A174" s="344"/>
      <c r="B174" s="362"/>
      <c r="C174" s="34"/>
      <c r="D174" s="59"/>
      <c r="E174" s="59"/>
      <c r="F174" s="59"/>
      <c r="G174" s="59"/>
      <c r="H174" s="59"/>
      <c r="I174" s="62"/>
      <c r="J174" s="63"/>
      <c r="K174" s="59"/>
      <c r="L174" s="59"/>
      <c r="M174" s="59"/>
      <c r="N174" s="59"/>
      <c r="O174" s="59"/>
      <c r="P174" s="62"/>
      <c r="Q174" s="63"/>
      <c r="R174" s="59"/>
      <c r="S174" s="59"/>
      <c r="T174" s="59"/>
      <c r="U174" s="59"/>
      <c r="V174" s="59"/>
      <c r="W174" s="58"/>
      <c r="X174" s="24"/>
      <c r="Y174" s="24"/>
      <c r="Z174" s="317"/>
      <c r="AB174" s="225"/>
      <c r="AC174" s="225"/>
      <c r="AD174" s="225"/>
      <c r="AE174" s="225"/>
      <c r="AF174" s="225"/>
      <c r="AG174" s="225"/>
      <c r="AH174" s="225"/>
      <c r="AI174" s="225"/>
      <c r="AJ174" s="225"/>
      <c r="AK174" s="225"/>
      <c r="AL174" s="225"/>
      <c r="AM174" s="225"/>
      <c r="AN174" s="225"/>
      <c r="AO174" s="225"/>
    </row>
    <row r="175" spans="1:41" s="157" customFormat="1">
      <c r="A175" s="344"/>
      <c r="B175" s="362"/>
      <c r="C175" s="20" t="s">
        <v>134</v>
      </c>
      <c r="D175" s="116" t="s">
        <v>135</v>
      </c>
      <c r="E175" s="116" t="s">
        <v>135</v>
      </c>
      <c r="F175" s="116" t="s">
        <v>135</v>
      </c>
      <c r="G175" s="116" t="s">
        <v>135</v>
      </c>
      <c r="H175" s="116" t="s">
        <v>135</v>
      </c>
      <c r="I175" s="62"/>
      <c r="J175" s="63"/>
      <c r="K175" s="116" t="s">
        <v>135</v>
      </c>
      <c r="L175" s="116" t="s">
        <v>135</v>
      </c>
      <c r="M175" s="116" t="s">
        <v>135</v>
      </c>
      <c r="N175" s="116" t="s">
        <v>135</v>
      </c>
      <c r="O175" s="116" t="s">
        <v>135</v>
      </c>
      <c r="P175" s="62"/>
      <c r="Q175" s="63"/>
      <c r="R175" s="116" t="s">
        <v>135</v>
      </c>
      <c r="S175" s="116" t="s">
        <v>135</v>
      </c>
      <c r="T175" s="116" t="s">
        <v>135</v>
      </c>
      <c r="U175" s="116" t="s">
        <v>135</v>
      </c>
      <c r="V175" s="116" t="s">
        <v>135</v>
      </c>
      <c r="W175" s="58"/>
      <c r="X175" s="24"/>
      <c r="Y175" s="24"/>
      <c r="Z175" s="317"/>
      <c r="AB175" s="225"/>
      <c r="AC175" s="225"/>
      <c r="AD175" s="225"/>
      <c r="AE175" s="225"/>
      <c r="AF175" s="225"/>
      <c r="AG175" s="225"/>
      <c r="AH175" s="225"/>
      <c r="AI175" s="225"/>
      <c r="AJ175" s="225"/>
      <c r="AK175" s="225"/>
      <c r="AL175" s="225"/>
      <c r="AM175" s="225"/>
      <c r="AN175" s="225"/>
      <c r="AO175" s="225"/>
    </row>
    <row r="176" spans="1:41" s="157" customFormat="1" ht="7.5" customHeight="1" thickBot="1">
      <c r="A176" s="344"/>
      <c r="B176" s="363"/>
      <c r="C176" s="155"/>
      <c r="D176" s="155"/>
      <c r="E176" s="155"/>
      <c r="F176" s="155"/>
      <c r="G176" s="155"/>
      <c r="H176" s="155"/>
      <c r="I176" s="155"/>
      <c r="J176" s="155"/>
      <c r="K176" s="155"/>
      <c r="L176" s="155"/>
      <c r="M176" s="155"/>
      <c r="N176" s="155"/>
      <c r="O176" s="155"/>
      <c r="P176" s="155"/>
      <c r="Q176" s="155"/>
      <c r="R176" s="155"/>
      <c r="S176" s="155"/>
      <c r="T176" s="155"/>
      <c r="U176" s="155"/>
      <c r="V176" s="155"/>
      <c r="W176" s="156"/>
      <c r="X176" s="24"/>
      <c r="Y176" s="24"/>
      <c r="Z176" s="317"/>
      <c r="AB176" s="225"/>
      <c r="AC176" s="225"/>
      <c r="AD176" s="225"/>
      <c r="AE176" s="225"/>
      <c r="AF176" s="225"/>
      <c r="AG176" s="225"/>
      <c r="AH176" s="225"/>
      <c r="AI176" s="225"/>
      <c r="AJ176" s="225"/>
      <c r="AK176" s="225"/>
      <c r="AL176" s="225"/>
      <c r="AM176" s="225"/>
      <c r="AN176" s="225"/>
      <c r="AO176" s="225"/>
    </row>
    <row r="177" spans="1:41" s="157" customFormat="1">
      <c r="A177" s="344"/>
      <c r="B177" s="73"/>
      <c r="C177" s="68"/>
      <c r="D177" s="68"/>
      <c r="E177" s="68"/>
      <c r="F177" s="24"/>
      <c r="G177" s="24"/>
      <c r="H177" s="24"/>
      <c r="I177" s="24"/>
      <c r="J177" s="24"/>
      <c r="K177" s="24"/>
      <c r="L177" s="24"/>
      <c r="M177" s="24"/>
      <c r="N177" s="24"/>
      <c r="O177" s="24"/>
      <c r="P177" s="24"/>
      <c r="Q177" s="24"/>
      <c r="R177" s="24"/>
      <c r="S177" s="24"/>
      <c r="T177" s="24"/>
      <c r="U177" s="24"/>
      <c r="V177" s="24"/>
      <c r="W177" s="24"/>
      <c r="X177" s="24"/>
      <c r="Y177" s="24"/>
      <c r="Z177" s="317"/>
      <c r="AB177" s="225"/>
      <c r="AC177" s="225"/>
      <c r="AD177" s="225"/>
      <c r="AE177" s="225"/>
      <c r="AF177" s="225"/>
      <c r="AG177" s="225"/>
      <c r="AH177" s="225"/>
      <c r="AI177" s="225"/>
      <c r="AJ177" s="225"/>
      <c r="AK177" s="225"/>
      <c r="AL177" s="225"/>
      <c r="AM177" s="225"/>
      <c r="AN177" s="225"/>
      <c r="AO177" s="225"/>
    </row>
    <row r="178" spans="1:41" s="157" customFormat="1" ht="30" customHeight="1">
      <c r="A178" s="344"/>
      <c r="B178" s="24"/>
      <c r="C178" s="374" t="s">
        <v>136</v>
      </c>
      <c r="D178" s="374"/>
      <c r="E178" s="374"/>
      <c r="F178" s="374"/>
      <c r="G178" s="374"/>
      <c r="H178" s="374"/>
      <c r="I178" s="374"/>
      <c r="J178" s="374"/>
      <c r="K178" s="374"/>
      <c r="L178" s="374"/>
      <c r="M178" s="374"/>
      <c r="N178" s="374"/>
      <c r="O178" s="374"/>
      <c r="P178" s="374"/>
      <c r="Q178" s="374"/>
      <c r="R178" s="374"/>
      <c r="S178" s="374"/>
      <c r="T178" s="374"/>
      <c r="U178" s="374"/>
      <c r="V178" s="374"/>
      <c r="W178" s="74"/>
      <c r="X178" s="24"/>
      <c r="Y178" s="24"/>
      <c r="Z178" s="317"/>
      <c r="AB178" s="225"/>
      <c r="AC178" s="225"/>
      <c r="AD178" s="225"/>
      <c r="AE178" s="225"/>
      <c r="AF178" s="225"/>
      <c r="AG178" s="225"/>
      <c r="AH178" s="225"/>
      <c r="AI178" s="225"/>
      <c r="AJ178" s="225"/>
      <c r="AK178" s="225"/>
      <c r="AL178" s="225"/>
      <c r="AM178" s="225"/>
      <c r="AN178" s="225"/>
      <c r="AO178" s="225"/>
    </row>
    <row r="179" spans="1:41" s="157" customFormat="1" ht="45" customHeight="1">
      <c r="A179" s="344"/>
      <c r="B179" s="24"/>
      <c r="C179" s="374" t="s">
        <v>65</v>
      </c>
      <c r="D179" s="374"/>
      <c r="E179" s="374"/>
      <c r="F179" s="374"/>
      <c r="G179" s="374"/>
      <c r="H179" s="374"/>
      <c r="I179" s="374"/>
      <c r="J179" s="374"/>
      <c r="K179" s="374"/>
      <c r="L179" s="374"/>
      <c r="M179" s="374"/>
      <c r="N179" s="374"/>
      <c r="O179" s="374"/>
      <c r="P179" s="374"/>
      <c r="Q179" s="374"/>
      <c r="R179" s="374"/>
      <c r="S179" s="374"/>
      <c r="T179" s="374"/>
      <c r="U179" s="374"/>
      <c r="V179" s="374"/>
      <c r="W179" s="374"/>
      <c r="X179" s="24"/>
      <c r="Y179" s="24"/>
      <c r="Z179" s="317"/>
      <c r="AB179" s="225"/>
      <c r="AC179" s="225"/>
      <c r="AD179" s="225"/>
      <c r="AE179" s="225"/>
      <c r="AF179" s="225"/>
      <c r="AG179" s="225"/>
      <c r="AH179" s="225"/>
      <c r="AI179" s="225"/>
      <c r="AJ179" s="225"/>
      <c r="AK179" s="225"/>
      <c r="AL179" s="225"/>
      <c r="AM179" s="225"/>
      <c r="AN179" s="225"/>
      <c r="AO179" s="225"/>
    </row>
    <row r="180" spans="1:41" s="157" customFormat="1" ht="15" customHeight="1">
      <c r="A180" s="344"/>
      <c r="B180" s="24"/>
      <c r="C180" s="381" t="s">
        <v>137</v>
      </c>
      <c r="D180" s="381"/>
      <c r="E180" s="381"/>
      <c r="F180" s="381"/>
      <c r="G180" s="381"/>
      <c r="H180" s="381"/>
      <c r="I180" s="381"/>
      <c r="J180" s="381"/>
      <c r="K180" s="381"/>
      <c r="L180" s="381"/>
      <c r="M180" s="381"/>
      <c r="N180" s="381"/>
      <c r="O180" s="381"/>
      <c r="P180" s="381"/>
      <c r="Q180" s="381"/>
      <c r="R180" s="381"/>
      <c r="S180" s="381"/>
      <c r="T180" s="381"/>
      <c r="U180" s="381"/>
      <c r="V180" s="381"/>
      <c r="W180" s="338"/>
      <c r="X180" s="24"/>
      <c r="Y180" s="24"/>
      <c r="Z180" s="317"/>
      <c r="AB180" s="225"/>
      <c r="AC180" s="225"/>
      <c r="AD180" s="225"/>
      <c r="AE180" s="225"/>
      <c r="AF180" s="225"/>
      <c r="AG180" s="225"/>
      <c r="AH180" s="225"/>
      <c r="AI180" s="225"/>
      <c r="AJ180" s="225"/>
      <c r="AK180" s="225"/>
      <c r="AL180" s="225"/>
      <c r="AM180" s="225"/>
      <c r="AN180" s="225"/>
      <c r="AO180" s="225"/>
    </row>
    <row r="181" spans="1:41" s="157" customFormat="1" ht="15.75" thickBot="1">
      <c r="A181" s="344"/>
      <c r="B181" s="24"/>
      <c r="C181" s="75"/>
      <c r="D181" s="75"/>
      <c r="E181" s="75"/>
      <c r="F181" s="75"/>
      <c r="G181" s="75"/>
      <c r="H181" s="75"/>
      <c r="I181" s="75"/>
      <c r="J181" s="75"/>
      <c r="K181" s="75"/>
      <c r="L181" s="75"/>
      <c r="M181" s="75"/>
      <c r="N181" s="75"/>
      <c r="O181" s="75"/>
      <c r="P181" s="75"/>
      <c r="Q181" s="75"/>
      <c r="R181" s="75"/>
      <c r="S181" s="75"/>
      <c r="T181" s="75"/>
      <c r="U181" s="75"/>
      <c r="V181" s="75"/>
      <c r="W181" s="75"/>
      <c r="X181" s="24"/>
      <c r="Y181" s="24"/>
      <c r="Z181" s="317"/>
      <c r="AB181" s="225"/>
      <c r="AC181" s="225"/>
      <c r="AD181" s="225"/>
      <c r="AE181" s="225"/>
      <c r="AF181" s="225"/>
      <c r="AG181" s="225"/>
      <c r="AH181" s="225"/>
      <c r="AI181" s="225"/>
      <c r="AJ181" s="225"/>
      <c r="AK181" s="225"/>
      <c r="AL181" s="225"/>
      <c r="AM181" s="225"/>
      <c r="AN181" s="225"/>
      <c r="AO181" s="225"/>
    </row>
    <row r="182" spans="1:41" s="157" customFormat="1" ht="60" customHeight="1">
      <c r="A182" s="344"/>
      <c r="B182" s="357" t="s">
        <v>140</v>
      </c>
      <c r="C182" s="358"/>
      <c r="D182" s="358"/>
      <c r="E182" s="358"/>
      <c r="F182" s="358"/>
      <c r="G182" s="358"/>
      <c r="H182" s="358"/>
      <c r="I182" s="358"/>
      <c r="J182" s="358"/>
      <c r="K182" s="358"/>
      <c r="L182" s="358"/>
      <c r="M182" s="358"/>
      <c r="N182" s="358"/>
      <c r="O182" s="358"/>
      <c r="P182" s="358"/>
      <c r="Q182" s="358"/>
      <c r="R182" s="358"/>
      <c r="S182" s="358"/>
      <c r="T182" s="358"/>
      <c r="U182" s="358"/>
      <c r="V182" s="358"/>
      <c r="W182" s="359"/>
      <c r="X182" s="24"/>
      <c r="Y182" s="24"/>
      <c r="Z182" s="316"/>
      <c r="AB182" s="225"/>
      <c r="AC182" s="225"/>
      <c r="AD182" s="225"/>
      <c r="AE182" s="225"/>
      <c r="AF182" s="225"/>
      <c r="AG182" s="225"/>
      <c r="AH182" s="225"/>
      <c r="AI182" s="225"/>
      <c r="AJ182" s="225"/>
      <c r="AK182" s="225"/>
      <c r="AL182" s="225"/>
      <c r="AM182" s="225"/>
      <c r="AN182" s="225"/>
      <c r="AO182" s="225"/>
    </row>
    <row r="183" spans="1:41" s="157" customFormat="1" ht="18.75" customHeight="1">
      <c r="A183" s="344"/>
      <c r="B183" s="361" t="s">
        <v>49</v>
      </c>
      <c r="C183" s="245"/>
      <c r="D183" s="99"/>
      <c r="E183" s="99"/>
      <c r="F183" s="99"/>
      <c r="G183" s="99"/>
      <c r="H183" s="99"/>
      <c r="I183" s="99"/>
      <c r="J183" s="99"/>
      <c r="K183" s="99"/>
      <c r="L183" s="99"/>
      <c r="M183" s="99"/>
      <c r="N183" s="99"/>
      <c r="O183" s="99"/>
      <c r="P183" s="99"/>
      <c r="Q183" s="99"/>
      <c r="R183" s="99"/>
      <c r="S183" s="99"/>
      <c r="T183" s="99"/>
      <c r="U183" s="99"/>
      <c r="V183" s="99"/>
      <c r="W183" s="246"/>
      <c r="X183" s="24"/>
      <c r="Y183" s="24"/>
      <c r="Z183" s="316"/>
      <c r="AB183" s="225"/>
      <c r="AC183" s="225"/>
      <c r="AD183" s="225"/>
      <c r="AE183" s="225"/>
      <c r="AF183" s="225"/>
      <c r="AG183" s="225"/>
      <c r="AH183" s="225"/>
      <c r="AI183" s="225"/>
      <c r="AJ183" s="225"/>
      <c r="AK183" s="225"/>
      <c r="AL183" s="225"/>
      <c r="AM183" s="225"/>
      <c r="AN183" s="225"/>
      <c r="AO183" s="225"/>
    </row>
    <row r="184" spans="1:41" s="157" customFormat="1" ht="14.25" customHeight="1">
      <c r="A184" s="344"/>
      <c r="B184" s="362"/>
      <c r="C184" s="30"/>
      <c r="D184" s="30"/>
      <c r="E184" s="30"/>
      <c r="F184" s="30"/>
      <c r="G184" s="30"/>
      <c r="H184" s="30"/>
      <c r="I184" s="31"/>
      <c r="J184" s="32"/>
      <c r="K184" s="30"/>
      <c r="L184" s="30"/>
      <c r="M184" s="30"/>
      <c r="N184" s="30"/>
      <c r="O184" s="30"/>
      <c r="P184" s="31"/>
      <c r="Q184" s="32"/>
      <c r="R184" s="30"/>
      <c r="S184" s="30"/>
      <c r="T184" s="30"/>
      <c r="U184" s="30"/>
      <c r="V184" s="30"/>
      <c r="W184" s="33"/>
      <c r="X184" s="24"/>
      <c r="Y184" s="24"/>
      <c r="Z184" s="316"/>
      <c r="AB184" s="225"/>
      <c r="AC184" s="225"/>
      <c r="AD184" s="225"/>
      <c r="AE184" s="225"/>
      <c r="AF184" s="225"/>
      <c r="AG184" s="225"/>
      <c r="AH184" s="225"/>
      <c r="AI184" s="225"/>
      <c r="AJ184" s="225"/>
      <c r="AK184" s="225"/>
      <c r="AL184" s="225"/>
      <c r="AM184" s="225"/>
      <c r="AN184" s="225"/>
      <c r="AO184" s="225"/>
    </row>
    <row r="185" spans="1:41" s="157" customFormat="1" ht="14.25" customHeight="1">
      <c r="A185" s="344"/>
      <c r="B185" s="362"/>
      <c r="C185" s="34"/>
      <c r="D185" s="34"/>
      <c r="E185" s="34"/>
      <c r="F185" s="34"/>
      <c r="G185" s="34"/>
      <c r="H185" s="34"/>
      <c r="I185" s="35"/>
      <c r="J185" s="36"/>
      <c r="K185" s="34"/>
      <c r="L185" s="34"/>
      <c r="M185" s="34"/>
      <c r="N185" s="34"/>
      <c r="O185" s="34"/>
      <c r="P185" s="35"/>
      <c r="Q185" s="36"/>
      <c r="R185" s="34"/>
      <c r="S185" s="34"/>
      <c r="T185" s="34"/>
      <c r="U185" s="34"/>
      <c r="V185" s="34"/>
      <c r="W185" s="37"/>
      <c r="X185" s="24"/>
      <c r="Y185" s="24"/>
      <c r="Z185" s="316"/>
      <c r="AA185" s="318"/>
      <c r="AB185" s="228"/>
      <c r="AC185" s="228"/>
      <c r="AD185" s="228"/>
      <c r="AE185" s="228"/>
      <c r="AF185" s="229"/>
      <c r="AG185" s="228"/>
      <c r="AH185" s="228"/>
      <c r="AI185" s="228"/>
      <c r="AJ185" s="228"/>
      <c r="AK185" s="228"/>
      <c r="AL185" s="228"/>
      <c r="AM185" s="228"/>
      <c r="AN185" s="228"/>
      <c r="AO185" s="228"/>
    </row>
    <row r="186" spans="1:41" s="157" customFormat="1" ht="14.25" customHeight="1">
      <c r="A186" s="344"/>
      <c r="B186" s="362"/>
      <c r="C186" s="34"/>
      <c r="D186" s="34"/>
      <c r="E186" s="34"/>
      <c r="F186" s="34"/>
      <c r="G186" s="34"/>
      <c r="H186" s="34"/>
      <c r="I186" s="35"/>
      <c r="J186" s="36"/>
      <c r="K186" s="34"/>
      <c r="L186" s="34"/>
      <c r="M186" s="34"/>
      <c r="N186" s="34"/>
      <c r="O186" s="34"/>
      <c r="P186" s="35"/>
      <c r="Q186" s="36"/>
      <c r="R186" s="34"/>
      <c r="S186" s="34"/>
      <c r="T186" s="34"/>
      <c r="U186" s="34"/>
      <c r="V186" s="34"/>
      <c r="W186" s="37"/>
      <c r="X186" s="24"/>
      <c r="Y186" s="24"/>
      <c r="Z186" s="316"/>
      <c r="AA186" s="319"/>
      <c r="AB186" s="224"/>
      <c r="AC186" s="224"/>
      <c r="AD186" s="224"/>
      <c r="AE186" s="224"/>
      <c r="AF186" s="224"/>
      <c r="AG186" s="224"/>
      <c r="AH186" s="224"/>
      <c r="AI186" s="224"/>
      <c r="AJ186" s="224"/>
      <c r="AK186" s="224"/>
      <c r="AL186" s="224"/>
      <c r="AM186" s="224"/>
      <c r="AN186" s="224"/>
      <c r="AO186" s="224"/>
    </row>
    <row r="187" spans="1:41" s="157" customFormat="1" ht="14.25" customHeight="1">
      <c r="A187" s="344"/>
      <c r="B187" s="362"/>
      <c r="C187" s="34"/>
      <c r="D187" s="34"/>
      <c r="E187" s="34"/>
      <c r="F187" s="34"/>
      <c r="G187" s="34"/>
      <c r="H187" s="34"/>
      <c r="I187" s="35"/>
      <c r="J187" s="36"/>
      <c r="K187" s="34"/>
      <c r="L187" s="34"/>
      <c r="M187" s="34"/>
      <c r="N187" s="34"/>
      <c r="O187" s="34"/>
      <c r="P187" s="35"/>
      <c r="Q187" s="36"/>
      <c r="R187" s="34"/>
      <c r="S187" s="34"/>
      <c r="T187" s="34"/>
      <c r="U187" s="34"/>
      <c r="V187" s="34"/>
      <c r="W187" s="37"/>
      <c r="X187" s="24"/>
      <c r="Y187" s="24"/>
      <c r="Z187" s="316"/>
      <c r="AB187" s="225"/>
      <c r="AC187" s="225"/>
      <c r="AD187" s="225"/>
      <c r="AE187" s="225"/>
      <c r="AF187" s="225"/>
      <c r="AG187" s="225"/>
      <c r="AH187" s="225"/>
      <c r="AI187" s="225"/>
      <c r="AJ187" s="225"/>
      <c r="AK187" s="225"/>
      <c r="AL187" s="225"/>
      <c r="AM187" s="225"/>
      <c r="AN187" s="225"/>
      <c r="AO187" s="225"/>
    </row>
    <row r="188" spans="1:41" s="157" customFormat="1" ht="14.25" customHeight="1">
      <c r="A188" s="344"/>
      <c r="B188" s="362"/>
      <c r="C188" s="34"/>
      <c r="D188" s="34"/>
      <c r="E188" s="34"/>
      <c r="F188" s="34"/>
      <c r="G188" s="34"/>
      <c r="H188" s="34"/>
      <c r="I188" s="35"/>
      <c r="J188" s="36"/>
      <c r="K188" s="34"/>
      <c r="L188" s="34"/>
      <c r="M188" s="34"/>
      <c r="N188" s="34"/>
      <c r="O188" s="34"/>
      <c r="P188" s="35"/>
      <c r="Q188" s="36"/>
      <c r="R188" s="34"/>
      <c r="S188" s="34"/>
      <c r="T188" s="34"/>
      <c r="U188" s="34"/>
      <c r="V188" s="34"/>
      <c r="W188" s="37"/>
      <c r="X188" s="24"/>
      <c r="Y188" s="24"/>
      <c r="Z188" s="316"/>
      <c r="AB188" s="225"/>
      <c r="AC188" s="225"/>
      <c r="AD188" s="225"/>
      <c r="AE188" s="225"/>
      <c r="AF188" s="225"/>
      <c r="AG188" s="225"/>
      <c r="AH188" s="225"/>
      <c r="AI188" s="225"/>
      <c r="AJ188" s="225"/>
      <c r="AK188" s="225"/>
      <c r="AL188" s="225"/>
      <c r="AM188" s="225"/>
      <c r="AN188" s="225"/>
      <c r="AO188" s="225"/>
    </row>
    <row r="189" spans="1:41" s="157" customFormat="1" ht="14.25" customHeight="1">
      <c r="A189" s="344"/>
      <c r="B189" s="362"/>
      <c r="C189" s="34"/>
      <c r="D189" s="34"/>
      <c r="E189" s="34"/>
      <c r="F189" s="34"/>
      <c r="G189" s="34"/>
      <c r="H189" s="34"/>
      <c r="I189" s="35"/>
      <c r="J189" s="36"/>
      <c r="K189" s="34"/>
      <c r="L189" s="34"/>
      <c r="M189" s="34"/>
      <c r="N189" s="34"/>
      <c r="O189" s="34"/>
      <c r="P189" s="35"/>
      <c r="Q189" s="36"/>
      <c r="R189" s="34"/>
      <c r="S189" s="34"/>
      <c r="T189" s="34"/>
      <c r="U189" s="34"/>
      <c r="V189" s="34"/>
      <c r="W189" s="37"/>
      <c r="X189" s="24"/>
      <c r="Y189" s="24"/>
      <c r="Z189" s="316"/>
      <c r="AA189" s="320"/>
      <c r="AB189" s="226"/>
      <c r="AC189" s="226"/>
      <c r="AD189" s="226"/>
      <c r="AE189" s="226"/>
      <c r="AF189" s="226"/>
      <c r="AG189" s="226"/>
      <c r="AH189" s="226"/>
      <c r="AI189" s="226"/>
      <c r="AJ189" s="226"/>
      <c r="AK189" s="226"/>
      <c r="AL189" s="226"/>
      <c r="AM189" s="226"/>
      <c r="AN189" s="226"/>
      <c r="AO189" s="226"/>
    </row>
    <row r="190" spans="1:41" s="157" customFormat="1" ht="14.25" customHeight="1">
      <c r="A190" s="344"/>
      <c r="B190" s="362"/>
      <c r="C190" s="34"/>
      <c r="D190" s="34"/>
      <c r="E190" s="34"/>
      <c r="F190" s="34"/>
      <c r="G190" s="34"/>
      <c r="H190" s="34"/>
      <c r="I190" s="35"/>
      <c r="J190" s="36"/>
      <c r="K190" s="34"/>
      <c r="L190" s="34"/>
      <c r="M190" s="34"/>
      <c r="N190" s="34"/>
      <c r="O190" s="34"/>
      <c r="P190" s="35"/>
      <c r="Q190" s="36"/>
      <c r="R190" s="34"/>
      <c r="S190" s="34"/>
      <c r="T190" s="34"/>
      <c r="U190" s="34"/>
      <c r="V190" s="34"/>
      <c r="W190" s="37"/>
      <c r="X190" s="24"/>
      <c r="Y190" s="24"/>
      <c r="Z190" s="316"/>
      <c r="AA190" s="320"/>
      <c r="AB190" s="226"/>
      <c r="AC190" s="226"/>
      <c r="AD190" s="226"/>
      <c r="AE190" s="226"/>
      <c r="AF190" s="226"/>
      <c r="AG190" s="226"/>
      <c r="AH190" s="226"/>
      <c r="AI190" s="226"/>
      <c r="AJ190" s="226"/>
      <c r="AK190" s="226"/>
      <c r="AL190" s="226"/>
      <c r="AM190" s="226"/>
      <c r="AN190" s="226"/>
      <c r="AO190" s="226"/>
    </row>
    <row r="191" spans="1:41" s="157" customFormat="1" ht="14.25" customHeight="1">
      <c r="A191" s="344"/>
      <c r="B191" s="362"/>
      <c r="C191" s="34"/>
      <c r="D191" s="34"/>
      <c r="E191" s="34"/>
      <c r="F191" s="34"/>
      <c r="G191" s="34"/>
      <c r="H191" s="34"/>
      <c r="I191" s="35"/>
      <c r="J191" s="36"/>
      <c r="K191" s="34"/>
      <c r="L191" s="34"/>
      <c r="M191" s="34"/>
      <c r="N191" s="34"/>
      <c r="O191" s="34"/>
      <c r="P191" s="35"/>
      <c r="Q191" s="36"/>
      <c r="R191" s="34"/>
      <c r="S191" s="34"/>
      <c r="T191" s="34"/>
      <c r="U191" s="34"/>
      <c r="V191" s="34"/>
      <c r="W191" s="37"/>
      <c r="X191" s="24"/>
      <c r="Y191" s="24"/>
      <c r="Z191" s="316"/>
      <c r="AA191" s="320"/>
      <c r="AB191" s="226"/>
      <c r="AC191" s="226"/>
      <c r="AD191" s="226"/>
      <c r="AE191" s="226"/>
      <c r="AF191" s="226"/>
      <c r="AG191" s="226"/>
      <c r="AH191" s="226"/>
      <c r="AI191" s="226"/>
      <c r="AJ191" s="226"/>
      <c r="AK191" s="226"/>
      <c r="AL191" s="226"/>
      <c r="AM191" s="226"/>
      <c r="AN191" s="226"/>
      <c r="AO191" s="226"/>
    </row>
    <row r="192" spans="1:41" s="157" customFormat="1" ht="14.25" customHeight="1">
      <c r="A192" s="344"/>
      <c r="B192" s="362"/>
      <c r="C192" s="34"/>
      <c r="D192" s="34"/>
      <c r="E192" s="34"/>
      <c r="F192" s="34"/>
      <c r="G192" s="34"/>
      <c r="H192" s="34"/>
      <c r="I192" s="35"/>
      <c r="J192" s="36"/>
      <c r="K192" s="34"/>
      <c r="L192" s="34"/>
      <c r="M192" s="34"/>
      <c r="N192" s="34"/>
      <c r="O192" s="34"/>
      <c r="P192" s="35"/>
      <c r="Q192" s="36"/>
      <c r="R192" s="34"/>
      <c r="S192" s="34"/>
      <c r="T192" s="34"/>
      <c r="U192" s="34"/>
      <c r="V192" s="34"/>
      <c r="W192" s="37"/>
      <c r="X192" s="24"/>
      <c r="Y192" s="24"/>
      <c r="Z192" s="316"/>
      <c r="AB192" s="225"/>
      <c r="AC192" s="225"/>
      <c r="AD192" s="225"/>
      <c r="AE192" s="225"/>
      <c r="AF192" s="225"/>
      <c r="AG192" s="225"/>
      <c r="AH192" s="225"/>
      <c r="AI192" s="225"/>
      <c r="AJ192" s="225"/>
      <c r="AK192" s="225"/>
      <c r="AL192" s="225"/>
      <c r="AM192" s="225"/>
      <c r="AN192" s="225"/>
      <c r="AO192" s="225"/>
    </row>
    <row r="193" spans="1:41" s="157" customFormat="1" ht="14.25" customHeight="1">
      <c r="A193" s="344"/>
      <c r="B193" s="362"/>
      <c r="C193" s="34"/>
      <c r="D193" s="34"/>
      <c r="E193" s="34"/>
      <c r="F193" s="34"/>
      <c r="G193" s="34"/>
      <c r="H193" s="34"/>
      <c r="I193" s="35"/>
      <c r="J193" s="36"/>
      <c r="K193" s="34"/>
      <c r="L193" s="34"/>
      <c r="M193" s="34"/>
      <c r="N193" s="34"/>
      <c r="O193" s="34"/>
      <c r="P193" s="35"/>
      <c r="Q193" s="36"/>
      <c r="R193" s="34"/>
      <c r="S193" s="34"/>
      <c r="T193" s="34"/>
      <c r="U193" s="34"/>
      <c r="V193" s="34"/>
      <c r="W193" s="37"/>
      <c r="X193" s="24"/>
      <c r="Y193" s="24"/>
      <c r="Z193" s="316"/>
      <c r="AB193" s="225"/>
      <c r="AC193" s="225"/>
      <c r="AD193" s="225"/>
      <c r="AE193" s="225"/>
      <c r="AF193" s="225"/>
      <c r="AG193" s="225"/>
      <c r="AH193" s="225"/>
      <c r="AI193" s="225"/>
      <c r="AJ193" s="225"/>
      <c r="AK193" s="225"/>
      <c r="AL193" s="225"/>
      <c r="AM193" s="225"/>
      <c r="AN193" s="225"/>
      <c r="AO193" s="225"/>
    </row>
    <row r="194" spans="1:41" s="157" customFormat="1" ht="14.25" customHeight="1">
      <c r="A194" s="344"/>
      <c r="B194" s="362"/>
      <c r="C194" s="34"/>
      <c r="D194" s="34"/>
      <c r="E194" s="34"/>
      <c r="F194" s="34"/>
      <c r="G194" s="34"/>
      <c r="H194" s="34"/>
      <c r="I194" s="35"/>
      <c r="J194" s="36"/>
      <c r="K194" s="34"/>
      <c r="L194" s="34"/>
      <c r="M194" s="34"/>
      <c r="N194" s="34"/>
      <c r="O194" s="34"/>
      <c r="P194" s="35"/>
      <c r="Q194" s="36"/>
      <c r="R194" s="34"/>
      <c r="S194" s="34"/>
      <c r="T194" s="34"/>
      <c r="U194" s="34"/>
      <c r="V194" s="34"/>
      <c r="W194" s="37"/>
      <c r="X194" s="24"/>
      <c r="Y194" s="24"/>
      <c r="Z194" s="316"/>
      <c r="AA194" s="319"/>
      <c r="AB194" s="224"/>
      <c r="AC194" s="224"/>
      <c r="AD194" s="224"/>
      <c r="AE194" s="224"/>
      <c r="AF194" s="224"/>
      <c r="AG194" s="224"/>
      <c r="AH194" s="224"/>
      <c r="AI194" s="224"/>
      <c r="AJ194" s="224"/>
      <c r="AK194" s="224"/>
      <c r="AL194" s="224"/>
      <c r="AM194" s="224"/>
      <c r="AN194" s="224"/>
      <c r="AO194" s="224"/>
    </row>
    <row r="195" spans="1:41" s="157" customFormat="1" ht="14.25" customHeight="1">
      <c r="A195" s="344"/>
      <c r="B195" s="362"/>
      <c r="C195" s="34"/>
      <c r="D195" s="34"/>
      <c r="E195" s="34"/>
      <c r="F195" s="34"/>
      <c r="G195" s="34"/>
      <c r="H195" s="34"/>
      <c r="I195" s="35"/>
      <c r="J195" s="36"/>
      <c r="K195" s="34"/>
      <c r="L195" s="34"/>
      <c r="M195" s="34"/>
      <c r="N195" s="34"/>
      <c r="O195" s="34"/>
      <c r="P195" s="35"/>
      <c r="Q195" s="36"/>
      <c r="R195" s="34"/>
      <c r="S195" s="34"/>
      <c r="T195" s="34"/>
      <c r="U195" s="34"/>
      <c r="V195" s="34"/>
      <c r="W195" s="37"/>
      <c r="X195" s="24"/>
      <c r="Y195" s="24"/>
      <c r="Z195" s="316"/>
      <c r="AB195" s="225"/>
      <c r="AC195" s="225"/>
      <c r="AD195" s="225"/>
      <c r="AE195" s="225"/>
      <c r="AF195" s="225"/>
      <c r="AG195" s="225"/>
      <c r="AH195" s="225"/>
      <c r="AI195" s="225"/>
      <c r="AJ195" s="225"/>
      <c r="AK195" s="225"/>
      <c r="AL195" s="225"/>
      <c r="AM195" s="225"/>
      <c r="AN195" s="225"/>
      <c r="AO195" s="225"/>
    </row>
    <row r="196" spans="1:41" s="157" customFormat="1" ht="14.25" customHeight="1">
      <c r="A196" s="344"/>
      <c r="B196" s="362"/>
      <c r="C196" s="34"/>
      <c r="D196" s="34"/>
      <c r="E196" s="34"/>
      <c r="F196" s="34"/>
      <c r="G196" s="34"/>
      <c r="H196" s="34"/>
      <c r="I196" s="35"/>
      <c r="J196" s="36"/>
      <c r="K196" s="34"/>
      <c r="L196" s="34"/>
      <c r="M196" s="34"/>
      <c r="N196" s="34"/>
      <c r="O196" s="34"/>
      <c r="P196" s="35"/>
      <c r="Q196" s="36"/>
      <c r="R196" s="34"/>
      <c r="S196" s="34"/>
      <c r="T196" s="34"/>
      <c r="U196" s="34"/>
      <c r="V196" s="34"/>
      <c r="W196" s="37"/>
      <c r="X196" s="24"/>
      <c r="Y196" s="24"/>
      <c r="Z196" s="316"/>
      <c r="AB196" s="225"/>
      <c r="AC196" s="225"/>
      <c r="AD196" s="225"/>
      <c r="AE196" s="226"/>
      <c r="AF196" s="225"/>
      <c r="AG196" s="225"/>
      <c r="AH196" s="225"/>
      <c r="AI196" s="225"/>
      <c r="AJ196" s="226"/>
      <c r="AK196" s="225"/>
      <c r="AL196" s="225"/>
      <c r="AM196" s="225"/>
      <c r="AN196" s="225"/>
      <c r="AO196" s="225"/>
    </row>
    <row r="197" spans="1:41" s="157" customFormat="1">
      <c r="A197" s="344"/>
      <c r="B197" s="362"/>
      <c r="C197" s="34"/>
      <c r="D197" s="34"/>
      <c r="E197" s="34"/>
      <c r="F197" s="34"/>
      <c r="G197" s="34"/>
      <c r="H197" s="34"/>
      <c r="I197" s="35"/>
      <c r="J197" s="36"/>
      <c r="K197" s="34"/>
      <c r="L197" s="34"/>
      <c r="M197" s="34"/>
      <c r="N197" s="34"/>
      <c r="O197" s="34"/>
      <c r="P197" s="35"/>
      <c r="Q197" s="36"/>
      <c r="R197" s="34"/>
      <c r="S197" s="34"/>
      <c r="T197" s="34"/>
      <c r="U197" s="34"/>
      <c r="V197" s="34"/>
      <c r="W197" s="37"/>
      <c r="X197" s="24"/>
      <c r="Y197" s="24"/>
      <c r="Z197" s="316"/>
      <c r="AA197" s="320"/>
      <c r="AB197" s="226"/>
      <c r="AC197" s="226"/>
      <c r="AD197" s="226"/>
      <c r="AE197" s="230"/>
      <c r="AF197" s="226"/>
      <c r="AG197" s="226"/>
      <c r="AH197" s="226"/>
      <c r="AI197" s="226"/>
      <c r="AJ197" s="226"/>
      <c r="AK197" s="225"/>
      <c r="AL197" s="225"/>
      <c r="AM197" s="225"/>
      <c r="AN197" s="225"/>
      <c r="AO197" s="226"/>
    </row>
    <row r="198" spans="1:41" s="157" customFormat="1">
      <c r="A198" s="344"/>
      <c r="B198" s="362"/>
      <c r="C198" s="34"/>
      <c r="D198" s="34"/>
      <c r="E198" s="34"/>
      <c r="F198" s="34"/>
      <c r="G198" s="34"/>
      <c r="H198" s="34"/>
      <c r="I198" s="35"/>
      <c r="J198" s="36"/>
      <c r="K198" s="34"/>
      <c r="L198" s="34"/>
      <c r="M198" s="34"/>
      <c r="N198" s="34"/>
      <c r="O198" s="34"/>
      <c r="P198" s="35"/>
      <c r="Q198" s="36"/>
      <c r="R198" s="34"/>
      <c r="S198" s="34"/>
      <c r="T198" s="34"/>
      <c r="U198" s="34"/>
      <c r="V198" s="34"/>
      <c r="W198" s="37"/>
      <c r="X198" s="24"/>
      <c r="Y198" s="24"/>
      <c r="Z198" s="316"/>
      <c r="AA198" s="320"/>
      <c r="AB198" s="226"/>
      <c r="AC198" s="226"/>
      <c r="AD198" s="226"/>
      <c r="AE198" s="230"/>
      <c r="AF198" s="226"/>
      <c r="AG198" s="226"/>
      <c r="AH198" s="226"/>
      <c r="AI198" s="226"/>
      <c r="AJ198" s="226"/>
      <c r="AK198" s="225"/>
      <c r="AL198" s="225"/>
      <c r="AM198" s="225"/>
      <c r="AN198" s="225"/>
      <c r="AO198" s="226"/>
    </row>
    <row r="199" spans="1:41" s="157" customFormat="1" ht="15.75">
      <c r="A199" s="344"/>
      <c r="B199" s="362"/>
      <c r="C199" s="55"/>
      <c r="D199" s="371" t="s">
        <v>132</v>
      </c>
      <c r="E199" s="366"/>
      <c r="F199" s="366"/>
      <c r="G199" s="366"/>
      <c r="H199" s="366"/>
      <c r="I199" s="35"/>
      <c r="J199" s="36"/>
      <c r="K199" s="372" t="s">
        <v>133</v>
      </c>
      <c r="L199" s="367"/>
      <c r="M199" s="367"/>
      <c r="N199" s="367"/>
      <c r="O199" s="367"/>
      <c r="P199" s="40"/>
      <c r="Q199" s="41"/>
      <c r="R199" s="369" t="s">
        <v>114</v>
      </c>
      <c r="S199" s="369"/>
      <c r="T199" s="369"/>
      <c r="U199" s="369"/>
      <c r="V199" s="369"/>
      <c r="W199" s="37"/>
      <c r="X199" s="24"/>
      <c r="Y199" s="24"/>
      <c r="Z199" s="316"/>
      <c r="AA199" s="320"/>
      <c r="AB199" s="226"/>
      <c r="AC199" s="226"/>
      <c r="AD199" s="226"/>
      <c r="AE199" s="230"/>
      <c r="AF199" s="226"/>
      <c r="AG199" s="226"/>
      <c r="AH199" s="226"/>
      <c r="AI199" s="226"/>
      <c r="AJ199" s="226"/>
      <c r="AK199" s="225"/>
      <c r="AL199" s="225"/>
      <c r="AM199" s="225"/>
      <c r="AN199" s="225"/>
      <c r="AO199" s="226"/>
    </row>
    <row r="200" spans="1:41" s="157" customFormat="1" ht="17.25">
      <c r="A200" s="344"/>
      <c r="B200" s="362"/>
      <c r="C200" s="55"/>
      <c r="D200" s="42">
        <v>2014</v>
      </c>
      <c r="E200" s="42">
        <v>2015</v>
      </c>
      <c r="F200" s="42">
        <v>2016</v>
      </c>
      <c r="G200" s="42">
        <v>2017</v>
      </c>
      <c r="H200" s="42">
        <v>2018</v>
      </c>
      <c r="I200" s="56"/>
      <c r="J200" s="57"/>
      <c r="K200" s="42">
        <v>2014</v>
      </c>
      <c r="L200" s="42">
        <v>2015</v>
      </c>
      <c r="M200" s="42">
        <v>2016</v>
      </c>
      <c r="N200" s="42">
        <v>2017</v>
      </c>
      <c r="O200" s="42">
        <v>2018</v>
      </c>
      <c r="P200" s="43"/>
      <c r="Q200" s="44"/>
      <c r="R200" s="42">
        <v>2014</v>
      </c>
      <c r="S200" s="42">
        <v>2015</v>
      </c>
      <c r="T200" s="42">
        <v>2016</v>
      </c>
      <c r="U200" s="42">
        <v>2017</v>
      </c>
      <c r="V200" s="42" t="s">
        <v>116</v>
      </c>
      <c r="W200" s="37"/>
      <c r="X200" s="24"/>
      <c r="Y200" s="24"/>
      <c r="Z200" s="316" t="s">
        <v>72</v>
      </c>
      <c r="AB200" s="225"/>
      <c r="AC200" s="225"/>
      <c r="AD200" s="225"/>
      <c r="AE200" s="225"/>
      <c r="AF200" s="225"/>
      <c r="AG200" s="225"/>
      <c r="AH200" s="225"/>
      <c r="AI200" s="225"/>
      <c r="AJ200" s="225"/>
      <c r="AK200" s="225"/>
      <c r="AL200" s="225"/>
      <c r="AM200" s="225"/>
      <c r="AN200" s="225"/>
      <c r="AO200" s="225"/>
    </row>
    <row r="201" spans="1:41" s="157" customFormat="1" ht="4.5" customHeight="1">
      <c r="A201" s="344"/>
      <c r="B201" s="362"/>
      <c r="C201" s="55"/>
      <c r="D201" s="45"/>
      <c r="E201" s="45"/>
      <c r="F201" s="45"/>
      <c r="G201" s="45"/>
      <c r="H201" s="45"/>
      <c r="I201" s="56"/>
      <c r="J201" s="57"/>
      <c r="K201" s="45"/>
      <c r="L201" s="45"/>
      <c r="M201" s="45"/>
      <c r="N201" s="45"/>
      <c r="O201" s="45"/>
      <c r="P201" s="43"/>
      <c r="Q201" s="44"/>
      <c r="R201" s="45"/>
      <c r="S201" s="45"/>
      <c r="T201" s="45"/>
      <c r="U201" s="45"/>
      <c r="V201" s="45"/>
      <c r="W201" s="37"/>
      <c r="X201" s="24"/>
      <c r="Y201" s="24"/>
      <c r="Z201" s="316"/>
      <c r="AB201" s="225"/>
      <c r="AC201" s="225"/>
      <c r="AD201" s="225"/>
      <c r="AE201" s="225"/>
      <c r="AF201" s="225"/>
      <c r="AG201" s="225"/>
      <c r="AH201" s="225"/>
      <c r="AI201" s="225"/>
      <c r="AJ201" s="225"/>
      <c r="AK201" s="225"/>
      <c r="AL201" s="225"/>
      <c r="AM201" s="225"/>
      <c r="AN201" s="225"/>
      <c r="AO201" s="225"/>
    </row>
    <row r="202" spans="1:41" s="157" customFormat="1" ht="4.5" customHeight="1">
      <c r="A202" s="344"/>
      <c r="B202" s="362"/>
      <c r="C202" s="55"/>
      <c r="D202" s="38"/>
      <c r="E202" s="38"/>
      <c r="F202" s="38"/>
      <c r="G202" s="38"/>
      <c r="H202" s="38"/>
      <c r="I202" s="56"/>
      <c r="J202" s="57"/>
      <c r="K202" s="38"/>
      <c r="L202" s="38"/>
      <c r="M202" s="38"/>
      <c r="N202" s="38"/>
      <c r="O202" s="38"/>
      <c r="P202" s="43"/>
      <c r="Q202" s="44"/>
      <c r="R202" s="38"/>
      <c r="S202" s="38"/>
      <c r="T202" s="38"/>
      <c r="U202" s="38"/>
      <c r="V202" s="38"/>
      <c r="W202" s="37"/>
      <c r="X202" s="24"/>
      <c r="Y202" s="24"/>
      <c r="Z202" s="316"/>
      <c r="AB202" s="225"/>
      <c r="AC202" s="225"/>
      <c r="AD202" s="225"/>
      <c r="AE202" s="225"/>
      <c r="AF202" s="225"/>
      <c r="AG202" s="225"/>
      <c r="AH202" s="225"/>
      <c r="AI202" s="225"/>
      <c r="AJ202" s="225"/>
      <c r="AK202" s="225"/>
      <c r="AL202" s="225"/>
      <c r="AM202" s="225"/>
      <c r="AN202" s="225"/>
      <c r="AO202" s="225"/>
    </row>
    <row r="203" spans="1:41" s="157" customFormat="1">
      <c r="A203" s="344"/>
      <c r="B203" s="362"/>
      <c r="C203" s="342" t="s">
        <v>56</v>
      </c>
      <c r="D203" s="121"/>
      <c r="E203" s="121"/>
      <c r="F203" s="284"/>
      <c r="G203" s="251"/>
      <c r="H203" s="251"/>
      <c r="I203" s="46"/>
      <c r="J203" s="47"/>
      <c r="K203" s="121"/>
      <c r="L203" s="121"/>
      <c r="M203" s="282"/>
      <c r="N203" s="283"/>
      <c r="O203" s="283"/>
      <c r="P203" s="46"/>
      <c r="Q203" s="47"/>
      <c r="R203" s="121"/>
      <c r="S203" s="121"/>
      <c r="T203" s="284"/>
      <c r="U203" s="251"/>
      <c r="V203" s="251"/>
      <c r="W203" s="37"/>
      <c r="X203" s="24"/>
      <c r="Y203" s="24"/>
      <c r="Z203" s="316" t="s">
        <v>57</v>
      </c>
      <c r="AA203" s="316" t="s">
        <v>72</v>
      </c>
      <c r="AB203" s="225"/>
      <c r="AC203" s="225"/>
      <c r="AD203" s="225"/>
      <c r="AE203" s="225"/>
      <c r="AF203" s="225"/>
      <c r="AG203" s="225"/>
      <c r="AH203" s="225"/>
      <c r="AI203" s="225"/>
      <c r="AJ203" s="225"/>
      <c r="AK203" s="225"/>
      <c r="AL203" s="225"/>
      <c r="AM203" s="225"/>
      <c r="AN203" s="225"/>
      <c r="AO203" s="225"/>
    </row>
    <row r="204" spans="1:41" s="157" customFormat="1">
      <c r="A204" s="344"/>
      <c r="B204" s="362"/>
      <c r="C204" s="342" t="s">
        <v>58</v>
      </c>
      <c r="D204" s="235">
        <f t="shared" ref="D204:H205" si="18">VLOOKUP(($Z204&amp;D$20&amp;$AA204),mcas.grade10,2,FALSE)</f>
        <v>69.2</v>
      </c>
      <c r="E204" s="235">
        <f t="shared" si="18"/>
        <v>73.599999999999994</v>
      </c>
      <c r="F204" s="237">
        <f t="shared" si="18"/>
        <v>74.8</v>
      </c>
      <c r="G204" s="235">
        <f t="shared" si="18"/>
        <v>72</v>
      </c>
      <c r="H204" s="235">
        <f t="shared" si="18"/>
        <v>72.86826208178438</v>
      </c>
      <c r="I204" s="46"/>
      <c r="J204" s="47"/>
      <c r="K204" s="260">
        <f t="shared" ref="K204:O205" si="19">VLOOKUP(($Z204&amp;K$20&amp;$AA204),mcas.grade10,3,FALSE)</f>
        <v>36</v>
      </c>
      <c r="L204" s="260">
        <f t="shared" si="19"/>
        <v>44</v>
      </c>
      <c r="M204" s="261">
        <f t="shared" si="19"/>
        <v>47</v>
      </c>
      <c r="N204" s="260">
        <f t="shared" si="19"/>
        <v>42</v>
      </c>
      <c r="O204" s="260">
        <f t="shared" si="19"/>
        <v>45</v>
      </c>
      <c r="P204" s="46"/>
      <c r="Q204" s="47"/>
      <c r="R204" s="235">
        <f t="shared" ref="R204:U205" si="20">VLOOKUP(($Z204&amp;R$20&amp;$AA204),mcas.grade10,4,FALSE)</f>
        <v>46</v>
      </c>
      <c r="S204" s="235">
        <f t="shared" si="20"/>
        <v>55</v>
      </c>
      <c r="T204" s="237">
        <f t="shared" si="20"/>
        <v>55</v>
      </c>
      <c r="U204" s="235">
        <f t="shared" si="20"/>
        <v>43</v>
      </c>
      <c r="V204" s="235">
        <f>VLOOKUP(($Z204&amp;2018&amp;$AA204),mcas.grade10,4,FALSE)</f>
        <v>47.272523782876327</v>
      </c>
      <c r="W204" s="37"/>
      <c r="X204" s="24"/>
      <c r="Y204" s="24"/>
      <c r="Z204" s="316" t="s">
        <v>59</v>
      </c>
      <c r="AA204" s="316" t="s">
        <v>72</v>
      </c>
      <c r="AB204" s="225"/>
      <c r="AC204" s="225"/>
      <c r="AD204" s="225"/>
      <c r="AE204" s="225"/>
      <c r="AF204" s="225"/>
      <c r="AG204" s="225"/>
      <c r="AH204" s="225"/>
      <c r="AI204" s="225"/>
      <c r="AJ204" s="225"/>
      <c r="AK204" s="225"/>
      <c r="AL204" s="225"/>
      <c r="AM204" s="225"/>
      <c r="AN204" s="225"/>
      <c r="AO204" s="225"/>
    </row>
    <row r="205" spans="1:41" s="157" customFormat="1">
      <c r="A205" s="344"/>
      <c r="B205" s="362"/>
      <c r="C205" s="342" t="s">
        <v>60</v>
      </c>
      <c r="D205" s="235">
        <f t="shared" si="18"/>
        <v>63.1</v>
      </c>
      <c r="E205" s="235">
        <f t="shared" si="18"/>
        <v>66.400000000000006</v>
      </c>
      <c r="F205" s="237">
        <f t="shared" si="18"/>
        <v>71.8</v>
      </c>
      <c r="G205" s="235">
        <f t="shared" si="18"/>
        <v>69.900000000000006</v>
      </c>
      <c r="H205" s="235">
        <f t="shared" si="18"/>
        <v>65.940766550522653</v>
      </c>
      <c r="I205" s="46"/>
      <c r="J205" s="47"/>
      <c r="K205" s="260">
        <f t="shared" si="19"/>
        <v>28</v>
      </c>
      <c r="L205" s="260">
        <f t="shared" si="19"/>
        <v>31</v>
      </c>
      <c r="M205" s="261">
        <f t="shared" si="19"/>
        <v>37</v>
      </c>
      <c r="N205" s="260">
        <f t="shared" si="19"/>
        <v>36</v>
      </c>
      <c r="O205" s="260">
        <f t="shared" si="19"/>
        <v>35</v>
      </c>
      <c r="P205" s="46"/>
      <c r="Q205" s="47"/>
      <c r="R205" s="235">
        <f t="shared" si="20"/>
        <v>42.5</v>
      </c>
      <c r="S205" s="235">
        <f t="shared" si="20"/>
        <v>52</v>
      </c>
      <c r="T205" s="237">
        <f t="shared" si="20"/>
        <v>55</v>
      </c>
      <c r="U205" s="235">
        <f t="shared" si="20"/>
        <v>37</v>
      </c>
      <c r="V205" s="235">
        <f>VLOOKUP(($Z205&amp;2018&amp;$AA205),mcas.grade10,4,FALSE)</f>
        <v>43.602739726027394</v>
      </c>
      <c r="W205" s="37"/>
      <c r="X205" s="24"/>
      <c r="Y205" s="24"/>
      <c r="Z205" s="316" t="s">
        <v>61</v>
      </c>
      <c r="AA205" s="316" t="s">
        <v>72</v>
      </c>
      <c r="AB205" s="225"/>
      <c r="AC205" s="225"/>
      <c r="AD205" s="225"/>
      <c r="AE205" s="225"/>
      <c r="AF205" s="225"/>
      <c r="AG205" s="225"/>
      <c r="AH205" s="225"/>
      <c r="AI205" s="225"/>
      <c r="AJ205" s="225"/>
      <c r="AK205" s="225"/>
      <c r="AL205" s="225"/>
      <c r="AM205" s="225"/>
      <c r="AN205" s="225"/>
      <c r="AO205" s="225"/>
    </row>
    <row r="206" spans="1:41" s="157" customFormat="1" ht="4.5" customHeight="1">
      <c r="A206" s="344"/>
      <c r="B206" s="362"/>
      <c r="C206" s="34"/>
      <c r="D206" s="64"/>
      <c r="E206" s="64"/>
      <c r="F206" s="64"/>
      <c r="G206" s="64"/>
      <c r="H206" s="64"/>
      <c r="I206" s="62"/>
      <c r="J206" s="63"/>
      <c r="K206" s="64"/>
      <c r="L206" s="64"/>
      <c r="M206" s="64"/>
      <c r="N206" s="64"/>
      <c r="O206" s="64"/>
      <c r="P206" s="62"/>
      <c r="Q206" s="63"/>
      <c r="R206" s="64"/>
      <c r="S206" s="64"/>
      <c r="T206" s="64"/>
      <c r="U206" s="64"/>
      <c r="V206" s="64"/>
      <c r="W206" s="37"/>
      <c r="X206" s="24"/>
      <c r="Y206" s="24"/>
      <c r="Z206" s="316"/>
      <c r="AB206" s="225"/>
      <c r="AC206" s="225"/>
      <c r="AD206" s="225"/>
      <c r="AE206" s="225"/>
      <c r="AF206" s="225"/>
      <c r="AG206" s="225"/>
      <c r="AH206" s="225"/>
      <c r="AI206" s="225"/>
      <c r="AJ206" s="225"/>
      <c r="AK206" s="225"/>
      <c r="AL206" s="225"/>
      <c r="AM206" s="225"/>
      <c r="AN206" s="225"/>
      <c r="AO206" s="225"/>
    </row>
    <row r="207" spans="1:41" s="157" customFormat="1" ht="4.5" customHeight="1">
      <c r="A207" s="344"/>
      <c r="B207" s="362"/>
      <c r="C207" s="34"/>
      <c r="D207" s="59"/>
      <c r="E207" s="59"/>
      <c r="F207" s="59"/>
      <c r="G207" s="59"/>
      <c r="H207" s="59"/>
      <c r="I207" s="62"/>
      <c r="J207" s="63"/>
      <c r="K207" s="59"/>
      <c r="L207" s="59"/>
      <c r="M207" s="59"/>
      <c r="N207" s="59"/>
      <c r="O207" s="59"/>
      <c r="P207" s="62"/>
      <c r="Q207" s="63"/>
      <c r="R207" s="59"/>
      <c r="S207" s="59"/>
      <c r="T207" s="59"/>
      <c r="U207" s="59"/>
      <c r="V207" s="59"/>
      <c r="W207" s="37"/>
      <c r="X207" s="24"/>
      <c r="Y207" s="24"/>
      <c r="Z207" s="316"/>
      <c r="AB207" s="225"/>
      <c r="AC207" s="225"/>
      <c r="AD207" s="225"/>
      <c r="AE207" s="225"/>
      <c r="AF207" s="225"/>
      <c r="AG207" s="225"/>
      <c r="AH207" s="225"/>
      <c r="AI207" s="225"/>
      <c r="AJ207" s="225"/>
      <c r="AK207" s="225"/>
      <c r="AL207" s="225"/>
      <c r="AM207" s="225"/>
      <c r="AN207" s="225"/>
      <c r="AO207" s="225"/>
    </row>
    <row r="208" spans="1:41" s="157" customFormat="1">
      <c r="A208" s="344"/>
      <c r="B208" s="362"/>
      <c r="C208" s="20" t="s">
        <v>134</v>
      </c>
      <c r="D208" s="116" t="s">
        <v>135</v>
      </c>
      <c r="E208" s="116" t="s">
        <v>135</v>
      </c>
      <c r="F208" s="116" t="s">
        <v>135</v>
      </c>
      <c r="G208" s="116" t="s">
        <v>135</v>
      </c>
      <c r="H208" s="116" t="s">
        <v>135</v>
      </c>
      <c r="I208" s="62"/>
      <c r="J208" s="63"/>
      <c r="K208" s="116" t="s">
        <v>135</v>
      </c>
      <c r="L208" s="116" t="s">
        <v>135</v>
      </c>
      <c r="M208" s="116" t="s">
        <v>135</v>
      </c>
      <c r="N208" s="116" t="s">
        <v>135</v>
      </c>
      <c r="O208" s="116" t="s">
        <v>135</v>
      </c>
      <c r="P208" s="62"/>
      <c r="Q208" s="63"/>
      <c r="R208" s="116" t="s">
        <v>135</v>
      </c>
      <c r="S208" s="116" t="s">
        <v>135</v>
      </c>
      <c r="T208" s="116" t="s">
        <v>135</v>
      </c>
      <c r="U208" s="116" t="s">
        <v>135</v>
      </c>
      <c r="V208" s="116" t="s">
        <v>135</v>
      </c>
      <c r="W208" s="37"/>
      <c r="X208" s="24"/>
      <c r="Y208" s="24"/>
      <c r="Z208" s="316"/>
      <c r="AB208" s="225"/>
      <c r="AC208" s="225"/>
      <c r="AD208" s="225"/>
      <c r="AE208" s="225"/>
      <c r="AF208" s="225"/>
      <c r="AG208" s="225"/>
      <c r="AH208" s="225"/>
      <c r="AI208" s="225"/>
      <c r="AJ208" s="225"/>
      <c r="AK208" s="225"/>
      <c r="AL208" s="225"/>
      <c r="AM208" s="225"/>
      <c r="AN208" s="225"/>
      <c r="AO208" s="225"/>
    </row>
    <row r="209" spans="1:41" s="157" customFormat="1" ht="15.75" thickBot="1">
      <c r="A209" s="344"/>
      <c r="B209" s="363"/>
      <c r="C209" s="219"/>
      <c r="D209" s="220"/>
      <c r="E209" s="220"/>
      <c r="F209" s="220"/>
      <c r="G209" s="220"/>
      <c r="H209" s="220"/>
      <c r="I209" s="221"/>
      <c r="J209" s="221"/>
      <c r="K209" s="220"/>
      <c r="L209" s="220"/>
      <c r="M209" s="220"/>
      <c r="N209" s="220"/>
      <c r="O209" s="220"/>
      <c r="P209" s="221"/>
      <c r="Q209" s="221"/>
      <c r="R209" s="220"/>
      <c r="S209" s="220"/>
      <c r="T209" s="220"/>
      <c r="U209" s="220"/>
      <c r="V209" s="220"/>
      <c r="W209" s="222"/>
      <c r="X209" s="24"/>
      <c r="Y209" s="24"/>
      <c r="Z209" s="316"/>
      <c r="AB209" s="225"/>
      <c r="AC209" s="225"/>
      <c r="AD209" s="225"/>
      <c r="AE209" s="225"/>
      <c r="AF209" s="225"/>
      <c r="AG209" s="225"/>
      <c r="AH209" s="225"/>
      <c r="AI209" s="225"/>
      <c r="AJ209" s="225"/>
      <c r="AK209" s="225"/>
      <c r="AL209" s="225"/>
      <c r="AM209" s="225"/>
      <c r="AN209" s="225"/>
      <c r="AO209" s="225"/>
    </row>
    <row r="210" spans="1:41" s="157" customFormat="1" ht="18.75" customHeight="1">
      <c r="A210" s="344"/>
      <c r="B210" s="370" t="s">
        <v>63</v>
      </c>
      <c r="C210" s="15"/>
      <c r="D210" s="16"/>
      <c r="E210" s="16"/>
      <c r="F210" s="16"/>
      <c r="G210" s="16"/>
      <c r="H210" s="16"/>
      <c r="I210" s="16"/>
      <c r="J210" s="16"/>
      <c r="K210" s="16"/>
      <c r="L210" s="16"/>
      <c r="M210" s="16"/>
      <c r="N210" s="16"/>
      <c r="O210" s="16"/>
      <c r="P210" s="16"/>
      <c r="Q210" s="16"/>
      <c r="R210" s="16"/>
      <c r="S210" s="16"/>
      <c r="T210" s="16"/>
      <c r="U210" s="16"/>
      <c r="V210" s="16"/>
      <c r="W210" s="50"/>
      <c r="X210" s="24"/>
      <c r="Y210" s="24"/>
      <c r="Z210" s="316"/>
      <c r="AB210" s="225"/>
      <c r="AC210" s="225"/>
      <c r="AD210" s="225"/>
      <c r="AE210" s="225"/>
      <c r="AF210" s="225"/>
      <c r="AG210" s="225"/>
      <c r="AH210" s="225"/>
      <c r="AI210" s="225"/>
      <c r="AJ210" s="225"/>
      <c r="AK210" s="225"/>
      <c r="AL210" s="225"/>
      <c r="AM210" s="225"/>
      <c r="AN210" s="225"/>
      <c r="AO210" s="225"/>
    </row>
    <row r="211" spans="1:41" s="157" customFormat="1" ht="15" customHeight="1">
      <c r="A211" s="344"/>
      <c r="B211" s="362"/>
      <c r="C211" s="51"/>
      <c r="D211" s="51"/>
      <c r="E211" s="51"/>
      <c r="F211" s="51"/>
      <c r="G211" s="51"/>
      <c r="H211" s="51"/>
      <c r="I211" s="52"/>
      <c r="J211" s="53"/>
      <c r="K211" s="51"/>
      <c r="L211" s="51"/>
      <c r="M211" s="51"/>
      <c r="N211" s="51"/>
      <c r="O211" s="51"/>
      <c r="P211" s="52"/>
      <c r="Q211" s="53"/>
      <c r="R211" s="51"/>
      <c r="S211" s="51"/>
      <c r="T211" s="51"/>
      <c r="U211" s="51"/>
      <c r="V211" s="51"/>
      <c r="W211" s="54"/>
      <c r="X211" s="24"/>
      <c r="Y211" s="24"/>
      <c r="Z211" s="316"/>
      <c r="AB211" s="225"/>
      <c r="AC211" s="225"/>
      <c r="AD211" s="225"/>
      <c r="AE211" s="225"/>
      <c r="AF211" s="225"/>
      <c r="AG211" s="225"/>
      <c r="AH211" s="225"/>
      <c r="AI211" s="225"/>
      <c r="AJ211" s="225"/>
      <c r="AK211" s="225"/>
      <c r="AL211" s="225"/>
      <c r="AM211" s="225"/>
      <c r="AN211" s="225"/>
      <c r="AO211" s="225"/>
    </row>
    <row r="212" spans="1:41" s="157" customFormat="1" ht="15" customHeight="1">
      <c r="A212" s="344"/>
      <c r="B212" s="362"/>
      <c r="C212" s="55"/>
      <c r="D212" s="55"/>
      <c r="E212" s="55"/>
      <c r="F212" s="55"/>
      <c r="G212" s="55"/>
      <c r="H212" s="55"/>
      <c r="I212" s="56"/>
      <c r="J212" s="57"/>
      <c r="K212" s="55"/>
      <c r="L212" s="55"/>
      <c r="M212" s="55"/>
      <c r="N212" s="55"/>
      <c r="O212" s="55"/>
      <c r="P212" s="56"/>
      <c r="Q212" s="57"/>
      <c r="R212" s="55"/>
      <c r="S212" s="55"/>
      <c r="T212" s="55"/>
      <c r="U212" s="55"/>
      <c r="V212" s="55"/>
      <c r="W212" s="58"/>
      <c r="X212" s="24"/>
      <c r="Y212" s="24"/>
      <c r="Z212" s="316"/>
      <c r="AA212" s="318"/>
      <c r="AB212" s="228"/>
      <c r="AC212" s="228"/>
      <c r="AD212" s="228"/>
      <c r="AE212" s="228"/>
      <c r="AF212" s="229"/>
      <c r="AG212" s="228"/>
      <c r="AH212" s="228"/>
      <c r="AI212" s="228"/>
      <c r="AJ212" s="228"/>
      <c r="AK212" s="228"/>
      <c r="AL212" s="228"/>
      <c r="AM212" s="228"/>
      <c r="AN212" s="228"/>
      <c r="AO212" s="228"/>
    </row>
    <row r="213" spans="1:41" s="157" customFormat="1" ht="15" customHeight="1">
      <c r="A213" s="344"/>
      <c r="B213" s="362"/>
      <c r="C213" s="55"/>
      <c r="D213" s="55"/>
      <c r="E213" s="55"/>
      <c r="F213" s="55"/>
      <c r="G213" s="55"/>
      <c r="H213" s="55"/>
      <c r="I213" s="56"/>
      <c r="J213" s="57"/>
      <c r="K213" s="55"/>
      <c r="L213" s="55"/>
      <c r="M213" s="55"/>
      <c r="N213" s="55"/>
      <c r="O213" s="55"/>
      <c r="P213" s="56"/>
      <c r="Q213" s="57"/>
      <c r="R213" s="55"/>
      <c r="S213" s="55"/>
      <c r="T213" s="55"/>
      <c r="U213" s="55"/>
      <c r="V213" s="55"/>
      <c r="W213" s="58"/>
      <c r="X213" s="24"/>
      <c r="Y213" s="24"/>
      <c r="Z213" s="316"/>
      <c r="AA213" s="319"/>
      <c r="AB213" s="224"/>
      <c r="AC213" s="224"/>
      <c r="AD213" s="224"/>
      <c r="AE213" s="224"/>
      <c r="AF213" s="224"/>
      <c r="AG213" s="224"/>
      <c r="AH213" s="224"/>
      <c r="AI213" s="224"/>
      <c r="AJ213" s="224"/>
      <c r="AK213" s="224"/>
      <c r="AL213" s="224"/>
      <c r="AM213" s="224"/>
      <c r="AN213" s="224"/>
      <c r="AO213" s="224"/>
    </row>
    <row r="214" spans="1:41" s="157" customFormat="1" ht="15" customHeight="1">
      <c r="A214" s="344"/>
      <c r="B214" s="362"/>
      <c r="C214" s="55"/>
      <c r="D214" s="55"/>
      <c r="E214" s="55"/>
      <c r="F214" s="55"/>
      <c r="G214" s="55"/>
      <c r="H214" s="55"/>
      <c r="I214" s="56"/>
      <c r="J214" s="57"/>
      <c r="K214" s="55"/>
      <c r="L214" s="55"/>
      <c r="M214" s="55"/>
      <c r="N214" s="55"/>
      <c r="O214" s="55"/>
      <c r="P214" s="56"/>
      <c r="Q214" s="57"/>
      <c r="R214" s="55"/>
      <c r="S214" s="55"/>
      <c r="T214" s="55"/>
      <c r="U214" s="55"/>
      <c r="V214" s="55"/>
      <c r="W214" s="58"/>
      <c r="X214" s="24"/>
      <c r="Y214" s="24"/>
      <c r="Z214" s="316"/>
      <c r="AB214" s="225"/>
      <c r="AC214" s="225"/>
      <c r="AD214" s="225"/>
      <c r="AE214" s="225"/>
      <c r="AF214" s="225"/>
      <c r="AG214" s="225"/>
      <c r="AH214" s="225"/>
      <c r="AI214" s="225"/>
      <c r="AJ214" s="225"/>
      <c r="AK214" s="225"/>
      <c r="AL214" s="225"/>
      <c r="AM214" s="225"/>
      <c r="AN214" s="225"/>
      <c r="AO214" s="225"/>
    </row>
    <row r="215" spans="1:41" s="157" customFormat="1" ht="15" customHeight="1">
      <c r="A215" s="344"/>
      <c r="B215" s="362"/>
      <c r="C215" s="55"/>
      <c r="D215" s="55"/>
      <c r="E215" s="55"/>
      <c r="F215" s="55"/>
      <c r="G215" s="55"/>
      <c r="H215" s="55"/>
      <c r="I215" s="56"/>
      <c r="J215" s="57"/>
      <c r="K215" s="55"/>
      <c r="L215" s="55"/>
      <c r="M215" s="55"/>
      <c r="N215" s="55"/>
      <c r="O215" s="55"/>
      <c r="P215" s="56"/>
      <c r="Q215" s="57"/>
      <c r="R215" s="55"/>
      <c r="S215" s="55"/>
      <c r="T215" s="55"/>
      <c r="U215" s="55"/>
      <c r="V215" s="55"/>
      <c r="W215" s="58"/>
      <c r="X215" s="24"/>
      <c r="Y215" s="24"/>
      <c r="Z215" s="316"/>
      <c r="AB215" s="225"/>
      <c r="AC215" s="225"/>
      <c r="AD215" s="225"/>
      <c r="AE215" s="225"/>
      <c r="AF215" s="225"/>
      <c r="AG215" s="225"/>
      <c r="AH215" s="225"/>
      <c r="AI215" s="225"/>
      <c r="AJ215" s="225"/>
      <c r="AK215" s="225"/>
      <c r="AL215" s="225"/>
      <c r="AM215" s="225"/>
      <c r="AN215" s="225"/>
      <c r="AO215" s="225"/>
    </row>
    <row r="216" spans="1:41" s="157" customFormat="1" ht="15" customHeight="1">
      <c r="A216" s="344"/>
      <c r="B216" s="362"/>
      <c r="C216" s="55"/>
      <c r="D216" s="55"/>
      <c r="E216" s="55"/>
      <c r="F216" s="55"/>
      <c r="G216" s="55"/>
      <c r="H216" s="55"/>
      <c r="I216" s="56"/>
      <c r="J216" s="57"/>
      <c r="K216" s="55"/>
      <c r="L216" s="55"/>
      <c r="M216" s="55"/>
      <c r="N216" s="55"/>
      <c r="O216" s="55"/>
      <c r="P216" s="56"/>
      <c r="Q216" s="57"/>
      <c r="R216" s="55"/>
      <c r="S216" s="55"/>
      <c r="T216" s="55"/>
      <c r="U216" s="55"/>
      <c r="V216" s="55"/>
      <c r="W216" s="58"/>
      <c r="X216" s="24"/>
      <c r="Y216" s="24"/>
      <c r="Z216" s="316"/>
      <c r="AA216" s="320"/>
      <c r="AB216" s="226"/>
      <c r="AC216" s="226"/>
      <c r="AD216" s="226"/>
      <c r="AE216" s="226"/>
      <c r="AF216" s="226"/>
      <c r="AG216" s="226"/>
      <c r="AH216" s="226"/>
      <c r="AI216" s="226"/>
      <c r="AJ216" s="226"/>
      <c r="AK216" s="226"/>
      <c r="AL216" s="226"/>
      <c r="AM216" s="226"/>
      <c r="AN216" s="226"/>
      <c r="AO216" s="226"/>
    </row>
    <row r="217" spans="1:41" s="157" customFormat="1" ht="15" customHeight="1">
      <c r="A217" s="344"/>
      <c r="B217" s="362"/>
      <c r="C217" s="55"/>
      <c r="D217" s="55"/>
      <c r="E217" s="55"/>
      <c r="F217" s="55"/>
      <c r="G217" s="55"/>
      <c r="H217" s="55"/>
      <c r="I217" s="56"/>
      <c r="J217" s="57"/>
      <c r="K217" s="55"/>
      <c r="L217" s="55"/>
      <c r="M217" s="55"/>
      <c r="N217" s="55"/>
      <c r="O217" s="55"/>
      <c r="P217" s="56"/>
      <c r="Q217" s="57"/>
      <c r="R217" s="55"/>
      <c r="S217" s="55"/>
      <c r="T217" s="55"/>
      <c r="U217" s="55"/>
      <c r="V217" s="55"/>
      <c r="W217" s="58"/>
      <c r="X217" s="24"/>
      <c r="Y217" s="24"/>
      <c r="Z217" s="316"/>
      <c r="AA217" s="320"/>
      <c r="AB217" s="226"/>
      <c r="AC217" s="226"/>
      <c r="AD217" s="226"/>
      <c r="AE217" s="226"/>
      <c r="AF217" s="226"/>
      <c r="AG217" s="226"/>
      <c r="AH217" s="226"/>
      <c r="AI217" s="226"/>
      <c r="AJ217" s="226"/>
      <c r="AK217" s="226"/>
      <c r="AL217" s="226"/>
      <c r="AM217" s="226"/>
      <c r="AN217" s="226"/>
      <c r="AO217" s="226"/>
    </row>
    <row r="218" spans="1:41" s="157" customFormat="1" ht="15" customHeight="1">
      <c r="A218" s="344"/>
      <c r="B218" s="362"/>
      <c r="C218" s="55"/>
      <c r="D218" s="55"/>
      <c r="E218" s="55"/>
      <c r="F218" s="55"/>
      <c r="G218" s="55"/>
      <c r="H218" s="55"/>
      <c r="I218" s="56"/>
      <c r="J218" s="57"/>
      <c r="K218" s="55"/>
      <c r="L218" s="55"/>
      <c r="M218" s="55"/>
      <c r="N218" s="55"/>
      <c r="O218" s="55"/>
      <c r="P218" s="56"/>
      <c r="Q218" s="57"/>
      <c r="R218" s="55"/>
      <c r="S218" s="55"/>
      <c r="T218" s="55"/>
      <c r="U218" s="55"/>
      <c r="V218" s="55"/>
      <c r="W218" s="58"/>
      <c r="X218" s="24"/>
      <c r="Y218" s="24"/>
      <c r="Z218" s="316"/>
      <c r="AA218" s="320"/>
      <c r="AB218" s="226"/>
      <c r="AC218" s="226"/>
      <c r="AD218" s="226"/>
      <c r="AE218" s="226"/>
      <c r="AF218" s="226"/>
      <c r="AG218" s="226"/>
      <c r="AH218" s="226"/>
      <c r="AI218" s="226"/>
      <c r="AJ218" s="226"/>
      <c r="AK218" s="226"/>
      <c r="AL218" s="226"/>
      <c r="AM218" s="226"/>
      <c r="AN218" s="226"/>
      <c r="AO218" s="226"/>
    </row>
    <row r="219" spans="1:41" s="157" customFormat="1" ht="15" customHeight="1">
      <c r="A219" s="344"/>
      <c r="B219" s="362"/>
      <c r="C219" s="55"/>
      <c r="D219" s="55"/>
      <c r="E219" s="55"/>
      <c r="F219" s="55"/>
      <c r="G219" s="55"/>
      <c r="H219" s="55"/>
      <c r="I219" s="56"/>
      <c r="J219" s="57"/>
      <c r="K219" s="55"/>
      <c r="L219" s="55"/>
      <c r="M219" s="55"/>
      <c r="N219" s="55"/>
      <c r="O219" s="55"/>
      <c r="P219" s="56"/>
      <c r="Q219" s="57"/>
      <c r="R219" s="55"/>
      <c r="S219" s="55"/>
      <c r="T219" s="55"/>
      <c r="U219" s="55"/>
      <c r="V219" s="55"/>
      <c r="W219" s="58"/>
      <c r="X219" s="24"/>
      <c r="Y219" s="24"/>
      <c r="Z219" s="316"/>
      <c r="AB219" s="225"/>
      <c r="AC219" s="225"/>
      <c r="AD219" s="225"/>
      <c r="AE219" s="225"/>
      <c r="AF219" s="225"/>
      <c r="AG219" s="225"/>
      <c r="AH219" s="225"/>
      <c r="AI219" s="225"/>
      <c r="AJ219" s="225"/>
      <c r="AK219" s="225"/>
      <c r="AL219" s="225"/>
      <c r="AM219" s="225"/>
      <c r="AN219" s="225"/>
      <c r="AO219" s="225"/>
    </row>
    <row r="220" spans="1:41" s="157" customFormat="1" ht="15" customHeight="1">
      <c r="A220" s="344"/>
      <c r="B220" s="362"/>
      <c r="C220" s="55"/>
      <c r="D220" s="55"/>
      <c r="E220" s="55"/>
      <c r="F220" s="55"/>
      <c r="G220" s="55"/>
      <c r="H220" s="55"/>
      <c r="I220" s="56"/>
      <c r="J220" s="57"/>
      <c r="K220" s="55"/>
      <c r="L220" s="55"/>
      <c r="M220" s="55"/>
      <c r="N220" s="55"/>
      <c r="O220" s="55"/>
      <c r="P220" s="56"/>
      <c r="Q220" s="57"/>
      <c r="R220" s="55"/>
      <c r="S220" s="55"/>
      <c r="T220" s="55"/>
      <c r="U220" s="55"/>
      <c r="V220" s="55"/>
      <c r="W220" s="58"/>
      <c r="X220" s="24"/>
      <c r="Y220" s="24"/>
      <c r="Z220" s="316"/>
      <c r="AB220" s="225"/>
      <c r="AC220" s="225"/>
      <c r="AD220" s="225"/>
      <c r="AE220" s="225"/>
      <c r="AF220" s="225"/>
      <c r="AG220" s="225"/>
      <c r="AH220" s="225"/>
      <c r="AI220" s="225"/>
      <c r="AJ220" s="225"/>
      <c r="AK220" s="225"/>
      <c r="AL220" s="225"/>
      <c r="AM220" s="225"/>
      <c r="AN220" s="225"/>
      <c r="AO220" s="225"/>
    </row>
    <row r="221" spans="1:41" s="157" customFormat="1" ht="15" customHeight="1">
      <c r="A221" s="344"/>
      <c r="B221" s="362"/>
      <c r="C221" s="55"/>
      <c r="D221" s="55"/>
      <c r="E221" s="55"/>
      <c r="F221" s="55"/>
      <c r="G221" s="55"/>
      <c r="H221" s="55"/>
      <c r="I221" s="56"/>
      <c r="J221" s="57"/>
      <c r="K221" s="55"/>
      <c r="L221" s="55"/>
      <c r="M221" s="55"/>
      <c r="N221" s="55"/>
      <c r="O221" s="55"/>
      <c r="P221" s="56"/>
      <c r="Q221" s="57"/>
      <c r="R221" s="55"/>
      <c r="S221" s="55"/>
      <c r="T221" s="55"/>
      <c r="U221" s="55"/>
      <c r="V221" s="55"/>
      <c r="W221" s="58"/>
      <c r="X221" s="24"/>
      <c r="Y221" s="24"/>
      <c r="Z221" s="316"/>
      <c r="AA221" s="319"/>
      <c r="AB221" s="224"/>
      <c r="AC221" s="224"/>
      <c r="AD221" s="224"/>
      <c r="AE221" s="224"/>
      <c r="AF221" s="224"/>
      <c r="AG221" s="224"/>
      <c r="AH221" s="224"/>
      <c r="AI221" s="224"/>
      <c r="AJ221" s="224"/>
      <c r="AK221" s="224"/>
      <c r="AL221" s="224"/>
      <c r="AM221" s="224"/>
      <c r="AN221" s="224"/>
      <c r="AO221" s="224"/>
    </row>
    <row r="222" spans="1:41" s="157" customFormat="1" ht="15" customHeight="1">
      <c r="A222" s="344"/>
      <c r="B222" s="362"/>
      <c r="C222" s="55"/>
      <c r="D222" s="55"/>
      <c r="E222" s="55"/>
      <c r="F222" s="55"/>
      <c r="G222" s="55"/>
      <c r="H222" s="55"/>
      <c r="I222" s="56"/>
      <c r="J222" s="57"/>
      <c r="K222" s="55"/>
      <c r="L222" s="55"/>
      <c r="M222" s="55"/>
      <c r="N222" s="55"/>
      <c r="O222" s="55"/>
      <c r="P222" s="56"/>
      <c r="Q222" s="57"/>
      <c r="R222" s="55"/>
      <c r="S222" s="55"/>
      <c r="T222" s="55"/>
      <c r="U222" s="55"/>
      <c r="V222" s="55"/>
      <c r="W222" s="58"/>
      <c r="X222" s="24"/>
      <c r="Y222" s="24"/>
      <c r="Z222" s="316"/>
      <c r="AB222" s="225"/>
      <c r="AC222" s="225"/>
      <c r="AD222" s="225"/>
      <c r="AE222" s="225"/>
      <c r="AF222" s="225"/>
      <c r="AG222" s="225"/>
      <c r="AH222" s="225"/>
      <c r="AI222" s="225"/>
      <c r="AJ222" s="225"/>
      <c r="AK222" s="225"/>
      <c r="AL222" s="225"/>
      <c r="AM222" s="225"/>
      <c r="AN222" s="225"/>
      <c r="AO222" s="225"/>
    </row>
    <row r="223" spans="1:41" s="157" customFormat="1" ht="15" customHeight="1">
      <c r="A223" s="344"/>
      <c r="B223" s="362"/>
      <c r="C223" s="55"/>
      <c r="D223" s="55"/>
      <c r="E223" s="55"/>
      <c r="F223" s="55"/>
      <c r="G223" s="55"/>
      <c r="H223" s="55"/>
      <c r="I223" s="56"/>
      <c r="J223" s="57"/>
      <c r="K223" s="55"/>
      <c r="L223" s="55"/>
      <c r="M223" s="55"/>
      <c r="N223" s="55"/>
      <c r="O223" s="55"/>
      <c r="P223" s="56"/>
      <c r="Q223" s="57"/>
      <c r="R223" s="55"/>
      <c r="S223" s="55"/>
      <c r="T223" s="55"/>
      <c r="U223" s="55"/>
      <c r="V223" s="55"/>
      <c r="W223" s="58"/>
      <c r="X223" s="24"/>
      <c r="Y223" s="24"/>
      <c r="Z223" s="316"/>
      <c r="AB223" s="225"/>
      <c r="AC223" s="225"/>
      <c r="AD223" s="225"/>
      <c r="AE223" s="226"/>
      <c r="AF223" s="225"/>
      <c r="AG223" s="225"/>
      <c r="AH223" s="225"/>
      <c r="AI223" s="225"/>
      <c r="AJ223" s="226"/>
      <c r="AK223" s="225"/>
      <c r="AL223" s="225"/>
      <c r="AM223" s="225"/>
      <c r="AN223" s="225"/>
      <c r="AO223" s="225"/>
    </row>
    <row r="224" spans="1:41" s="157" customFormat="1" ht="15" customHeight="1">
      <c r="A224" s="344"/>
      <c r="B224" s="362"/>
      <c r="C224" s="55"/>
      <c r="D224" s="55"/>
      <c r="E224" s="55"/>
      <c r="F224" s="55"/>
      <c r="G224" s="55"/>
      <c r="H224" s="55"/>
      <c r="I224" s="56"/>
      <c r="J224" s="57"/>
      <c r="K224" s="55"/>
      <c r="L224" s="55"/>
      <c r="M224" s="55"/>
      <c r="N224" s="55"/>
      <c r="O224" s="55"/>
      <c r="P224" s="56"/>
      <c r="Q224" s="57"/>
      <c r="R224" s="55"/>
      <c r="S224" s="55"/>
      <c r="T224" s="55"/>
      <c r="U224" s="55"/>
      <c r="V224" s="55"/>
      <c r="W224" s="58"/>
      <c r="X224" s="24"/>
      <c r="Y224" s="24"/>
      <c r="Z224" s="316"/>
      <c r="AA224" s="320"/>
      <c r="AB224" s="226"/>
      <c r="AC224" s="226"/>
      <c r="AD224" s="226"/>
      <c r="AE224" s="230"/>
      <c r="AF224" s="226"/>
      <c r="AG224" s="226"/>
      <c r="AH224" s="226"/>
      <c r="AI224" s="226"/>
      <c r="AJ224" s="226"/>
      <c r="AK224" s="225"/>
      <c r="AL224" s="225"/>
      <c r="AM224" s="225"/>
      <c r="AN224" s="225"/>
      <c r="AO224" s="226"/>
    </row>
    <row r="225" spans="1:41" s="157" customFormat="1" ht="15" customHeight="1">
      <c r="A225" s="344"/>
      <c r="B225" s="362"/>
      <c r="C225" s="55"/>
      <c r="D225" s="55"/>
      <c r="E225" s="55"/>
      <c r="F225" s="55"/>
      <c r="G225" s="55"/>
      <c r="H225" s="55"/>
      <c r="I225" s="56"/>
      <c r="J225" s="57"/>
      <c r="K225" s="55"/>
      <c r="L225" s="55"/>
      <c r="M225" s="55"/>
      <c r="N225" s="55"/>
      <c r="O225" s="55"/>
      <c r="P225" s="56"/>
      <c r="Q225" s="57"/>
      <c r="R225" s="55"/>
      <c r="S225" s="55"/>
      <c r="T225" s="55"/>
      <c r="U225" s="55"/>
      <c r="V225" s="55"/>
      <c r="W225" s="58"/>
      <c r="X225" s="24"/>
      <c r="Y225" s="24"/>
      <c r="Z225" s="316"/>
      <c r="AA225" s="320"/>
      <c r="AB225" s="226"/>
      <c r="AC225" s="226"/>
      <c r="AD225" s="226"/>
      <c r="AE225" s="230"/>
      <c r="AF225" s="226"/>
      <c r="AG225" s="226"/>
      <c r="AH225" s="226"/>
      <c r="AI225" s="226"/>
      <c r="AJ225" s="226"/>
      <c r="AK225" s="225"/>
      <c r="AL225" s="225"/>
      <c r="AM225" s="225"/>
      <c r="AN225" s="225"/>
      <c r="AO225" s="226"/>
    </row>
    <row r="226" spans="1:41" s="157" customFormat="1" ht="15.75">
      <c r="A226" s="344"/>
      <c r="B226" s="362"/>
      <c r="C226" s="55"/>
      <c r="D226" s="371" t="s">
        <v>132</v>
      </c>
      <c r="E226" s="366"/>
      <c r="F226" s="366"/>
      <c r="G226" s="366"/>
      <c r="H226" s="366"/>
      <c r="I226" s="35"/>
      <c r="J226" s="36"/>
      <c r="K226" s="372" t="s">
        <v>133</v>
      </c>
      <c r="L226" s="367"/>
      <c r="M226" s="367"/>
      <c r="N226" s="367"/>
      <c r="O226" s="367"/>
      <c r="P226" s="40"/>
      <c r="Q226" s="41"/>
      <c r="R226" s="369" t="s">
        <v>114</v>
      </c>
      <c r="S226" s="369"/>
      <c r="T226" s="369"/>
      <c r="U226" s="369"/>
      <c r="V226" s="369"/>
      <c r="W226" s="58"/>
      <c r="X226" s="24"/>
      <c r="Y226" s="24"/>
      <c r="Z226" s="316"/>
      <c r="AA226" s="320"/>
      <c r="AB226" s="226"/>
      <c r="AC226" s="226"/>
      <c r="AD226" s="226"/>
      <c r="AE226" s="230"/>
      <c r="AF226" s="226"/>
      <c r="AG226" s="226"/>
      <c r="AH226" s="226"/>
      <c r="AI226" s="226"/>
      <c r="AJ226" s="226"/>
      <c r="AK226" s="225"/>
      <c r="AL226" s="225"/>
      <c r="AM226" s="225"/>
      <c r="AN226" s="225"/>
      <c r="AO226" s="226"/>
    </row>
    <row r="227" spans="1:41" s="157" customFormat="1" ht="17.25">
      <c r="A227" s="344"/>
      <c r="B227" s="362"/>
      <c r="C227" s="55"/>
      <c r="D227" s="42">
        <v>2014</v>
      </c>
      <c r="E227" s="42">
        <v>2015</v>
      </c>
      <c r="F227" s="42">
        <v>2016</v>
      </c>
      <c r="G227" s="42">
        <v>2017</v>
      </c>
      <c r="H227" s="42">
        <v>2018</v>
      </c>
      <c r="I227" s="56"/>
      <c r="J227" s="57"/>
      <c r="K227" s="42">
        <v>2014</v>
      </c>
      <c r="L227" s="42">
        <v>2015</v>
      </c>
      <c r="M227" s="42">
        <v>2016</v>
      </c>
      <c r="N227" s="42">
        <v>2017</v>
      </c>
      <c r="O227" s="42">
        <v>2018</v>
      </c>
      <c r="P227" s="43"/>
      <c r="Q227" s="44"/>
      <c r="R227" s="42">
        <v>2014</v>
      </c>
      <c r="S227" s="42">
        <v>2015</v>
      </c>
      <c r="T227" s="42">
        <v>2016</v>
      </c>
      <c r="U227" s="42">
        <v>2017</v>
      </c>
      <c r="V227" s="42" t="s">
        <v>116</v>
      </c>
      <c r="W227" s="58"/>
      <c r="X227" s="24"/>
      <c r="Y227" s="24"/>
      <c r="Z227" s="316" t="s">
        <v>72</v>
      </c>
      <c r="AB227" s="225"/>
      <c r="AC227" s="225"/>
      <c r="AD227" s="225"/>
      <c r="AE227" s="225"/>
      <c r="AF227" s="225"/>
      <c r="AG227" s="225"/>
      <c r="AH227" s="225"/>
      <c r="AI227" s="225"/>
      <c r="AJ227" s="225"/>
      <c r="AK227" s="225"/>
      <c r="AL227" s="225"/>
      <c r="AM227" s="225"/>
      <c r="AN227" s="225"/>
      <c r="AO227" s="225"/>
    </row>
    <row r="228" spans="1:41" s="157" customFormat="1" ht="4.5" customHeight="1">
      <c r="A228" s="344"/>
      <c r="B228" s="362"/>
      <c r="C228" s="55"/>
      <c r="D228" s="45"/>
      <c r="E228" s="45"/>
      <c r="F228" s="45"/>
      <c r="G228" s="45"/>
      <c r="H228" s="45"/>
      <c r="I228" s="56"/>
      <c r="J228" s="57"/>
      <c r="K228" s="45"/>
      <c r="L228" s="45"/>
      <c r="M228" s="45"/>
      <c r="N228" s="45"/>
      <c r="O228" s="45"/>
      <c r="P228" s="43"/>
      <c r="Q228" s="44"/>
      <c r="R228" s="45"/>
      <c r="S228" s="45"/>
      <c r="T228" s="45"/>
      <c r="U228" s="45"/>
      <c r="V228" s="45"/>
      <c r="W228" s="58"/>
      <c r="X228" s="24"/>
      <c r="Y228" s="24"/>
      <c r="Z228" s="316"/>
      <c r="AB228" s="225"/>
      <c r="AC228" s="225"/>
      <c r="AD228" s="225"/>
      <c r="AE228" s="225"/>
      <c r="AF228" s="225"/>
      <c r="AG228" s="225"/>
      <c r="AH228" s="225"/>
      <c r="AI228" s="225"/>
      <c r="AJ228" s="225"/>
      <c r="AK228" s="225"/>
      <c r="AL228" s="225"/>
      <c r="AM228" s="225"/>
      <c r="AN228" s="225"/>
      <c r="AO228" s="225"/>
    </row>
    <row r="229" spans="1:41" s="157" customFormat="1" ht="4.5" customHeight="1">
      <c r="A229" s="344"/>
      <c r="B229" s="362"/>
      <c r="C229" s="55"/>
      <c r="D229" s="38"/>
      <c r="E229" s="38"/>
      <c r="F229" s="38"/>
      <c r="G229" s="38"/>
      <c r="H229" s="38"/>
      <c r="I229" s="56"/>
      <c r="J229" s="57"/>
      <c r="K229" s="38"/>
      <c r="L229" s="38"/>
      <c r="M229" s="38"/>
      <c r="N229" s="38"/>
      <c r="O229" s="38"/>
      <c r="P229" s="43"/>
      <c r="Q229" s="44"/>
      <c r="R229" s="38"/>
      <c r="S229" s="38"/>
      <c r="T229" s="38"/>
      <c r="U229" s="38"/>
      <c r="V229" s="38"/>
      <c r="W229" s="58"/>
      <c r="X229" s="24"/>
      <c r="Y229" s="24"/>
      <c r="Z229" s="316"/>
      <c r="AB229" s="225"/>
      <c r="AC229" s="225"/>
      <c r="AD229" s="225"/>
      <c r="AE229" s="225"/>
      <c r="AF229" s="225"/>
      <c r="AG229" s="225"/>
      <c r="AH229" s="225"/>
      <c r="AI229" s="225"/>
      <c r="AJ229" s="225"/>
      <c r="AK229" s="225"/>
      <c r="AL229" s="225"/>
      <c r="AM229" s="225"/>
      <c r="AN229" s="225"/>
      <c r="AO229" s="225"/>
    </row>
    <row r="230" spans="1:41" s="157" customFormat="1">
      <c r="A230" s="344"/>
      <c r="B230" s="362"/>
      <c r="C230" s="342" t="s">
        <v>56</v>
      </c>
      <c r="D230" s="121"/>
      <c r="E230" s="121"/>
      <c r="F230" s="284"/>
      <c r="G230" s="251"/>
      <c r="H230" s="251"/>
      <c r="I230" s="46"/>
      <c r="J230" s="47"/>
      <c r="K230" s="121"/>
      <c r="L230" s="121"/>
      <c r="M230" s="282"/>
      <c r="N230" s="283"/>
      <c r="O230" s="283"/>
      <c r="P230" s="46"/>
      <c r="Q230" s="47"/>
      <c r="R230" s="121"/>
      <c r="S230" s="121"/>
      <c r="T230" s="284"/>
      <c r="U230" s="251"/>
      <c r="V230" s="251"/>
      <c r="W230" s="58"/>
      <c r="X230" s="24"/>
      <c r="Y230" s="24"/>
      <c r="Z230" s="316" t="s">
        <v>57</v>
      </c>
      <c r="AA230" s="316" t="s">
        <v>72</v>
      </c>
      <c r="AB230" s="225"/>
      <c r="AC230" s="225"/>
      <c r="AD230" s="225"/>
      <c r="AE230" s="225"/>
      <c r="AF230" s="225"/>
      <c r="AG230" s="225"/>
      <c r="AH230" s="225"/>
      <c r="AI230" s="225"/>
      <c r="AJ230" s="225"/>
      <c r="AK230" s="225"/>
      <c r="AL230" s="225"/>
      <c r="AM230" s="225"/>
      <c r="AN230" s="225"/>
      <c r="AO230" s="225"/>
    </row>
    <row r="231" spans="1:41" s="157" customFormat="1">
      <c r="A231" s="344"/>
      <c r="B231" s="362"/>
      <c r="C231" s="342" t="s">
        <v>58</v>
      </c>
      <c r="D231" s="235">
        <f t="shared" ref="D231:H232" si="21">VLOOKUP(($Z231&amp;D$20&amp;$AA231),mcas.grade10,5,FALSE)</f>
        <v>59.6</v>
      </c>
      <c r="E231" s="235">
        <f t="shared" si="21"/>
        <v>58</v>
      </c>
      <c r="F231" s="237">
        <f t="shared" si="21"/>
        <v>55.3</v>
      </c>
      <c r="G231" s="235">
        <f t="shared" si="21"/>
        <v>55.8</v>
      </c>
      <c r="H231" s="235">
        <f t="shared" si="21"/>
        <v>58.372641509433961</v>
      </c>
      <c r="I231" s="46"/>
      <c r="J231" s="47"/>
      <c r="K231" s="260">
        <f t="shared" ref="K231:O232" si="22">VLOOKUP(($Z231&amp;K$20&amp;$AA231),mcas.grade10,6,FALSE)</f>
        <v>31</v>
      </c>
      <c r="L231" s="260">
        <f t="shared" si="22"/>
        <v>30</v>
      </c>
      <c r="M231" s="261">
        <f t="shared" si="22"/>
        <v>26</v>
      </c>
      <c r="N231" s="260">
        <f t="shared" si="22"/>
        <v>25</v>
      </c>
      <c r="O231" s="260">
        <f t="shared" si="22"/>
        <v>28</v>
      </c>
      <c r="P231" s="46"/>
      <c r="Q231" s="47"/>
      <c r="R231" s="235">
        <f t="shared" ref="R231:U232" si="23">VLOOKUP(($Z231&amp;R$20&amp;$AA231),mcas.grade10,7,FALSE)</f>
        <v>46</v>
      </c>
      <c r="S231" s="235">
        <f t="shared" si="23"/>
        <v>50</v>
      </c>
      <c r="T231" s="237">
        <f t="shared" si="23"/>
        <v>48</v>
      </c>
      <c r="U231" s="235">
        <f t="shared" si="23"/>
        <v>40</v>
      </c>
      <c r="V231" s="235">
        <f>VLOOKUP(($Z231&amp;2018&amp;$AA231),mcas.grade10,7,FALSE)</f>
        <v>44.518292682926827</v>
      </c>
      <c r="W231" s="58"/>
      <c r="X231" s="24"/>
      <c r="Y231" s="24"/>
      <c r="Z231" s="316" t="s">
        <v>59</v>
      </c>
      <c r="AA231" s="316" t="s">
        <v>72</v>
      </c>
      <c r="AB231" s="225"/>
      <c r="AC231" s="225"/>
      <c r="AD231" s="225"/>
      <c r="AE231" s="225"/>
      <c r="AF231" s="225"/>
      <c r="AG231" s="225"/>
      <c r="AH231" s="225"/>
      <c r="AI231" s="225"/>
      <c r="AJ231" s="225"/>
      <c r="AK231" s="225"/>
      <c r="AL231" s="225"/>
      <c r="AM231" s="225"/>
      <c r="AN231" s="225"/>
      <c r="AO231" s="225"/>
    </row>
    <row r="232" spans="1:41" s="157" customFormat="1">
      <c r="A232" s="344"/>
      <c r="B232" s="362"/>
      <c r="C232" s="342" t="s">
        <v>60</v>
      </c>
      <c r="D232" s="235">
        <f t="shared" si="21"/>
        <v>45.9</v>
      </c>
      <c r="E232" s="235">
        <f t="shared" si="21"/>
        <v>48.7</v>
      </c>
      <c r="F232" s="237">
        <f t="shared" si="21"/>
        <v>47.5</v>
      </c>
      <c r="G232" s="235">
        <f t="shared" si="21"/>
        <v>46.7</v>
      </c>
      <c r="H232" s="235">
        <f t="shared" si="21"/>
        <v>49.555160142348754</v>
      </c>
      <c r="I232" s="46"/>
      <c r="J232" s="47"/>
      <c r="K232" s="260">
        <f t="shared" si="22"/>
        <v>16</v>
      </c>
      <c r="L232" s="260">
        <f t="shared" si="22"/>
        <v>13</v>
      </c>
      <c r="M232" s="261">
        <f t="shared" si="22"/>
        <v>15</v>
      </c>
      <c r="N232" s="260">
        <f t="shared" si="22"/>
        <v>14</v>
      </c>
      <c r="O232" s="260">
        <f t="shared" si="22"/>
        <v>14</v>
      </c>
      <c r="P232" s="46"/>
      <c r="Q232" s="47"/>
      <c r="R232" s="235">
        <f t="shared" si="23"/>
        <v>34</v>
      </c>
      <c r="S232" s="235">
        <f t="shared" si="23"/>
        <v>51.5</v>
      </c>
      <c r="T232" s="237">
        <f t="shared" si="23"/>
        <v>41.5</v>
      </c>
      <c r="U232" s="235">
        <f t="shared" si="23"/>
        <v>37.5</v>
      </c>
      <c r="V232" s="235">
        <f>VLOOKUP(($Z232&amp;2018&amp;$AA232),mcas.grade10,7,FALSE)</f>
        <v>43.07586206896552</v>
      </c>
      <c r="W232" s="58"/>
      <c r="X232" s="24"/>
      <c r="Y232" s="24"/>
      <c r="Z232" s="316" t="s">
        <v>61</v>
      </c>
      <c r="AA232" s="316" t="s">
        <v>72</v>
      </c>
      <c r="AB232" s="225"/>
      <c r="AC232" s="225"/>
      <c r="AD232" s="225"/>
      <c r="AE232" s="225"/>
      <c r="AF232" s="225"/>
      <c r="AG232" s="225"/>
      <c r="AH232" s="225"/>
      <c r="AI232" s="225"/>
      <c r="AJ232" s="225"/>
      <c r="AK232" s="225"/>
      <c r="AL232" s="225"/>
      <c r="AM232" s="225"/>
      <c r="AN232" s="225"/>
      <c r="AO232" s="225"/>
    </row>
    <row r="233" spans="1:41" s="157" customFormat="1" ht="4.5" customHeight="1">
      <c r="A233" s="344"/>
      <c r="B233" s="362"/>
      <c r="C233" s="34"/>
      <c r="D233" s="64"/>
      <c r="E233" s="64"/>
      <c r="F233" s="64"/>
      <c r="G233" s="64"/>
      <c r="H233" s="64"/>
      <c r="I233" s="62"/>
      <c r="J233" s="63"/>
      <c r="K233" s="64"/>
      <c r="L233" s="64"/>
      <c r="M233" s="64"/>
      <c r="N233" s="64"/>
      <c r="O233" s="64"/>
      <c r="P233" s="62"/>
      <c r="Q233" s="63"/>
      <c r="R233" s="64"/>
      <c r="S233" s="64"/>
      <c r="T233" s="64"/>
      <c r="U233" s="64"/>
      <c r="V233" s="64"/>
      <c r="W233" s="58"/>
      <c r="X233" s="24"/>
      <c r="Y233" s="24"/>
      <c r="Z233" s="316"/>
      <c r="AB233" s="225"/>
      <c r="AC233" s="225"/>
      <c r="AD233" s="225"/>
      <c r="AE233" s="225"/>
      <c r="AF233" s="225"/>
      <c r="AG233" s="225"/>
      <c r="AH233" s="225"/>
      <c r="AI233" s="225"/>
      <c r="AJ233" s="225"/>
      <c r="AK233" s="225"/>
      <c r="AL233" s="225"/>
      <c r="AM233" s="225"/>
      <c r="AN233" s="225"/>
      <c r="AO233" s="225"/>
    </row>
    <row r="234" spans="1:41" s="157" customFormat="1" ht="4.5" customHeight="1">
      <c r="A234" s="344"/>
      <c r="B234" s="362"/>
      <c r="C234" s="34"/>
      <c r="D234" s="59"/>
      <c r="E234" s="59"/>
      <c r="F234" s="59"/>
      <c r="G234" s="59"/>
      <c r="H234" s="59"/>
      <c r="I234" s="62"/>
      <c r="J234" s="63"/>
      <c r="K234" s="59"/>
      <c r="L234" s="59"/>
      <c r="M234" s="59"/>
      <c r="N234" s="59"/>
      <c r="O234" s="59"/>
      <c r="P234" s="62"/>
      <c r="Q234" s="63"/>
      <c r="R234" s="59"/>
      <c r="S234" s="59"/>
      <c r="T234" s="59"/>
      <c r="U234" s="59"/>
      <c r="V234" s="59"/>
      <c r="W234" s="58"/>
      <c r="X234" s="24"/>
      <c r="Y234" s="24"/>
      <c r="Z234" s="316"/>
      <c r="AB234" s="225"/>
      <c r="AC234" s="225"/>
      <c r="AD234" s="225"/>
      <c r="AE234" s="225"/>
      <c r="AF234" s="225"/>
      <c r="AG234" s="225"/>
      <c r="AH234" s="225"/>
      <c r="AI234" s="225"/>
      <c r="AJ234" s="225"/>
      <c r="AK234" s="225"/>
      <c r="AL234" s="225"/>
      <c r="AM234" s="225"/>
      <c r="AN234" s="225"/>
      <c r="AO234" s="225"/>
    </row>
    <row r="235" spans="1:41" s="157" customFormat="1">
      <c r="A235" s="344"/>
      <c r="B235" s="362"/>
      <c r="C235" s="20" t="s">
        <v>134</v>
      </c>
      <c r="D235" s="116" t="s">
        <v>135</v>
      </c>
      <c r="E235" s="116" t="s">
        <v>135</v>
      </c>
      <c r="F235" s="116" t="s">
        <v>135</v>
      </c>
      <c r="G235" s="116" t="s">
        <v>135</v>
      </c>
      <c r="H235" s="116" t="s">
        <v>135</v>
      </c>
      <c r="I235" s="62"/>
      <c r="J235" s="63"/>
      <c r="K235" s="116" t="s">
        <v>135</v>
      </c>
      <c r="L235" s="116" t="s">
        <v>135</v>
      </c>
      <c r="M235" s="116" t="s">
        <v>135</v>
      </c>
      <c r="N235" s="116" t="s">
        <v>135</v>
      </c>
      <c r="O235" s="116" t="s">
        <v>135</v>
      </c>
      <c r="P235" s="62"/>
      <c r="Q235" s="63"/>
      <c r="R235" s="116" t="s">
        <v>135</v>
      </c>
      <c r="S235" s="116" t="s">
        <v>135</v>
      </c>
      <c r="T235" s="116" t="s">
        <v>135</v>
      </c>
      <c r="U235" s="116" t="s">
        <v>135</v>
      </c>
      <c r="V235" s="116" t="s">
        <v>135</v>
      </c>
      <c r="W235" s="58"/>
      <c r="X235" s="24"/>
      <c r="Y235" s="24"/>
      <c r="Z235" s="316"/>
      <c r="AB235" s="225"/>
      <c r="AC235" s="225"/>
      <c r="AD235" s="225"/>
      <c r="AE235" s="225"/>
      <c r="AF235" s="225"/>
      <c r="AG235" s="225"/>
      <c r="AH235" s="225"/>
      <c r="AI235" s="225"/>
      <c r="AJ235" s="225"/>
      <c r="AK235" s="225"/>
      <c r="AL235" s="225"/>
      <c r="AM235" s="225"/>
      <c r="AN235" s="225"/>
      <c r="AO235" s="225"/>
    </row>
    <row r="236" spans="1:41" s="157" customFormat="1" ht="15.75" thickBot="1">
      <c r="A236" s="344"/>
      <c r="B236" s="363"/>
      <c r="C236" s="155"/>
      <c r="D236" s="155"/>
      <c r="E236" s="155"/>
      <c r="F236" s="155"/>
      <c r="G236" s="155"/>
      <c r="H236" s="155"/>
      <c r="I236" s="155"/>
      <c r="J236" s="155"/>
      <c r="K236" s="155"/>
      <c r="L236" s="155"/>
      <c r="M236" s="155"/>
      <c r="N236" s="155"/>
      <c r="O236" s="155"/>
      <c r="P236" s="155"/>
      <c r="Q236" s="155"/>
      <c r="R236" s="155"/>
      <c r="S236" s="155"/>
      <c r="T236" s="155"/>
      <c r="U236" s="155"/>
      <c r="V236" s="155"/>
      <c r="W236" s="156"/>
      <c r="X236" s="24"/>
      <c r="Y236" s="24"/>
      <c r="Z236" s="316"/>
      <c r="AB236" s="225"/>
      <c r="AC236" s="225"/>
      <c r="AD236" s="225"/>
      <c r="AE236" s="225"/>
      <c r="AF236" s="225"/>
      <c r="AG236" s="225"/>
      <c r="AH236" s="225"/>
      <c r="AI236" s="225"/>
      <c r="AJ236" s="225"/>
      <c r="AK236" s="225"/>
      <c r="AL236" s="225"/>
      <c r="AM236" s="225"/>
      <c r="AN236" s="225"/>
      <c r="AO236" s="225"/>
    </row>
    <row r="237" spans="1:41" s="157" customFormat="1">
      <c r="A237" s="344"/>
      <c r="B237" s="73"/>
      <c r="C237" s="68"/>
      <c r="D237" s="68"/>
      <c r="E237" s="68"/>
      <c r="F237" s="24"/>
      <c r="G237" s="24"/>
      <c r="H237" s="24"/>
      <c r="I237" s="24"/>
      <c r="J237" s="24"/>
      <c r="K237" s="24"/>
      <c r="L237" s="24"/>
      <c r="M237" s="24"/>
      <c r="N237" s="24"/>
      <c r="O237" s="24"/>
      <c r="P237" s="24"/>
      <c r="Q237" s="24"/>
      <c r="R237" s="24"/>
      <c r="S237" s="24"/>
      <c r="T237" s="24"/>
      <c r="U237" s="24"/>
      <c r="V237" s="24"/>
      <c r="W237" s="24"/>
      <c r="X237" s="24"/>
      <c r="Y237" s="24"/>
      <c r="Z237" s="316"/>
      <c r="AB237" s="225"/>
      <c r="AC237" s="225"/>
      <c r="AD237" s="225"/>
      <c r="AE237" s="225"/>
      <c r="AF237" s="225"/>
      <c r="AG237" s="225"/>
      <c r="AH237" s="225"/>
      <c r="AI237" s="225"/>
      <c r="AJ237" s="225"/>
      <c r="AK237" s="225"/>
      <c r="AL237" s="225"/>
      <c r="AM237" s="225"/>
      <c r="AN237" s="225"/>
      <c r="AO237" s="225"/>
    </row>
    <row r="238" spans="1:41" s="157" customFormat="1" ht="30" customHeight="1">
      <c r="A238" s="344"/>
      <c r="B238" s="24"/>
      <c r="C238" s="374" t="s">
        <v>136</v>
      </c>
      <c r="D238" s="374"/>
      <c r="E238" s="374"/>
      <c r="F238" s="374"/>
      <c r="G238" s="374"/>
      <c r="H238" s="374"/>
      <c r="I238" s="374"/>
      <c r="J238" s="374"/>
      <c r="K238" s="374"/>
      <c r="L238" s="374"/>
      <c r="M238" s="374"/>
      <c r="N238" s="374"/>
      <c r="O238" s="374"/>
      <c r="P238" s="374"/>
      <c r="Q238" s="374"/>
      <c r="R238" s="374"/>
      <c r="S238" s="374"/>
      <c r="T238" s="374"/>
      <c r="U238" s="374"/>
      <c r="V238" s="374"/>
      <c r="W238" s="74"/>
      <c r="X238" s="24"/>
      <c r="Y238" s="24"/>
      <c r="Z238" s="316"/>
      <c r="AB238" s="225"/>
      <c r="AC238" s="225"/>
      <c r="AD238" s="225"/>
      <c r="AE238" s="225"/>
      <c r="AF238" s="225"/>
      <c r="AG238" s="225"/>
      <c r="AH238" s="225"/>
      <c r="AI238" s="225"/>
      <c r="AJ238" s="225"/>
      <c r="AK238" s="225"/>
      <c r="AL238" s="225"/>
      <c r="AM238" s="225"/>
      <c r="AN238" s="225"/>
      <c r="AO238" s="225"/>
    </row>
    <row r="239" spans="1:41" s="157" customFormat="1" ht="45" customHeight="1">
      <c r="A239" s="344"/>
      <c r="B239" s="24"/>
      <c r="C239" s="374" t="s">
        <v>65</v>
      </c>
      <c r="D239" s="374"/>
      <c r="E239" s="374"/>
      <c r="F239" s="374"/>
      <c r="G239" s="374"/>
      <c r="H239" s="374"/>
      <c r="I239" s="374"/>
      <c r="J239" s="374"/>
      <c r="K239" s="374"/>
      <c r="L239" s="374"/>
      <c r="M239" s="374"/>
      <c r="N239" s="374"/>
      <c r="O239" s="374"/>
      <c r="P239" s="374"/>
      <c r="Q239" s="374"/>
      <c r="R239" s="374"/>
      <c r="S239" s="374"/>
      <c r="T239" s="374"/>
      <c r="U239" s="374"/>
      <c r="V239" s="374"/>
      <c r="W239" s="374"/>
      <c r="X239" s="24"/>
      <c r="Y239" s="24"/>
      <c r="Z239" s="316"/>
      <c r="AB239" s="225"/>
      <c r="AC239" s="225"/>
      <c r="AD239" s="225"/>
      <c r="AE239" s="225"/>
      <c r="AF239" s="225"/>
      <c r="AG239" s="225"/>
      <c r="AH239" s="225"/>
      <c r="AI239" s="225"/>
      <c r="AJ239" s="225"/>
      <c r="AK239" s="225"/>
      <c r="AL239" s="225"/>
      <c r="AM239" s="225"/>
      <c r="AN239" s="225"/>
      <c r="AO239" s="225"/>
    </row>
    <row r="240" spans="1:41" s="157" customFormat="1" ht="15" customHeight="1">
      <c r="A240" s="344"/>
      <c r="B240" s="24"/>
      <c r="C240" s="381" t="s">
        <v>137</v>
      </c>
      <c r="D240" s="381"/>
      <c r="E240" s="381"/>
      <c r="F240" s="381"/>
      <c r="G240" s="381"/>
      <c r="H240" s="381"/>
      <c r="I240" s="381"/>
      <c r="J240" s="381"/>
      <c r="K240" s="381"/>
      <c r="L240" s="381"/>
      <c r="M240" s="381"/>
      <c r="N240" s="381"/>
      <c r="O240" s="381"/>
      <c r="P240" s="381"/>
      <c r="Q240" s="381"/>
      <c r="R240" s="381"/>
      <c r="S240" s="381"/>
      <c r="T240" s="381"/>
      <c r="U240" s="381"/>
      <c r="V240" s="381"/>
      <c r="W240" s="338"/>
      <c r="X240" s="24"/>
      <c r="Y240" s="24"/>
      <c r="Z240" s="316"/>
      <c r="AB240" s="225"/>
      <c r="AC240" s="225"/>
      <c r="AD240" s="225"/>
      <c r="AE240" s="225"/>
      <c r="AF240" s="225"/>
      <c r="AG240" s="225"/>
      <c r="AH240" s="225"/>
      <c r="AI240" s="225"/>
      <c r="AJ240" s="225"/>
      <c r="AK240" s="225"/>
      <c r="AL240" s="225"/>
      <c r="AM240" s="225"/>
      <c r="AN240" s="225"/>
      <c r="AO240" s="225"/>
    </row>
    <row r="241" spans="1:43" s="192" customFormat="1" ht="15.75" thickBot="1">
      <c r="A241" s="191"/>
      <c r="C241" s="75"/>
      <c r="D241" s="75"/>
      <c r="E241" s="75"/>
      <c r="F241" s="75"/>
      <c r="G241" s="75"/>
      <c r="H241" s="75"/>
      <c r="I241" s="75"/>
      <c r="J241" s="75"/>
      <c r="K241" s="75"/>
      <c r="L241" s="75"/>
      <c r="M241" s="75"/>
      <c r="N241" s="75"/>
      <c r="O241" s="75"/>
      <c r="P241" s="75"/>
      <c r="Q241" s="75"/>
      <c r="R241" s="75"/>
      <c r="S241" s="75"/>
      <c r="T241" s="75"/>
      <c r="U241" s="75"/>
      <c r="V241" s="75"/>
      <c r="W241" s="75"/>
      <c r="Z241" s="322"/>
      <c r="AA241" s="193"/>
      <c r="AB241" s="231"/>
      <c r="AC241" s="231"/>
      <c r="AD241" s="231"/>
      <c r="AE241" s="231"/>
      <c r="AF241" s="231"/>
      <c r="AG241" s="231"/>
      <c r="AH241" s="231"/>
      <c r="AI241" s="231"/>
      <c r="AJ241" s="231"/>
      <c r="AK241" s="231"/>
      <c r="AL241" s="231"/>
      <c r="AM241" s="231"/>
      <c r="AN241" s="231"/>
      <c r="AO241" s="231"/>
      <c r="AP241" s="193"/>
      <c r="AQ241" s="193"/>
    </row>
    <row r="242" spans="1:43" ht="60" customHeight="1">
      <c r="A242" s="344"/>
      <c r="B242" s="357" t="s">
        <v>141</v>
      </c>
      <c r="C242" s="358"/>
      <c r="D242" s="358"/>
      <c r="E242" s="358"/>
      <c r="F242" s="358"/>
      <c r="G242" s="358"/>
      <c r="H242" s="358"/>
      <c r="I242" s="358"/>
      <c r="J242" s="358"/>
      <c r="K242" s="358"/>
      <c r="L242" s="358"/>
      <c r="M242" s="358"/>
      <c r="N242" s="358"/>
      <c r="O242" s="358"/>
      <c r="P242" s="358"/>
      <c r="Q242" s="358"/>
      <c r="R242" s="358"/>
      <c r="S242" s="358"/>
      <c r="T242" s="358"/>
      <c r="U242" s="358"/>
      <c r="V242" s="358"/>
      <c r="W242" s="359"/>
      <c r="AB242" s="225"/>
      <c r="AC242" s="225"/>
      <c r="AD242" s="225"/>
      <c r="AE242" s="225"/>
      <c r="AF242" s="225"/>
      <c r="AG242" s="225"/>
      <c r="AH242" s="225"/>
      <c r="AI242" s="225"/>
      <c r="AJ242" s="225"/>
      <c r="AK242" s="225"/>
      <c r="AL242" s="225"/>
      <c r="AM242" s="225"/>
      <c r="AN242" s="225"/>
      <c r="AO242" s="225"/>
    </row>
    <row r="243" spans="1:43" ht="18.75" customHeight="1">
      <c r="A243" s="344"/>
      <c r="B243" s="361" t="s">
        <v>49</v>
      </c>
      <c r="C243" s="245"/>
      <c r="D243" s="99"/>
      <c r="E243" s="99"/>
      <c r="F243" s="99"/>
      <c r="G243" s="99"/>
      <c r="H243" s="99"/>
      <c r="I243" s="99"/>
      <c r="J243" s="99"/>
      <c r="K243" s="99"/>
      <c r="L243" s="99"/>
      <c r="M243" s="99"/>
      <c r="N243" s="99"/>
      <c r="O243" s="99"/>
      <c r="P243" s="99"/>
      <c r="Q243" s="99"/>
      <c r="R243" s="99"/>
      <c r="S243" s="99"/>
      <c r="T243" s="99"/>
      <c r="U243" s="99"/>
      <c r="V243" s="99"/>
      <c r="W243" s="246"/>
      <c r="AB243" s="225"/>
      <c r="AC243" s="225"/>
      <c r="AD243" s="225"/>
      <c r="AE243" s="225"/>
      <c r="AF243" s="225"/>
      <c r="AG243" s="225"/>
      <c r="AH243" s="225"/>
      <c r="AI243" s="225"/>
      <c r="AJ243" s="225"/>
      <c r="AK243" s="225"/>
      <c r="AL243" s="225"/>
      <c r="AM243" s="225"/>
      <c r="AN243" s="225"/>
      <c r="AO243" s="225"/>
    </row>
    <row r="244" spans="1:43" ht="14.25" customHeight="1">
      <c r="A244" s="344"/>
      <c r="B244" s="362"/>
      <c r="C244" s="30"/>
      <c r="D244" s="30"/>
      <c r="E244" s="30"/>
      <c r="F244" s="30"/>
      <c r="G244" s="30"/>
      <c r="H244" s="30"/>
      <c r="I244" s="31"/>
      <c r="J244" s="32"/>
      <c r="K244" s="30"/>
      <c r="L244" s="30"/>
      <c r="M244" s="30"/>
      <c r="N244" s="30"/>
      <c r="O244" s="30"/>
      <c r="P244" s="31"/>
      <c r="Q244" s="32"/>
      <c r="R244" s="30"/>
      <c r="S244" s="30"/>
      <c r="T244" s="30"/>
      <c r="U244" s="30"/>
      <c r="V244" s="30"/>
      <c r="W244" s="33"/>
      <c r="AB244" s="225"/>
      <c r="AC244" s="225"/>
      <c r="AD244" s="225"/>
      <c r="AE244" s="225"/>
      <c r="AF244" s="225"/>
      <c r="AG244" s="225"/>
      <c r="AH244" s="225"/>
      <c r="AI244" s="225"/>
      <c r="AJ244" s="225"/>
      <c r="AK244" s="225"/>
      <c r="AL244" s="225"/>
      <c r="AM244" s="225"/>
      <c r="AN244" s="225"/>
      <c r="AO244" s="225"/>
    </row>
    <row r="245" spans="1:43" ht="14.25" customHeight="1">
      <c r="A245" s="344"/>
      <c r="B245" s="362"/>
      <c r="C245" s="34"/>
      <c r="D245" s="34"/>
      <c r="E245" s="34"/>
      <c r="F245" s="34"/>
      <c r="G245" s="34"/>
      <c r="H245" s="34"/>
      <c r="I245" s="35"/>
      <c r="J245" s="36"/>
      <c r="K245" s="34"/>
      <c r="L245" s="34"/>
      <c r="M245" s="34"/>
      <c r="N245" s="34"/>
      <c r="O245" s="34"/>
      <c r="P245" s="35"/>
      <c r="Q245" s="36"/>
      <c r="R245" s="34"/>
      <c r="S245" s="34"/>
      <c r="T245" s="34"/>
      <c r="U245" s="34"/>
      <c r="V245" s="34"/>
      <c r="W245" s="37"/>
      <c r="AA245" s="318"/>
      <c r="AB245" s="228"/>
      <c r="AC245" s="228"/>
      <c r="AD245" s="228"/>
      <c r="AE245" s="228"/>
      <c r="AF245" s="229"/>
      <c r="AG245" s="228"/>
      <c r="AH245" s="228"/>
      <c r="AI245" s="228"/>
      <c r="AJ245" s="228"/>
      <c r="AK245" s="228"/>
      <c r="AL245" s="228"/>
      <c r="AM245" s="228"/>
      <c r="AN245" s="228"/>
      <c r="AO245" s="228"/>
    </row>
    <row r="246" spans="1:43" ht="14.25" customHeight="1">
      <c r="A246" s="344"/>
      <c r="B246" s="362"/>
      <c r="C246" s="34"/>
      <c r="D246" s="34"/>
      <c r="E246" s="34"/>
      <c r="F246" s="34"/>
      <c r="G246" s="34"/>
      <c r="H246" s="34"/>
      <c r="I246" s="35"/>
      <c r="J246" s="36"/>
      <c r="K246" s="34"/>
      <c r="L246" s="34"/>
      <c r="M246" s="34"/>
      <c r="N246" s="34"/>
      <c r="O246" s="34"/>
      <c r="P246" s="35"/>
      <c r="Q246" s="36"/>
      <c r="R246" s="34"/>
      <c r="S246" s="34"/>
      <c r="T246" s="34"/>
      <c r="U246" s="34"/>
      <c r="V246" s="34"/>
      <c r="W246" s="37"/>
      <c r="AA246" s="319"/>
      <c r="AB246" s="224"/>
      <c r="AC246" s="224"/>
      <c r="AD246" s="224"/>
      <c r="AE246" s="224"/>
      <c r="AF246" s="224"/>
      <c r="AG246" s="224"/>
      <c r="AH246" s="224"/>
      <c r="AI246" s="224"/>
      <c r="AJ246" s="224"/>
      <c r="AK246" s="224"/>
      <c r="AL246" s="224"/>
      <c r="AM246" s="224"/>
      <c r="AN246" s="224"/>
      <c r="AO246" s="224"/>
    </row>
    <row r="247" spans="1:43" ht="14.25" customHeight="1">
      <c r="A247" s="344"/>
      <c r="B247" s="362"/>
      <c r="C247" s="34"/>
      <c r="D247" s="34"/>
      <c r="E247" s="34"/>
      <c r="F247" s="34"/>
      <c r="G247" s="34"/>
      <c r="H247" s="34"/>
      <c r="I247" s="35"/>
      <c r="J247" s="36"/>
      <c r="K247" s="34"/>
      <c r="L247" s="34"/>
      <c r="M247" s="34"/>
      <c r="N247" s="34"/>
      <c r="O247" s="34"/>
      <c r="P247" s="35"/>
      <c r="Q247" s="36"/>
      <c r="R247" s="34"/>
      <c r="S247" s="34"/>
      <c r="T247" s="34"/>
      <c r="U247" s="34"/>
      <c r="V247" s="34"/>
      <c r="W247" s="37"/>
      <c r="AB247" s="225"/>
      <c r="AC247" s="225"/>
      <c r="AD247" s="225"/>
      <c r="AE247" s="225"/>
      <c r="AF247" s="225"/>
      <c r="AG247" s="225"/>
      <c r="AH247" s="225"/>
      <c r="AI247" s="225"/>
      <c r="AJ247" s="225"/>
      <c r="AK247" s="225"/>
      <c r="AL247" s="225"/>
      <c r="AM247" s="225"/>
      <c r="AN247" s="225"/>
      <c r="AO247" s="225"/>
    </row>
    <row r="248" spans="1:43" ht="14.25" customHeight="1">
      <c r="A248" s="344"/>
      <c r="B248" s="362"/>
      <c r="C248" s="34"/>
      <c r="D248" s="34"/>
      <c r="E248" s="34"/>
      <c r="F248" s="34"/>
      <c r="G248" s="34"/>
      <c r="H248" s="34"/>
      <c r="I248" s="35"/>
      <c r="J248" s="36"/>
      <c r="K248" s="34"/>
      <c r="L248" s="34"/>
      <c r="M248" s="34"/>
      <c r="N248" s="34"/>
      <c r="O248" s="34"/>
      <c r="P248" s="35"/>
      <c r="Q248" s="36"/>
      <c r="R248" s="34"/>
      <c r="S248" s="34"/>
      <c r="T248" s="34"/>
      <c r="U248" s="34"/>
      <c r="V248" s="34"/>
      <c r="W248" s="37"/>
      <c r="AB248" s="225"/>
      <c r="AC248" s="225"/>
      <c r="AD248" s="225"/>
      <c r="AE248" s="225"/>
      <c r="AF248" s="225"/>
      <c r="AG248" s="225"/>
      <c r="AH248" s="225"/>
      <c r="AI248" s="225"/>
      <c r="AJ248" s="225"/>
      <c r="AK248" s="225"/>
      <c r="AL248" s="225"/>
      <c r="AM248" s="225"/>
      <c r="AN248" s="225"/>
      <c r="AO248" s="225"/>
    </row>
    <row r="249" spans="1:43" ht="14.25" customHeight="1">
      <c r="A249" s="344"/>
      <c r="B249" s="362"/>
      <c r="C249" s="34"/>
      <c r="D249" s="34"/>
      <c r="E249" s="34"/>
      <c r="F249" s="34"/>
      <c r="G249" s="34"/>
      <c r="H249" s="34"/>
      <c r="I249" s="35"/>
      <c r="J249" s="36"/>
      <c r="K249" s="34"/>
      <c r="L249" s="34"/>
      <c r="M249" s="34"/>
      <c r="N249" s="34"/>
      <c r="O249" s="34"/>
      <c r="P249" s="35"/>
      <c r="Q249" s="36"/>
      <c r="R249" s="34"/>
      <c r="S249" s="34"/>
      <c r="T249" s="34"/>
      <c r="U249" s="34"/>
      <c r="V249" s="34"/>
      <c r="W249" s="37"/>
      <c r="AA249" s="320"/>
      <c r="AB249" s="226"/>
      <c r="AC249" s="226"/>
      <c r="AD249" s="226"/>
      <c r="AE249" s="226"/>
      <c r="AF249" s="226"/>
      <c r="AG249" s="226"/>
      <c r="AH249" s="226"/>
      <c r="AI249" s="226"/>
      <c r="AJ249" s="226"/>
      <c r="AK249" s="226"/>
      <c r="AL249" s="226"/>
      <c r="AM249" s="226"/>
      <c r="AN249" s="226"/>
      <c r="AO249" s="226"/>
    </row>
    <row r="250" spans="1:43" ht="14.25" customHeight="1">
      <c r="A250" s="344"/>
      <c r="B250" s="362"/>
      <c r="C250" s="34"/>
      <c r="D250" s="34"/>
      <c r="E250" s="34"/>
      <c r="F250" s="34"/>
      <c r="G250" s="34"/>
      <c r="H250" s="34"/>
      <c r="I250" s="35"/>
      <c r="J250" s="36"/>
      <c r="K250" s="34"/>
      <c r="L250" s="34"/>
      <c r="M250" s="34"/>
      <c r="N250" s="34"/>
      <c r="O250" s="34"/>
      <c r="P250" s="35"/>
      <c r="Q250" s="36"/>
      <c r="R250" s="34"/>
      <c r="S250" s="34"/>
      <c r="T250" s="34"/>
      <c r="U250" s="34"/>
      <c r="V250" s="34"/>
      <c r="W250" s="37"/>
      <c r="AA250" s="320"/>
      <c r="AB250" s="226"/>
      <c r="AC250" s="226"/>
      <c r="AD250" s="226"/>
      <c r="AE250" s="226"/>
      <c r="AF250" s="226"/>
      <c r="AG250" s="226"/>
      <c r="AH250" s="226"/>
      <c r="AI250" s="226"/>
      <c r="AJ250" s="226"/>
      <c r="AK250" s="226"/>
      <c r="AL250" s="226"/>
      <c r="AM250" s="226"/>
      <c r="AN250" s="226"/>
      <c r="AO250" s="226"/>
    </row>
    <row r="251" spans="1:43" ht="14.25" customHeight="1">
      <c r="A251" s="344"/>
      <c r="B251" s="362"/>
      <c r="C251" s="34"/>
      <c r="D251" s="34"/>
      <c r="E251" s="34"/>
      <c r="F251" s="34"/>
      <c r="G251" s="34"/>
      <c r="H251" s="34"/>
      <c r="I251" s="35"/>
      <c r="J251" s="36"/>
      <c r="K251" s="34"/>
      <c r="L251" s="34"/>
      <c r="M251" s="34"/>
      <c r="N251" s="34"/>
      <c r="O251" s="34"/>
      <c r="P251" s="35"/>
      <c r="Q251" s="36"/>
      <c r="R251" s="34"/>
      <c r="S251" s="34"/>
      <c r="T251" s="34"/>
      <c r="U251" s="34"/>
      <c r="V251" s="34"/>
      <c r="W251" s="37"/>
      <c r="AA251" s="320"/>
      <c r="AB251" s="226"/>
      <c r="AC251" s="226"/>
      <c r="AD251" s="226"/>
      <c r="AE251" s="226"/>
      <c r="AF251" s="226"/>
      <c r="AG251" s="226"/>
      <c r="AH251" s="226"/>
      <c r="AI251" s="226"/>
      <c r="AJ251" s="226"/>
      <c r="AK251" s="226"/>
      <c r="AL251" s="226"/>
      <c r="AM251" s="226"/>
      <c r="AN251" s="226"/>
      <c r="AO251" s="226"/>
    </row>
    <row r="252" spans="1:43" ht="14.25" customHeight="1">
      <c r="A252" s="344"/>
      <c r="B252" s="362"/>
      <c r="C252" s="34"/>
      <c r="D252" s="34"/>
      <c r="E252" s="34"/>
      <c r="F252" s="34"/>
      <c r="G252" s="34"/>
      <c r="H252" s="34"/>
      <c r="I252" s="35"/>
      <c r="J252" s="36"/>
      <c r="K252" s="34"/>
      <c r="L252" s="34"/>
      <c r="M252" s="34"/>
      <c r="N252" s="34"/>
      <c r="O252" s="34"/>
      <c r="P252" s="35"/>
      <c r="Q252" s="36"/>
      <c r="R252" s="34"/>
      <c r="S252" s="34"/>
      <c r="T252" s="34"/>
      <c r="U252" s="34"/>
      <c r="V252" s="34"/>
      <c r="W252" s="37"/>
      <c r="AB252" s="225"/>
      <c r="AC252" s="225"/>
      <c r="AD252" s="225"/>
      <c r="AE252" s="225"/>
      <c r="AF252" s="225"/>
      <c r="AG252" s="225"/>
      <c r="AH252" s="225"/>
      <c r="AI252" s="225"/>
      <c r="AJ252" s="225"/>
      <c r="AK252" s="225"/>
      <c r="AL252" s="225"/>
      <c r="AM252" s="225"/>
      <c r="AN252" s="225"/>
      <c r="AO252" s="225"/>
    </row>
    <row r="253" spans="1:43" ht="14.25" customHeight="1">
      <c r="A253" s="344"/>
      <c r="B253" s="362"/>
      <c r="C253" s="34"/>
      <c r="D253" s="34"/>
      <c r="E253" s="34"/>
      <c r="F253" s="34"/>
      <c r="G253" s="34"/>
      <c r="H253" s="34"/>
      <c r="I253" s="35"/>
      <c r="J253" s="36"/>
      <c r="K253" s="34"/>
      <c r="L253" s="34"/>
      <c r="M253" s="34"/>
      <c r="N253" s="34"/>
      <c r="O253" s="34"/>
      <c r="P253" s="35"/>
      <c r="Q253" s="36"/>
      <c r="R253" s="34"/>
      <c r="S253" s="34"/>
      <c r="T253" s="34"/>
      <c r="U253" s="34"/>
      <c r="V253" s="34"/>
      <c r="W253" s="37"/>
      <c r="AB253" s="225"/>
      <c r="AC253" s="225"/>
      <c r="AD253" s="225"/>
      <c r="AE253" s="225"/>
      <c r="AF253" s="225"/>
      <c r="AG253" s="225"/>
      <c r="AH253" s="225"/>
      <c r="AI253" s="225"/>
      <c r="AJ253" s="225"/>
      <c r="AK253" s="225"/>
      <c r="AL253" s="225"/>
      <c r="AM253" s="225"/>
      <c r="AN253" s="225"/>
      <c r="AO253" s="225"/>
    </row>
    <row r="254" spans="1:43" ht="14.25" customHeight="1">
      <c r="A254" s="344"/>
      <c r="B254" s="362"/>
      <c r="C254" s="34"/>
      <c r="D254" s="34"/>
      <c r="E254" s="34"/>
      <c r="F254" s="34"/>
      <c r="G254" s="34"/>
      <c r="H254" s="34"/>
      <c r="I254" s="35"/>
      <c r="J254" s="36"/>
      <c r="K254" s="34"/>
      <c r="L254" s="34"/>
      <c r="M254" s="34"/>
      <c r="N254" s="34"/>
      <c r="O254" s="34"/>
      <c r="P254" s="35"/>
      <c r="Q254" s="36"/>
      <c r="R254" s="34"/>
      <c r="S254" s="34"/>
      <c r="T254" s="34"/>
      <c r="U254" s="34"/>
      <c r="V254" s="34"/>
      <c r="W254" s="37"/>
      <c r="AA254" s="319"/>
      <c r="AB254" s="224"/>
      <c r="AC254" s="224"/>
      <c r="AD254" s="224"/>
      <c r="AE254" s="224"/>
      <c r="AF254" s="224"/>
      <c r="AG254" s="224"/>
      <c r="AH254" s="224"/>
      <c r="AI254" s="224"/>
      <c r="AJ254" s="224"/>
      <c r="AK254" s="224"/>
      <c r="AL254" s="224"/>
      <c r="AM254" s="224"/>
      <c r="AN254" s="224"/>
      <c r="AO254" s="224"/>
    </row>
    <row r="255" spans="1:43" ht="14.25" customHeight="1">
      <c r="A255" s="344"/>
      <c r="B255" s="362"/>
      <c r="C255" s="34"/>
      <c r="D255" s="34"/>
      <c r="E255" s="34"/>
      <c r="F255" s="34"/>
      <c r="G255" s="34"/>
      <c r="H255" s="34"/>
      <c r="I255" s="35"/>
      <c r="J255" s="36"/>
      <c r="K255" s="34"/>
      <c r="L255" s="34"/>
      <c r="M255" s="34"/>
      <c r="N255" s="34"/>
      <c r="O255" s="34"/>
      <c r="P255" s="35"/>
      <c r="Q255" s="36"/>
      <c r="R255" s="34"/>
      <c r="S255" s="34"/>
      <c r="T255" s="34"/>
      <c r="U255" s="34"/>
      <c r="V255" s="34"/>
      <c r="W255" s="37"/>
      <c r="AB255" s="225"/>
      <c r="AC255" s="225"/>
      <c r="AD255" s="225"/>
      <c r="AE255" s="225"/>
      <c r="AF255" s="225"/>
      <c r="AG255" s="225"/>
      <c r="AH255" s="225"/>
      <c r="AI255" s="225"/>
      <c r="AJ255" s="225"/>
      <c r="AK255" s="225"/>
      <c r="AL255" s="225"/>
      <c r="AM255" s="225"/>
      <c r="AN255" s="225"/>
      <c r="AO255" s="225"/>
    </row>
    <row r="256" spans="1:43" ht="14.25" customHeight="1">
      <c r="A256" s="344"/>
      <c r="B256" s="362"/>
      <c r="C256" s="34"/>
      <c r="D256" s="34"/>
      <c r="E256" s="34"/>
      <c r="F256" s="34"/>
      <c r="G256" s="34"/>
      <c r="H256" s="34"/>
      <c r="I256" s="35"/>
      <c r="J256" s="36"/>
      <c r="K256" s="34"/>
      <c r="L256" s="34"/>
      <c r="M256" s="34"/>
      <c r="N256" s="34"/>
      <c r="O256" s="34"/>
      <c r="P256" s="35"/>
      <c r="Q256" s="36"/>
      <c r="R256" s="34"/>
      <c r="S256" s="34"/>
      <c r="T256" s="34"/>
      <c r="U256" s="34"/>
      <c r="V256" s="34"/>
      <c r="W256" s="37"/>
      <c r="AB256" s="225"/>
      <c r="AC256" s="225"/>
      <c r="AD256" s="225"/>
      <c r="AE256" s="226"/>
      <c r="AF256" s="225"/>
      <c r="AG256" s="225"/>
      <c r="AH256" s="225"/>
      <c r="AI256" s="225"/>
      <c r="AJ256" s="226"/>
      <c r="AK256" s="225"/>
      <c r="AL256" s="225"/>
      <c r="AM256" s="225"/>
      <c r="AN256" s="225"/>
      <c r="AO256" s="225"/>
    </row>
    <row r="257" spans="1:41" s="157" customFormat="1">
      <c r="A257" s="344"/>
      <c r="B257" s="362"/>
      <c r="C257" s="34"/>
      <c r="D257" s="34"/>
      <c r="E257" s="34"/>
      <c r="F257" s="34"/>
      <c r="G257" s="34"/>
      <c r="H257" s="34"/>
      <c r="I257" s="35"/>
      <c r="J257" s="36"/>
      <c r="K257" s="34"/>
      <c r="L257" s="34"/>
      <c r="M257" s="34"/>
      <c r="N257" s="34"/>
      <c r="O257" s="34"/>
      <c r="P257" s="35"/>
      <c r="Q257" s="36"/>
      <c r="R257" s="34"/>
      <c r="S257" s="34"/>
      <c r="T257" s="34"/>
      <c r="U257" s="34"/>
      <c r="V257" s="34"/>
      <c r="W257" s="37"/>
      <c r="X257" s="24"/>
      <c r="Y257" s="24"/>
      <c r="Z257" s="316"/>
      <c r="AA257" s="320"/>
      <c r="AB257" s="226"/>
      <c r="AC257" s="226"/>
      <c r="AD257" s="226"/>
      <c r="AE257" s="230"/>
      <c r="AF257" s="226"/>
      <c r="AG257" s="226"/>
      <c r="AH257" s="226"/>
      <c r="AI257" s="226"/>
      <c r="AJ257" s="226"/>
      <c r="AK257" s="225"/>
      <c r="AL257" s="225"/>
      <c r="AM257" s="225"/>
      <c r="AN257" s="225"/>
      <c r="AO257" s="226"/>
    </row>
    <row r="258" spans="1:41" s="157" customFormat="1">
      <c r="A258" s="344"/>
      <c r="B258" s="362"/>
      <c r="C258" s="34"/>
      <c r="D258" s="34"/>
      <c r="E258" s="34"/>
      <c r="F258" s="34"/>
      <c r="G258" s="34"/>
      <c r="H258" s="34"/>
      <c r="I258" s="35"/>
      <c r="J258" s="36"/>
      <c r="K258" s="34"/>
      <c r="L258" s="34"/>
      <c r="M258" s="34"/>
      <c r="N258" s="34"/>
      <c r="O258" s="34"/>
      <c r="P258" s="35"/>
      <c r="Q258" s="36"/>
      <c r="R258" s="34"/>
      <c r="S258" s="34"/>
      <c r="T258" s="34"/>
      <c r="U258" s="34"/>
      <c r="V258" s="34"/>
      <c r="W258" s="37"/>
      <c r="X258" s="24"/>
      <c r="Y258" s="24"/>
      <c r="Z258" s="316"/>
      <c r="AA258" s="320"/>
      <c r="AB258" s="226"/>
      <c r="AC258" s="226"/>
      <c r="AD258" s="226"/>
      <c r="AE258" s="230"/>
      <c r="AF258" s="226"/>
      <c r="AG258" s="226"/>
      <c r="AH258" s="226"/>
      <c r="AI258" s="226"/>
      <c r="AJ258" s="226"/>
      <c r="AK258" s="225"/>
      <c r="AL258" s="225"/>
      <c r="AM258" s="225"/>
      <c r="AN258" s="225"/>
      <c r="AO258" s="226"/>
    </row>
    <row r="259" spans="1:41" s="157" customFormat="1" ht="15.75">
      <c r="A259" s="344"/>
      <c r="B259" s="362"/>
      <c r="C259" s="55"/>
      <c r="D259" s="371" t="s">
        <v>132</v>
      </c>
      <c r="E259" s="366"/>
      <c r="F259" s="366"/>
      <c r="G259" s="366"/>
      <c r="H259" s="366"/>
      <c r="I259" s="35"/>
      <c r="J259" s="36"/>
      <c r="K259" s="372" t="s">
        <v>133</v>
      </c>
      <c r="L259" s="367"/>
      <c r="M259" s="367"/>
      <c r="N259" s="367"/>
      <c r="O259" s="367"/>
      <c r="P259" s="40"/>
      <c r="Q259" s="41"/>
      <c r="R259" s="369" t="s">
        <v>114</v>
      </c>
      <c r="S259" s="369"/>
      <c r="T259" s="369"/>
      <c r="U259" s="369"/>
      <c r="V259" s="369"/>
      <c r="W259" s="37"/>
      <c r="X259" s="24"/>
      <c r="Y259" s="24"/>
      <c r="Z259" s="316"/>
      <c r="AA259" s="320"/>
      <c r="AB259" s="226"/>
      <c r="AC259" s="226"/>
      <c r="AD259" s="226"/>
      <c r="AE259" s="230"/>
      <c r="AF259" s="226"/>
      <c r="AG259" s="226"/>
      <c r="AH259" s="226"/>
      <c r="AI259" s="226"/>
      <c r="AJ259" s="226"/>
      <c r="AK259" s="225"/>
      <c r="AL259" s="225"/>
      <c r="AM259" s="225"/>
      <c r="AN259" s="225"/>
      <c r="AO259" s="226"/>
    </row>
    <row r="260" spans="1:41" s="157" customFormat="1" ht="17.25">
      <c r="A260" s="344"/>
      <c r="B260" s="362"/>
      <c r="C260" s="55"/>
      <c r="D260" s="42">
        <v>2014</v>
      </c>
      <c r="E260" s="42">
        <v>2015</v>
      </c>
      <c r="F260" s="42">
        <v>2016</v>
      </c>
      <c r="G260" s="42">
        <v>2017</v>
      </c>
      <c r="H260" s="42">
        <v>2018</v>
      </c>
      <c r="I260" s="56"/>
      <c r="J260" s="57"/>
      <c r="K260" s="42">
        <v>2014</v>
      </c>
      <c r="L260" s="42">
        <v>2015</v>
      </c>
      <c r="M260" s="42">
        <v>2016</v>
      </c>
      <c r="N260" s="42">
        <v>2017</v>
      </c>
      <c r="O260" s="42">
        <v>2018</v>
      </c>
      <c r="P260" s="43"/>
      <c r="Q260" s="44"/>
      <c r="R260" s="42">
        <v>2014</v>
      </c>
      <c r="S260" s="42">
        <v>2015</v>
      </c>
      <c r="T260" s="42">
        <v>2016</v>
      </c>
      <c r="U260" s="42">
        <v>2017</v>
      </c>
      <c r="V260" s="42" t="s">
        <v>116</v>
      </c>
      <c r="W260" s="37"/>
      <c r="X260" s="24"/>
      <c r="Y260" s="24"/>
      <c r="Z260" s="316" t="s">
        <v>74</v>
      </c>
      <c r="AB260" s="225"/>
      <c r="AC260" s="225"/>
      <c r="AD260" s="225"/>
      <c r="AE260" s="225"/>
      <c r="AF260" s="225"/>
      <c r="AG260" s="225"/>
      <c r="AH260" s="225"/>
      <c r="AI260" s="225"/>
      <c r="AJ260" s="225"/>
      <c r="AK260" s="225"/>
      <c r="AL260" s="225"/>
      <c r="AM260" s="225"/>
      <c r="AN260" s="225"/>
      <c r="AO260" s="225"/>
    </row>
    <row r="261" spans="1:41" s="157" customFormat="1" ht="4.5" customHeight="1">
      <c r="A261" s="344"/>
      <c r="B261" s="362"/>
      <c r="C261" s="55"/>
      <c r="D261" s="45"/>
      <c r="E261" s="45"/>
      <c r="F261" s="45"/>
      <c r="G261" s="45"/>
      <c r="H261" s="45"/>
      <c r="I261" s="56"/>
      <c r="J261" s="57"/>
      <c r="K261" s="45"/>
      <c r="L261" s="45"/>
      <c r="M261" s="45"/>
      <c r="N261" s="45"/>
      <c r="O261" s="45"/>
      <c r="P261" s="43"/>
      <c r="Q261" s="44"/>
      <c r="R261" s="45"/>
      <c r="S261" s="45"/>
      <c r="T261" s="45"/>
      <c r="U261" s="45"/>
      <c r="V261" s="45"/>
      <c r="W261" s="37"/>
      <c r="X261" s="24"/>
      <c r="Y261" s="24"/>
      <c r="Z261" s="316"/>
      <c r="AB261" s="225"/>
      <c r="AC261" s="225"/>
      <c r="AD261" s="225"/>
      <c r="AE261" s="225"/>
      <c r="AF261" s="225"/>
      <c r="AG261" s="225"/>
      <c r="AH261" s="225"/>
      <c r="AI261" s="225"/>
      <c r="AJ261" s="225"/>
      <c r="AK261" s="225"/>
      <c r="AL261" s="225"/>
      <c r="AM261" s="225"/>
      <c r="AN261" s="225"/>
      <c r="AO261" s="225"/>
    </row>
    <row r="262" spans="1:41" s="157" customFormat="1" ht="4.5" customHeight="1">
      <c r="A262" s="344"/>
      <c r="B262" s="362"/>
      <c r="C262" s="55"/>
      <c r="D262" s="38"/>
      <c r="E262" s="38"/>
      <c r="F262" s="38"/>
      <c r="G262" s="38"/>
      <c r="H262" s="38"/>
      <c r="I262" s="56"/>
      <c r="J262" s="57"/>
      <c r="K262" s="38"/>
      <c r="L262" s="38"/>
      <c r="M262" s="38"/>
      <c r="N262" s="38"/>
      <c r="O262" s="38"/>
      <c r="P262" s="43"/>
      <c r="Q262" s="44"/>
      <c r="R262" s="38"/>
      <c r="S262" s="38"/>
      <c r="T262" s="38"/>
      <c r="U262" s="38"/>
      <c r="V262" s="38"/>
      <c r="W262" s="37"/>
      <c r="X262" s="24"/>
      <c r="Y262" s="24"/>
      <c r="Z262" s="316"/>
      <c r="AB262" s="225"/>
      <c r="AC262" s="225"/>
      <c r="AD262" s="225"/>
      <c r="AE262" s="225"/>
      <c r="AF262" s="225"/>
      <c r="AG262" s="225"/>
      <c r="AH262" s="225"/>
      <c r="AI262" s="225"/>
      <c r="AJ262" s="225"/>
      <c r="AK262" s="225"/>
      <c r="AL262" s="225"/>
      <c r="AM262" s="225"/>
      <c r="AN262" s="225"/>
      <c r="AO262" s="225"/>
    </row>
    <row r="263" spans="1:41" s="157" customFormat="1">
      <c r="A263" s="344"/>
      <c r="B263" s="362"/>
      <c r="C263" s="342" t="s">
        <v>56</v>
      </c>
      <c r="D263" s="251"/>
      <c r="E263" s="251"/>
      <c r="F263" s="284"/>
      <c r="G263" s="251"/>
      <c r="H263" s="251"/>
      <c r="I263" s="62"/>
      <c r="J263" s="63"/>
      <c r="K263" s="283"/>
      <c r="L263" s="283"/>
      <c r="M263" s="282"/>
      <c r="N263" s="283"/>
      <c r="O263" s="283"/>
      <c r="P263" s="62"/>
      <c r="Q263" s="63"/>
      <c r="R263" s="251"/>
      <c r="S263" s="251"/>
      <c r="T263" s="284"/>
      <c r="U263" s="251"/>
      <c r="V263" s="251"/>
      <c r="W263" s="37"/>
      <c r="X263" s="24"/>
      <c r="Y263" s="24"/>
      <c r="Z263" s="316" t="s">
        <v>57</v>
      </c>
      <c r="AA263" s="316" t="s">
        <v>74</v>
      </c>
      <c r="AB263" s="225"/>
      <c r="AC263" s="225"/>
      <c r="AD263" s="225"/>
      <c r="AE263" s="225"/>
      <c r="AF263" s="225"/>
      <c r="AG263" s="225"/>
      <c r="AH263" s="225"/>
      <c r="AI263" s="225"/>
      <c r="AJ263" s="225"/>
      <c r="AK263" s="225"/>
      <c r="AL263" s="225"/>
      <c r="AM263" s="225"/>
      <c r="AN263" s="225"/>
      <c r="AO263" s="225"/>
    </row>
    <row r="264" spans="1:41" s="157" customFormat="1">
      <c r="A264" s="344"/>
      <c r="B264" s="362"/>
      <c r="C264" s="342" t="s">
        <v>58</v>
      </c>
      <c r="D264" s="234">
        <f t="shared" ref="D264:H265" si="24">VLOOKUP(($Z264&amp;D$20&amp;$AA264),mcas.grade10,2,FALSE)</f>
        <v>92</v>
      </c>
      <c r="E264" s="234">
        <f t="shared" si="24"/>
        <v>94</v>
      </c>
      <c r="F264" s="278">
        <f t="shared" si="24"/>
        <v>94.3</v>
      </c>
      <c r="G264" s="234">
        <f t="shared" si="24"/>
        <v>94.3</v>
      </c>
      <c r="H264" s="234">
        <f t="shared" si="24"/>
        <v>93.928571428571431</v>
      </c>
      <c r="I264" s="62"/>
      <c r="J264" s="63"/>
      <c r="K264" s="240">
        <f t="shared" ref="K264:O265" si="25">VLOOKUP(($Z264&amp;K$20&amp;$AA264),mcas.grade10,3,FALSE)</f>
        <v>79</v>
      </c>
      <c r="L264" s="240">
        <f t="shared" si="25"/>
        <v>84</v>
      </c>
      <c r="M264" s="279">
        <f t="shared" si="25"/>
        <v>85</v>
      </c>
      <c r="N264" s="240">
        <f t="shared" si="25"/>
        <v>84</v>
      </c>
      <c r="O264" s="240">
        <f t="shared" si="25"/>
        <v>85</v>
      </c>
      <c r="P264" s="62"/>
      <c r="Q264" s="63"/>
      <c r="R264" s="234">
        <f t="shared" ref="R264:U265" si="26">VLOOKUP(($Z264&amp;R$20&amp;$AA264),mcas.grade10,4,FALSE)</f>
        <v>45</v>
      </c>
      <c r="S264" s="234">
        <f t="shared" si="26"/>
        <v>51</v>
      </c>
      <c r="T264" s="278">
        <f t="shared" si="26"/>
        <v>49</v>
      </c>
      <c r="U264" s="234">
        <f t="shared" si="26"/>
        <v>46</v>
      </c>
      <c r="V264" s="234">
        <f>VLOOKUP(($Z264&amp;2018&amp;$AA264),mcas.grade10,4,FALSE)</f>
        <v>47.784412955465584</v>
      </c>
      <c r="W264" s="37"/>
      <c r="X264" s="24"/>
      <c r="Y264" s="24"/>
      <c r="Z264" s="316" t="s">
        <v>59</v>
      </c>
      <c r="AA264" s="316" t="s">
        <v>74</v>
      </c>
      <c r="AB264" s="225"/>
      <c r="AC264" s="225"/>
      <c r="AD264" s="225"/>
      <c r="AE264" s="225"/>
      <c r="AF264" s="225"/>
      <c r="AG264" s="225"/>
      <c r="AH264" s="225"/>
      <c r="AI264" s="225"/>
      <c r="AJ264" s="225"/>
      <c r="AK264" s="225"/>
      <c r="AL264" s="225"/>
      <c r="AM264" s="225"/>
      <c r="AN264" s="225"/>
      <c r="AO264" s="225"/>
    </row>
    <row r="265" spans="1:41" s="157" customFormat="1">
      <c r="A265" s="344"/>
      <c r="B265" s="362"/>
      <c r="C265" s="342" t="s">
        <v>60</v>
      </c>
      <c r="D265" s="235">
        <f t="shared" si="24"/>
        <v>89.4</v>
      </c>
      <c r="E265" s="234">
        <f t="shared" si="24"/>
        <v>91.7</v>
      </c>
      <c r="F265" s="278">
        <f t="shared" si="24"/>
        <v>91.9</v>
      </c>
      <c r="G265" s="234">
        <f t="shared" si="24"/>
        <v>93.6</v>
      </c>
      <c r="H265" s="234">
        <f t="shared" si="24"/>
        <v>90.785498489425976</v>
      </c>
      <c r="I265" s="62"/>
      <c r="J265" s="63"/>
      <c r="K265" s="260">
        <f t="shared" si="25"/>
        <v>74</v>
      </c>
      <c r="L265" s="240">
        <f t="shared" si="25"/>
        <v>80</v>
      </c>
      <c r="M265" s="279">
        <f t="shared" si="25"/>
        <v>79</v>
      </c>
      <c r="N265" s="240">
        <f t="shared" si="25"/>
        <v>80</v>
      </c>
      <c r="O265" s="240">
        <f t="shared" si="25"/>
        <v>78</v>
      </c>
      <c r="P265" s="62"/>
      <c r="Q265" s="63"/>
      <c r="R265" s="235">
        <f t="shared" si="26"/>
        <v>35</v>
      </c>
      <c r="S265" s="234">
        <f t="shared" si="26"/>
        <v>50</v>
      </c>
      <c r="T265" s="278">
        <f t="shared" si="26"/>
        <v>44.5</v>
      </c>
      <c r="U265" s="234">
        <f t="shared" si="26"/>
        <v>41</v>
      </c>
      <c r="V265" s="234">
        <f>VLOOKUP(($Z265&amp;2018&amp;$AA265),mcas.grade10,4,FALSE)</f>
        <v>49.158102766798422</v>
      </c>
      <c r="W265" s="37"/>
      <c r="X265" s="24"/>
      <c r="Y265" s="24"/>
      <c r="Z265" s="316" t="s">
        <v>61</v>
      </c>
      <c r="AA265" s="316" t="s">
        <v>74</v>
      </c>
      <c r="AB265" s="225"/>
      <c r="AC265" s="225"/>
      <c r="AD265" s="225"/>
      <c r="AE265" s="225"/>
      <c r="AF265" s="225"/>
      <c r="AG265" s="225"/>
      <c r="AH265" s="225"/>
      <c r="AI265" s="225"/>
      <c r="AJ265" s="225"/>
      <c r="AK265" s="225"/>
      <c r="AL265" s="225"/>
      <c r="AM265" s="225"/>
      <c r="AN265" s="225"/>
      <c r="AO265" s="225"/>
    </row>
    <row r="266" spans="1:41" s="157" customFormat="1" ht="4.5" customHeight="1">
      <c r="A266" s="344"/>
      <c r="B266" s="362"/>
      <c r="C266" s="34"/>
      <c r="D266" s="64"/>
      <c r="E266" s="64"/>
      <c r="F266" s="64"/>
      <c r="G266" s="64"/>
      <c r="H266" s="64"/>
      <c r="I266" s="62"/>
      <c r="J266" s="63"/>
      <c r="K266" s="64"/>
      <c r="L266" s="64"/>
      <c r="M266" s="64"/>
      <c r="N266" s="64"/>
      <c r="O266" s="64"/>
      <c r="P266" s="62"/>
      <c r="Q266" s="63"/>
      <c r="R266" s="64"/>
      <c r="S266" s="64"/>
      <c r="T266" s="64"/>
      <c r="U266" s="64"/>
      <c r="V266" s="64"/>
      <c r="W266" s="37"/>
      <c r="X266" s="24"/>
      <c r="Y266" s="24"/>
      <c r="Z266" s="316"/>
      <c r="AB266" s="225"/>
      <c r="AC266" s="225"/>
      <c r="AD266" s="225"/>
      <c r="AE266" s="225"/>
      <c r="AF266" s="225"/>
      <c r="AG266" s="225"/>
      <c r="AH266" s="225"/>
      <c r="AI266" s="225"/>
      <c r="AJ266" s="225"/>
      <c r="AK266" s="225"/>
      <c r="AL266" s="225"/>
      <c r="AM266" s="225"/>
      <c r="AN266" s="225"/>
      <c r="AO266" s="225"/>
    </row>
    <row r="267" spans="1:41" s="157" customFormat="1" ht="4.5" customHeight="1">
      <c r="A267" s="344"/>
      <c r="B267" s="362"/>
      <c r="C267" s="34"/>
      <c r="D267" s="59"/>
      <c r="E267" s="59"/>
      <c r="F267" s="59"/>
      <c r="G267" s="59"/>
      <c r="H267" s="59"/>
      <c r="I267" s="62"/>
      <c r="J267" s="63"/>
      <c r="K267" s="59"/>
      <c r="L267" s="59"/>
      <c r="M267" s="59"/>
      <c r="N267" s="59"/>
      <c r="O267" s="59"/>
      <c r="P267" s="62"/>
      <c r="Q267" s="63"/>
      <c r="R267" s="59"/>
      <c r="S267" s="59"/>
      <c r="T267" s="59"/>
      <c r="U267" s="59"/>
      <c r="V267" s="59"/>
      <c r="W267" s="37"/>
      <c r="X267" s="24"/>
      <c r="Y267" s="24"/>
      <c r="Z267" s="316"/>
      <c r="AB267" s="225"/>
      <c r="AC267" s="225"/>
      <c r="AD267" s="225"/>
      <c r="AE267" s="225"/>
      <c r="AF267" s="225"/>
      <c r="AG267" s="225"/>
      <c r="AH267" s="225"/>
      <c r="AI267" s="225"/>
      <c r="AJ267" s="225"/>
      <c r="AK267" s="225"/>
      <c r="AL267" s="225"/>
      <c r="AM267" s="225"/>
      <c r="AN267" s="225"/>
      <c r="AO267" s="225"/>
    </row>
    <row r="268" spans="1:41" s="157" customFormat="1">
      <c r="A268" s="344"/>
      <c r="B268" s="362"/>
      <c r="C268" s="20" t="s">
        <v>134</v>
      </c>
      <c r="D268" s="116" t="s">
        <v>135</v>
      </c>
      <c r="E268" s="116" t="s">
        <v>135</v>
      </c>
      <c r="F268" s="116" t="s">
        <v>135</v>
      </c>
      <c r="G268" s="116" t="s">
        <v>135</v>
      </c>
      <c r="H268" s="116" t="s">
        <v>135</v>
      </c>
      <c r="I268" s="62"/>
      <c r="J268" s="63"/>
      <c r="K268" s="116" t="s">
        <v>135</v>
      </c>
      <c r="L268" s="116" t="s">
        <v>135</v>
      </c>
      <c r="M268" s="116" t="s">
        <v>135</v>
      </c>
      <c r="N268" s="116" t="s">
        <v>135</v>
      </c>
      <c r="O268" s="116" t="s">
        <v>135</v>
      </c>
      <c r="P268" s="62"/>
      <c r="Q268" s="63"/>
      <c r="R268" s="116" t="s">
        <v>135</v>
      </c>
      <c r="S268" s="116" t="s">
        <v>135</v>
      </c>
      <c r="T268" s="116" t="s">
        <v>135</v>
      </c>
      <c r="U268" s="116" t="s">
        <v>135</v>
      </c>
      <c r="V268" s="116" t="s">
        <v>135</v>
      </c>
      <c r="W268" s="37"/>
      <c r="X268" s="24"/>
      <c r="Y268" s="24"/>
      <c r="Z268" s="316"/>
      <c r="AB268" s="225"/>
      <c r="AC268" s="225"/>
      <c r="AD268" s="225"/>
      <c r="AE268" s="225"/>
      <c r="AF268" s="225"/>
      <c r="AG268" s="225"/>
      <c r="AH268" s="225"/>
      <c r="AI268" s="225"/>
      <c r="AJ268" s="225"/>
      <c r="AK268" s="225"/>
      <c r="AL268" s="225"/>
      <c r="AM268" s="225"/>
      <c r="AN268" s="225"/>
      <c r="AO268" s="225"/>
    </row>
    <row r="269" spans="1:41" s="157" customFormat="1" ht="15.75" thickBot="1">
      <c r="A269" s="344"/>
      <c r="B269" s="363"/>
      <c r="C269" s="219"/>
      <c r="D269" s="220"/>
      <c r="E269" s="220"/>
      <c r="F269" s="220"/>
      <c r="G269" s="220"/>
      <c r="H269" s="220"/>
      <c r="I269" s="221"/>
      <c r="J269" s="221"/>
      <c r="K269" s="220"/>
      <c r="L269" s="220"/>
      <c r="M269" s="220"/>
      <c r="N269" s="220"/>
      <c r="O269" s="220"/>
      <c r="P269" s="221"/>
      <c r="Q269" s="221"/>
      <c r="R269" s="220"/>
      <c r="S269" s="220"/>
      <c r="T269" s="220"/>
      <c r="U269" s="220"/>
      <c r="V269" s="220"/>
      <c r="W269" s="222"/>
      <c r="X269" s="24"/>
      <c r="Y269" s="24"/>
      <c r="Z269" s="316"/>
      <c r="AB269" s="225"/>
      <c r="AC269" s="225"/>
      <c r="AD269" s="225"/>
      <c r="AE269" s="225"/>
      <c r="AF269" s="225"/>
      <c r="AG269" s="225"/>
      <c r="AH269" s="225"/>
      <c r="AI269" s="225"/>
      <c r="AJ269" s="225"/>
      <c r="AK269" s="225"/>
      <c r="AL269" s="225"/>
      <c r="AM269" s="225"/>
      <c r="AN269" s="225"/>
      <c r="AO269" s="225"/>
    </row>
    <row r="270" spans="1:41" s="157" customFormat="1" ht="18.75" customHeight="1">
      <c r="A270" s="344"/>
      <c r="B270" s="370" t="s">
        <v>63</v>
      </c>
      <c r="C270" s="15"/>
      <c r="D270" s="16"/>
      <c r="E270" s="16"/>
      <c r="F270" s="16"/>
      <c r="G270" s="16"/>
      <c r="H270" s="16"/>
      <c r="I270" s="16"/>
      <c r="J270" s="16"/>
      <c r="K270" s="16"/>
      <c r="L270" s="16"/>
      <c r="M270" s="16"/>
      <c r="N270" s="16"/>
      <c r="O270" s="16"/>
      <c r="P270" s="16"/>
      <c r="Q270" s="16"/>
      <c r="R270" s="16"/>
      <c r="S270" s="16"/>
      <c r="T270" s="16"/>
      <c r="U270" s="16"/>
      <c r="V270" s="16"/>
      <c r="W270" s="50"/>
      <c r="X270" s="24"/>
      <c r="Y270" s="24"/>
      <c r="Z270" s="316"/>
      <c r="AB270" s="225"/>
      <c r="AC270" s="225"/>
      <c r="AD270" s="225"/>
      <c r="AE270" s="225"/>
      <c r="AF270" s="225"/>
      <c r="AG270" s="225"/>
      <c r="AH270" s="225"/>
      <c r="AI270" s="225"/>
      <c r="AJ270" s="225"/>
      <c r="AK270" s="225"/>
      <c r="AL270" s="225"/>
      <c r="AM270" s="225"/>
      <c r="AN270" s="225"/>
      <c r="AO270" s="225"/>
    </row>
    <row r="271" spans="1:41" s="157" customFormat="1" ht="15" customHeight="1">
      <c r="A271" s="344"/>
      <c r="B271" s="362"/>
      <c r="C271" s="51"/>
      <c r="D271" s="51"/>
      <c r="E271" s="51"/>
      <c r="F271" s="51"/>
      <c r="G271" s="51"/>
      <c r="H271" s="51"/>
      <c r="I271" s="52"/>
      <c r="J271" s="53"/>
      <c r="K271" s="51"/>
      <c r="L271" s="51"/>
      <c r="M271" s="51"/>
      <c r="N271" s="51"/>
      <c r="O271" s="51"/>
      <c r="P271" s="52"/>
      <c r="Q271" s="53"/>
      <c r="R271" s="51"/>
      <c r="S271" s="51"/>
      <c r="T271" s="51"/>
      <c r="U271" s="51"/>
      <c r="V271" s="51"/>
      <c r="W271" s="54"/>
      <c r="X271" s="24"/>
      <c r="Y271" s="24"/>
      <c r="Z271" s="316"/>
      <c r="AB271" s="225"/>
      <c r="AC271" s="225"/>
      <c r="AD271" s="225"/>
      <c r="AE271" s="225"/>
      <c r="AF271" s="225"/>
      <c r="AG271" s="225"/>
      <c r="AH271" s="225"/>
      <c r="AI271" s="225"/>
      <c r="AJ271" s="225"/>
      <c r="AK271" s="225"/>
      <c r="AL271" s="225"/>
      <c r="AM271" s="225"/>
      <c r="AN271" s="225"/>
      <c r="AO271" s="225"/>
    </row>
    <row r="272" spans="1:41" s="157" customFormat="1" ht="15" customHeight="1">
      <c r="A272" s="344"/>
      <c r="B272" s="362"/>
      <c r="C272" s="55"/>
      <c r="D272" s="55"/>
      <c r="E272" s="55"/>
      <c r="F272" s="55"/>
      <c r="G272" s="55"/>
      <c r="H272" s="55"/>
      <c r="I272" s="56"/>
      <c r="J272" s="57"/>
      <c r="K272" s="55"/>
      <c r="L272" s="55"/>
      <c r="M272" s="55"/>
      <c r="N272" s="55"/>
      <c r="O272" s="55"/>
      <c r="P272" s="56"/>
      <c r="Q272" s="57"/>
      <c r="R272" s="55"/>
      <c r="S272" s="55"/>
      <c r="T272" s="55"/>
      <c r="U272" s="55"/>
      <c r="V272" s="55"/>
      <c r="W272" s="58"/>
      <c r="X272" s="24"/>
      <c r="Y272" s="24"/>
      <c r="Z272" s="316"/>
      <c r="AA272" s="318"/>
      <c r="AB272" s="228"/>
      <c r="AC272" s="228"/>
      <c r="AD272" s="228"/>
      <c r="AE272" s="228"/>
      <c r="AF272" s="229"/>
      <c r="AG272" s="228"/>
      <c r="AH272" s="228"/>
      <c r="AI272" s="228"/>
      <c r="AJ272" s="228"/>
      <c r="AK272" s="228"/>
      <c r="AL272" s="228"/>
      <c r="AM272" s="228"/>
      <c r="AN272" s="228"/>
      <c r="AO272" s="228"/>
    </row>
    <row r="273" spans="1:41" s="157" customFormat="1" ht="15" customHeight="1">
      <c r="A273" s="344"/>
      <c r="B273" s="362"/>
      <c r="C273" s="55"/>
      <c r="D273" s="55"/>
      <c r="E273" s="55"/>
      <c r="F273" s="55"/>
      <c r="G273" s="55"/>
      <c r="H273" s="55"/>
      <c r="I273" s="56"/>
      <c r="J273" s="57"/>
      <c r="K273" s="55"/>
      <c r="L273" s="55"/>
      <c r="M273" s="55"/>
      <c r="N273" s="55"/>
      <c r="O273" s="55"/>
      <c r="P273" s="56"/>
      <c r="Q273" s="57"/>
      <c r="R273" s="55"/>
      <c r="S273" s="55"/>
      <c r="T273" s="55"/>
      <c r="U273" s="55"/>
      <c r="V273" s="55"/>
      <c r="W273" s="58"/>
      <c r="X273" s="24"/>
      <c r="Y273" s="24"/>
      <c r="Z273" s="316"/>
      <c r="AA273" s="319"/>
      <c r="AB273" s="224"/>
      <c r="AC273" s="224"/>
      <c r="AD273" s="224"/>
      <c r="AE273" s="224"/>
      <c r="AF273" s="224"/>
      <c r="AG273" s="224"/>
      <c r="AH273" s="224"/>
      <c r="AI273" s="224"/>
      <c r="AJ273" s="224"/>
      <c r="AK273" s="224"/>
      <c r="AL273" s="224"/>
      <c r="AM273" s="224"/>
      <c r="AN273" s="224"/>
      <c r="AO273" s="224"/>
    </row>
    <row r="274" spans="1:41" s="157" customFormat="1" ht="15" customHeight="1">
      <c r="A274" s="344"/>
      <c r="B274" s="362"/>
      <c r="C274" s="55"/>
      <c r="D274" s="55"/>
      <c r="E274" s="55"/>
      <c r="F274" s="55"/>
      <c r="G274" s="55"/>
      <c r="H274" s="55"/>
      <c r="I274" s="56"/>
      <c r="J274" s="57"/>
      <c r="K274" s="55"/>
      <c r="L274" s="55"/>
      <c r="M274" s="55"/>
      <c r="N274" s="55"/>
      <c r="O274" s="55"/>
      <c r="P274" s="56"/>
      <c r="Q274" s="57"/>
      <c r="R274" s="55"/>
      <c r="S274" s="55"/>
      <c r="T274" s="55"/>
      <c r="U274" s="55"/>
      <c r="V274" s="55"/>
      <c r="W274" s="58"/>
      <c r="X274" s="24"/>
      <c r="Y274" s="24"/>
      <c r="Z274" s="316"/>
      <c r="AB274" s="225"/>
      <c r="AC274" s="225"/>
      <c r="AD274" s="225"/>
      <c r="AE274" s="225"/>
      <c r="AF274" s="225"/>
      <c r="AG274" s="225"/>
      <c r="AH274" s="225"/>
      <c r="AI274" s="225"/>
      <c r="AJ274" s="225"/>
      <c r="AK274" s="225"/>
      <c r="AL274" s="225"/>
      <c r="AM274" s="225"/>
      <c r="AN274" s="225"/>
      <c r="AO274" s="225"/>
    </row>
    <row r="275" spans="1:41" s="157" customFormat="1" ht="15" customHeight="1">
      <c r="A275" s="344"/>
      <c r="B275" s="362"/>
      <c r="C275" s="55"/>
      <c r="D275" s="55"/>
      <c r="E275" s="55"/>
      <c r="F275" s="55"/>
      <c r="G275" s="55"/>
      <c r="H275" s="55"/>
      <c r="I275" s="56"/>
      <c r="J275" s="57"/>
      <c r="K275" s="55"/>
      <c r="L275" s="55"/>
      <c r="M275" s="55"/>
      <c r="N275" s="55"/>
      <c r="O275" s="55"/>
      <c r="P275" s="56"/>
      <c r="Q275" s="57"/>
      <c r="R275" s="55"/>
      <c r="S275" s="55"/>
      <c r="T275" s="55"/>
      <c r="U275" s="55"/>
      <c r="V275" s="55"/>
      <c r="W275" s="58"/>
      <c r="X275" s="24"/>
      <c r="Y275" s="24"/>
      <c r="Z275" s="316"/>
      <c r="AB275" s="225"/>
      <c r="AC275" s="225"/>
      <c r="AD275" s="225"/>
      <c r="AE275" s="225"/>
      <c r="AF275" s="225"/>
      <c r="AG275" s="225"/>
      <c r="AH275" s="225"/>
      <c r="AI275" s="225"/>
      <c r="AJ275" s="225"/>
      <c r="AK275" s="225"/>
      <c r="AL275" s="225"/>
      <c r="AM275" s="225"/>
      <c r="AN275" s="225"/>
      <c r="AO275" s="225"/>
    </row>
    <row r="276" spans="1:41" s="157" customFormat="1" ht="15" customHeight="1">
      <c r="A276" s="344"/>
      <c r="B276" s="362"/>
      <c r="C276" s="55"/>
      <c r="D276" s="55"/>
      <c r="E276" s="55"/>
      <c r="F276" s="55"/>
      <c r="G276" s="55"/>
      <c r="H276" s="55"/>
      <c r="I276" s="56"/>
      <c r="J276" s="57"/>
      <c r="K276" s="55"/>
      <c r="L276" s="55"/>
      <c r="M276" s="55"/>
      <c r="N276" s="55"/>
      <c r="O276" s="55"/>
      <c r="P276" s="56"/>
      <c r="Q276" s="57"/>
      <c r="R276" s="55"/>
      <c r="S276" s="55"/>
      <c r="T276" s="55"/>
      <c r="U276" s="55"/>
      <c r="V276" s="55"/>
      <c r="W276" s="58"/>
      <c r="X276" s="24"/>
      <c r="Y276" s="24"/>
      <c r="Z276" s="316"/>
      <c r="AA276" s="320"/>
      <c r="AB276" s="226"/>
      <c r="AC276" s="226"/>
      <c r="AD276" s="226"/>
      <c r="AE276" s="226"/>
      <c r="AF276" s="226"/>
      <c r="AG276" s="226"/>
      <c r="AH276" s="226"/>
      <c r="AI276" s="226"/>
      <c r="AJ276" s="226"/>
      <c r="AK276" s="226"/>
      <c r="AL276" s="226"/>
      <c r="AM276" s="226"/>
      <c r="AN276" s="226"/>
      <c r="AO276" s="226"/>
    </row>
    <row r="277" spans="1:41" s="157" customFormat="1" ht="15" customHeight="1">
      <c r="A277" s="344"/>
      <c r="B277" s="362"/>
      <c r="C277" s="55"/>
      <c r="D277" s="55"/>
      <c r="E277" s="55"/>
      <c r="F277" s="55"/>
      <c r="G277" s="55"/>
      <c r="H277" s="55"/>
      <c r="I277" s="56"/>
      <c r="J277" s="57"/>
      <c r="K277" s="55"/>
      <c r="L277" s="55"/>
      <c r="M277" s="55"/>
      <c r="N277" s="55"/>
      <c r="O277" s="55"/>
      <c r="P277" s="56"/>
      <c r="Q277" s="57"/>
      <c r="R277" s="55"/>
      <c r="S277" s="55"/>
      <c r="T277" s="55"/>
      <c r="U277" s="55"/>
      <c r="V277" s="55"/>
      <c r="W277" s="58"/>
      <c r="X277" s="24"/>
      <c r="Y277" s="24"/>
      <c r="Z277" s="316"/>
      <c r="AA277" s="320"/>
      <c r="AB277" s="226"/>
      <c r="AC277" s="226"/>
      <c r="AD277" s="226"/>
      <c r="AE277" s="226"/>
      <c r="AF277" s="226"/>
      <c r="AG277" s="226"/>
      <c r="AH277" s="226"/>
      <c r="AI277" s="226"/>
      <c r="AJ277" s="226"/>
      <c r="AK277" s="226"/>
      <c r="AL277" s="226"/>
      <c r="AM277" s="226"/>
      <c r="AN277" s="226"/>
      <c r="AO277" s="226"/>
    </row>
    <row r="278" spans="1:41" s="157" customFormat="1" ht="15" customHeight="1">
      <c r="A278" s="344"/>
      <c r="B278" s="362"/>
      <c r="C278" s="55"/>
      <c r="D278" s="55"/>
      <c r="E278" s="55"/>
      <c r="F278" s="55"/>
      <c r="G278" s="55"/>
      <c r="H278" s="55"/>
      <c r="I278" s="56"/>
      <c r="J278" s="57"/>
      <c r="K278" s="55"/>
      <c r="L278" s="55"/>
      <c r="M278" s="55"/>
      <c r="N278" s="55"/>
      <c r="O278" s="55"/>
      <c r="P278" s="56"/>
      <c r="Q278" s="57"/>
      <c r="R278" s="55"/>
      <c r="S278" s="55"/>
      <c r="T278" s="55"/>
      <c r="U278" s="55"/>
      <c r="V278" s="55"/>
      <c r="W278" s="58"/>
      <c r="X278" s="24"/>
      <c r="Y278" s="24"/>
      <c r="Z278" s="316"/>
      <c r="AA278" s="320"/>
      <c r="AB278" s="226"/>
      <c r="AC278" s="226"/>
      <c r="AD278" s="226"/>
      <c r="AE278" s="226"/>
      <c r="AF278" s="226"/>
      <c r="AG278" s="226"/>
      <c r="AH278" s="226"/>
      <c r="AI278" s="226"/>
      <c r="AJ278" s="226"/>
      <c r="AK278" s="226"/>
      <c r="AL278" s="226"/>
      <c r="AM278" s="226"/>
      <c r="AN278" s="226"/>
      <c r="AO278" s="226"/>
    </row>
    <row r="279" spans="1:41" s="157" customFormat="1" ht="15" customHeight="1">
      <c r="A279" s="344"/>
      <c r="B279" s="362"/>
      <c r="C279" s="55"/>
      <c r="D279" s="55"/>
      <c r="E279" s="55"/>
      <c r="F279" s="55"/>
      <c r="G279" s="55"/>
      <c r="H279" s="55"/>
      <c r="I279" s="56"/>
      <c r="J279" s="57"/>
      <c r="K279" s="55"/>
      <c r="L279" s="55"/>
      <c r="M279" s="55"/>
      <c r="N279" s="55"/>
      <c r="O279" s="55"/>
      <c r="P279" s="56"/>
      <c r="Q279" s="57"/>
      <c r="R279" s="55"/>
      <c r="S279" s="55"/>
      <c r="T279" s="55"/>
      <c r="U279" s="55"/>
      <c r="V279" s="55"/>
      <c r="W279" s="58"/>
      <c r="X279" s="24"/>
      <c r="Y279" s="24"/>
      <c r="Z279" s="316"/>
      <c r="AB279" s="225"/>
      <c r="AC279" s="225"/>
      <c r="AD279" s="225"/>
      <c r="AE279" s="225"/>
      <c r="AF279" s="225"/>
      <c r="AG279" s="225"/>
      <c r="AH279" s="225"/>
      <c r="AI279" s="225"/>
      <c r="AJ279" s="225"/>
      <c r="AK279" s="225"/>
      <c r="AL279" s="225"/>
      <c r="AM279" s="225"/>
      <c r="AN279" s="225"/>
      <c r="AO279" s="225"/>
    </row>
    <row r="280" spans="1:41" s="157" customFormat="1" ht="15" customHeight="1">
      <c r="A280" s="344"/>
      <c r="B280" s="362"/>
      <c r="C280" s="55"/>
      <c r="D280" s="55"/>
      <c r="E280" s="55"/>
      <c r="F280" s="55"/>
      <c r="G280" s="55"/>
      <c r="H280" s="55"/>
      <c r="I280" s="56"/>
      <c r="J280" s="57"/>
      <c r="K280" s="55"/>
      <c r="L280" s="55"/>
      <c r="M280" s="55"/>
      <c r="N280" s="55"/>
      <c r="O280" s="55"/>
      <c r="P280" s="56"/>
      <c r="Q280" s="57"/>
      <c r="R280" s="55"/>
      <c r="S280" s="55"/>
      <c r="T280" s="55"/>
      <c r="U280" s="55"/>
      <c r="V280" s="55"/>
      <c r="W280" s="58"/>
      <c r="X280" s="24"/>
      <c r="Y280" s="24"/>
      <c r="Z280" s="316"/>
      <c r="AB280" s="225"/>
      <c r="AC280" s="225"/>
      <c r="AD280" s="225"/>
      <c r="AE280" s="225"/>
      <c r="AF280" s="225"/>
      <c r="AG280" s="225"/>
      <c r="AH280" s="225"/>
      <c r="AI280" s="225"/>
      <c r="AJ280" s="225"/>
      <c r="AK280" s="225"/>
      <c r="AL280" s="225"/>
      <c r="AM280" s="225"/>
      <c r="AN280" s="225"/>
      <c r="AO280" s="225"/>
    </row>
    <row r="281" spans="1:41" s="157" customFormat="1" ht="15" customHeight="1">
      <c r="A281" s="344"/>
      <c r="B281" s="362"/>
      <c r="C281" s="55"/>
      <c r="D281" s="55"/>
      <c r="E281" s="55"/>
      <c r="F281" s="55"/>
      <c r="G281" s="55"/>
      <c r="H281" s="55"/>
      <c r="I281" s="56"/>
      <c r="J281" s="57"/>
      <c r="K281" s="55"/>
      <c r="L281" s="55"/>
      <c r="M281" s="55"/>
      <c r="N281" s="55"/>
      <c r="O281" s="55"/>
      <c r="P281" s="56"/>
      <c r="Q281" s="57"/>
      <c r="R281" s="55"/>
      <c r="S281" s="55"/>
      <c r="T281" s="55"/>
      <c r="U281" s="55"/>
      <c r="V281" s="55"/>
      <c r="W281" s="58"/>
      <c r="X281" s="24"/>
      <c r="Y281" s="24"/>
      <c r="Z281" s="316"/>
      <c r="AA281" s="319"/>
      <c r="AB281" s="224"/>
      <c r="AC281" s="224"/>
      <c r="AD281" s="224"/>
      <c r="AE281" s="224"/>
      <c r="AF281" s="224"/>
      <c r="AG281" s="224"/>
      <c r="AH281" s="224"/>
      <c r="AI281" s="224"/>
      <c r="AJ281" s="224"/>
      <c r="AK281" s="224"/>
      <c r="AL281" s="224"/>
      <c r="AM281" s="224"/>
      <c r="AN281" s="224"/>
      <c r="AO281" s="224"/>
    </row>
    <row r="282" spans="1:41" s="157" customFormat="1" ht="15" customHeight="1">
      <c r="A282" s="344"/>
      <c r="B282" s="362"/>
      <c r="C282" s="55"/>
      <c r="D282" s="55"/>
      <c r="E282" s="55"/>
      <c r="F282" s="55"/>
      <c r="G282" s="55"/>
      <c r="H282" s="55"/>
      <c r="I282" s="56"/>
      <c r="J282" s="57"/>
      <c r="K282" s="55"/>
      <c r="L282" s="55"/>
      <c r="M282" s="55"/>
      <c r="N282" s="55"/>
      <c r="O282" s="55"/>
      <c r="P282" s="56"/>
      <c r="Q282" s="57"/>
      <c r="R282" s="55"/>
      <c r="S282" s="55"/>
      <c r="T282" s="55"/>
      <c r="U282" s="55"/>
      <c r="V282" s="55"/>
      <c r="W282" s="58"/>
      <c r="X282" s="24"/>
      <c r="Y282" s="24"/>
      <c r="Z282" s="316"/>
      <c r="AB282" s="225"/>
      <c r="AC282" s="225"/>
      <c r="AD282" s="225"/>
      <c r="AE282" s="225"/>
      <c r="AF282" s="225"/>
      <c r="AG282" s="225"/>
      <c r="AH282" s="225"/>
      <c r="AI282" s="225"/>
      <c r="AJ282" s="225"/>
      <c r="AK282" s="225"/>
      <c r="AL282" s="225"/>
      <c r="AM282" s="225"/>
      <c r="AN282" s="225"/>
      <c r="AO282" s="225"/>
    </row>
    <row r="283" spans="1:41" s="157" customFormat="1" ht="15" customHeight="1">
      <c r="A283" s="344"/>
      <c r="B283" s="362"/>
      <c r="C283" s="55"/>
      <c r="D283" s="55"/>
      <c r="E283" s="55"/>
      <c r="F283" s="55"/>
      <c r="G283" s="55"/>
      <c r="H283" s="55"/>
      <c r="I283" s="56"/>
      <c r="J283" s="57"/>
      <c r="K283" s="55"/>
      <c r="L283" s="55"/>
      <c r="M283" s="55"/>
      <c r="N283" s="55"/>
      <c r="O283" s="55"/>
      <c r="P283" s="56"/>
      <c r="Q283" s="57"/>
      <c r="R283" s="55"/>
      <c r="S283" s="55"/>
      <c r="T283" s="55"/>
      <c r="U283" s="55"/>
      <c r="V283" s="55"/>
      <c r="W283" s="58"/>
      <c r="X283" s="24"/>
      <c r="Y283" s="24"/>
      <c r="Z283" s="316"/>
      <c r="AB283" s="225"/>
      <c r="AC283" s="225"/>
      <c r="AD283" s="225"/>
      <c r="AE283" s="226"/>
      <c r="AF283" s="225"/>
      <c r="AG283" s="225"/>
      <c r="AH283" s="225"/>
      <c r="AI283" s="225"/>
      <c r="AJ283" s="226"/>
      <c r="AK283" s="225"/>
      <c r="AL283" s="225"/>
      <c r="AM283" s="225"/>
      <c r="AN283" s="225"/>
      <c r="AO283" s="225"/>
    </row>
    <row r="284" spans="1:41" s="157" customFormat="1" ht="15" customHeight="1">
      <c r="A284" s="344"/>
      <c r="B284" s="362"/>
      <c r="C284" s="55"/>
      <c r="D284" s="55"/>
      <c r="E284" s="55"/>
      <c r="F284" s="55"/>
      <c r="G284" s="55"/>
      <c r="H284" s="55"/>
      <c r="I284" s="56"/>
      <c r="J284" s="57"/>
      <c r="K284" s="55"/>
      <c r="L284" s="55"/>
      <c r="M284" s="55"/>
      <c r="N284" s="55"/>
      <c r="O284" s="55"/>
      <c r="P284" s="56"/>
      <c r="Q284" s="57"/>
      <c r="R284" s="55"/>
      <c r="S284" s="55"/>
      <c r="T284" s="55"/>
      <c r="U284" s="55"/>
      <c r="V284" s="55"/>
      <c r="W284" s="58"/>
      <c r="X284" s="24"/>
      <c r="Y284" s="24"/>
      <c r="Z284" s="316"/>
      <c r="AA284" s="320"/>
      <c r="AB284" s="226"/>
      <c r="AC284" s="226"/>
      <c r="AD284" s="226"/>
      <c r="AE284" s="230"/>
      <c r="AF284" s="226"/>
      <c r="AG284" s="226"/>
      <c r="AH284" s="226"/>
      <c r="AI284" s="226"/>
      <c r="AJ284" s="226"/>
      <c r="AK284" s="225"/>
      <c r="AL284" s="225"/>
      <c r="AM284" s="225"/>
      <c r="AN284" s="225"/>
      <c r="AO284" s="226"/>
    </row>
    <row r="285" spans="1:41" s="157" customFormat="1" ht="15" customHeight="1">
      <c r="A285" s="344"/>
      <c r="B285" s="362"/>
      <c r="C285" s="55"/>
      <c r="D285" s="55"/>
      <c r="E285" s="55"/>
      <c r="F285" s="55"/>
      <c r="G285" s="55"/>
      <c r="H285" s="55"/>
      <c r="I285" s="56"/>
      <c r="J285" s="57"/>
      <c r="K285" s="55"/>
      <c r="L285" s="55"/>
      <c r="M285" s="55"/>
      <c r="N285" s="55"/>
      <c r="O285" s="55"/>
      <c r="P285" s="56"/>
      <c r="Q285" s="57"/>
      <c r="R285" s="55"/>
      <c r="S285" s="55"/>
      <c r="T285" s="55"/>
      <c r="U285" s="55"/>
      <c r="V285" s="55"/>
      <c r="W285" s="58"/>
      <c r="X285" s="24"/>
      <c r="Y285" s="24"/>
      <c r="Z285" s="316"/>
      <c r="AA285" s="320"/>
      <c r="AB285" s="226"/>
      <c r="AC285" s="226"/>
      <c r="AD285" s="226"/>
      <c r="AE285" s="230"/>
      <c r="AF285" s="226"/>
      <c r="AG285" s="226"/>
      <c r="AH285" s="226"/>
      <c r="AI285" s="226"/>
      <c r="AJ285" s="226"/>
      <c r="AK285" s="225"/>
      <c r="AL285" s="225"/>
      <c r="AM285" s="225"/>
      <c r="AN285" s="225"/>
      <c r="AO285" s="226"/>
    </row>
    <row r="286" spans="1:41" s="157" customFormat="1" ht="15.75">
      <c r="A286" s="344"/>
      <c r="B286" s="362"/>
      <c r="C286" s="55"/>
      <c r="D286" s="371" t="s">
        <v>132</v>
      </c>
      <c r="E286" s="366"/>
      <c r="F286" s="366"/>
      <c r="G286" s="366"/>
      <c r="H286" s="366"/>
      <c r="I286" s="35"/>
      <c r="J286" s="36"/>
      <c r="K286" s="372" t="s">
        <v>133</v>
      </c>
      <c r="L286" s="367"/>
      <c r="M286" s="367"/>
      <c r="N286" s="367"/>
      <c r="O286" s="367"/>
      <c r="P286" s="40"/>
      <c r="Q286" s="41"/>
      <c r="R286" s="369" t="s">
        <v>114</v>
      </c>
      <c r="S286" s="369"/>
      <c r="T286" s="369"/>
      <c r="U286" s="369"/>
      <c r="V286" s="369"/>
      <c r="W286" s="58"/>
      <c r="X286" s="24"/>
      <c r="Y286" s="24"/>
      <c r="Z286" s="316"/>
      <c r="AA286" s="320"/>
      <c r="AB286" s="226"/>
      <c r="AC286" s="226"/>
      <c r="AD286" s="226"/>
      <c r="AE286" s="230"/>
      <c r="AF286" s="226"/>
      <c r="AG286" s="226"/>
      <c r="AH286" s="226"/>
      <c r="AI286" s="226"/>
      <c r="AJ286" s="226"/>
      <c r="AK286" s="225"/>
      <c r="AL286" s="225"/>
      <c r="AM286" s="225"/>
      <c r="AN286" s="225"/>
      <c r="AO286" s="226"/>
    </row>
    <row r="287" spans="1:41" s="157" customFormat="1" ht="17.25">
      <c r="A287" s="344"/>
      <c r="B287" s="362"/>
      <c r="C287" s="55"/>
      <c r="D287" s="42">
        <v>2014</v>
      </c>
      <c r="E287" s="42">
        <v>2015</v>
      </c>
      <c r="F287" s="42">
        <v>2016</v>
      </c>
      <c r="G287" s="42">
        <v>2017</v>
      </c>
      <c r="H287" s="42">
        <v>2018</v>
      </c>
      <c r="I287" s="56"/>
      <c r="J287" s="57"/>
      <c r="K287" s="42">
        <v>2014</v>
      </c>
      <c r="L287" s="42">
        <v>2015</v>
      </c>
      <c r="M287" s="42">
        <v>2016</v>
      </c>
      <c r="N287" s="42">
        <v>2017</v>
      </c>
      <c r="O287" s="42">
        <v>2018</v>
      </c>
      <c r="P287" s="43"/>
      <c r="Q287" s="44"/>
      <c r="R287" s="42">
        <v>2014</v>
      </c>
      <c r="S287" s="42">
        <v>2015</v>
      </c>
      <c r="T287" s="42">
        <v>2016</v>
      </c>
      <c r="U287" s="42">
        <v>2017</v>
      </c>
      <c r="V287" s="42" t="s">
        <v>116</v>
      </c>
      <c r="W287" s="58"/>
      <c r="X287" s="24"/>
      <c r="Y287" s="24"/>
      <c r="Z287" s="316" t="s">
        <v>74</v>
      </c>
      <c r="AB287" s="225"/>
      <c r="AC287" s="225"/>
      <c r="AD287" s="225"/>
      <c r="AE287" s="225"/>
      <c r="AF287" s="225"/>
      <c r="AG287" s="225"/>
      <c r="AH287" s="225"/>
      <c r="AI287" s="225"/>
      <c r="AJ287" s="225"/>
      <c r="AK287" s="225"/>
      <c r="AL287" s="225"/>
      <c r="AM287" s="225"/>
      <c r="AN287" s="225"/>
      <c r="AO287" s="225"/>
    </row>
    <row r="288" spans="1:41" s="157" customFormat="1" ht="4.5" customHeight="1">
      <c r="A288" s="344"/>
      <c r="B288" s="362"/>
      <c r="C288" s="55"/>
      <c r="D288" s="45"/>
      <c r="E288" s="45"/>
      <c r="F288" s="45"/>
      <c r="G288" s="45"/>
      <c r="H288" s="45"/>
      <c r="I288" s="56"/>
      <c r="J288" s="57"/>
      <c r="K288" s="45"/>
      <c r="L288" s="45"/>
      <c r="M288" s="45"/>
      <c r="N288" s="45"/>
      <c r="O288" s="45"/>
      <c r="P288" s="43"/>
      <c r="Q288" s="44"/>
      <c r="R288" s="45"/>
      <c r="S288" s="45"/>
      <c r="T288" s="45"/>
      <c r="U288" s="45"/>
      <c r="V288" s="45"/>
      <c r="W288" s="58"/>
      <c r="X288" s="24"/>
      <c r="Y288" s="24"/>
      <c r="Z288" s="316"/>
      <c r="AB288" s="225"/>
      <c r="AC288" s="225"/>
      <c r="AD288" s="225"/>
      <c r="AE288" s="225"/>
      <c r="AF288" s="225"/>
      <c r="AG288" s="225"/>
      <c r="AH288" s="225"/>
      <c r="AI288" s="225"/>
      <c r="AJ288" s="225"/>
      <c r="AK288" s="225"/>
      <c r="AL288" s="225"/>
      <c r="AM288" s="225"/>
      <c r="AN288" s="225"/>
      <c r="AO288" s="225"/>
    </row>
    <row r="289" spans="1:43" ht="4.5" customHeight="1">
      <c r="A289" s="344"/>
      <c r="B289" s="362"/>
      <c r="C289" s="55"/>
      <c r="D289" s="38"/>
      <c r="E289" s="38"/>
      <c r="F289" s="38"/>
      <c r="G289" s="38"/>
      <c r="H289" s="38"/>
      <c r="I289" s="56"/>
      <c r="J289" s="57"/>
      <c r="K289" s="38"/>
      <c r="L289" s="38"/>
      <c r="M289" s="38"/>
      <c r="N289" s="38"/>
      <c r="O289" s="38"/>
      <c r="P289" s="43"/>
      <c r="Q289" s="44"/>
      <c r="R289" s="38"/>
      <c r="S289" s="38"/>
      <c r="T289" s="38"/>
      <c r="U289" s="38"/>
      <c r="V289" s="38"/>
      <c r="W289" s="58"/>
      <c r="AB289" s="225"/>
      <c r="AC289" s="225"/>
      <c r="AD289" s="225"/>
      <c r="AE289" s="225"/>
      <c r="AF289" s="225"/>
      <c r="AG289" s="225"/>
      <c r="AH289" s="225"/>
      <c r="AI289" s="225"/>
      <c r="AJ289" s="225"/>
      <c r="AK289" s="225"/>
      <c r="AL289" s="225"/>
      <c r="AM289" s="225"/>
      <c r="AN289" s="225"/>
      <c r="AO289" s="225"/>
    </row>
    <row r="290" spans="1:43">
      <c r="A290" s="344"/>
      <c r="B290" s="362"/>
      <c r="C290" s="342" t="s">
        <v>56</v>
      </c>
      <c r="D290" s="251"/>
      <c r="E290" s="251"/>
      <c r="F290" s="284"/>
      <c r="G290" s="251"/>
      <c r="H290" s="251"/>
      <c r="I290" s="62"/>
      <c r="J290" s="63"/>
      <c r="K290" s="283"/>
      <c r="L290" s="283"/>
      <c r="M290" s="282"/>
      <c r="N290" s="283"/>
      <c r="O290" s="283"/>
      <c r="P290" s="62"/>
      <c r="Q290" s="63"/>
      <c r="R290" s="251"/>
      <c r="S290" s="251"/>
      <c r="T290" s="284"/>
      <c r="U290" s="251"/>
      <c r="V290" s="251"/>
      <c r="W290" s="58"/>
      <c r="Z290" s="316" t="s">
        <v>57</v>
      </c>
      <c r="AA290" s="316" t="s">
        <v>74</v>
      </c>
      <c r="AB290" s="225"/>
      <c r="AC290" s="225"/>
      <c r="AD290" s="225"/>
      <c r="AE290" s="225"/>
      <c r="AF290" s="225"/>
      <c r="AG290" s="225"/>
      <c r="AH290" s="225"/>
      <c r="AI290" s="225"/>
      <c r="AJ290" s="225"/>
      <c r="AK290" s="225"/>
      <c r="AL290" s="225"/>
      <c r="AM290" s="225"/>
      <c r="AN290" s="225"/>
      <c r="AO290" s="225"/>
    </row>
    <row r="291" spans="1:43">
      <c r="A291" s="344"/>
      <c r="B291" s="362"/>
      <c r="C291" s="342" t="s">
        <v>58</v>
      </c>
      <c r="D291" s="234">
        <f t="shared" ref="D291:H292" si="27">VLOOKUP(($Z291&amp;D$20&amp;$AA291),mcas.grade10,5,FALSE)</f>
        <v>80.7</v>
      </c>
      <c r="E291" s="234">
        <f t="shared" si="27"/>
        <v>80.8</v>
      </c>
      <c r="F291" s="278">
        <f t="shared" si="27"/>
        <v>80.599999999999994</v>
      </c>
      <c r="G291" s="234">
        <f t="shared" si="27"/>
        <v>80.8</v>
      </c>
      <c r="H291" s="234">
        <f t="shared" si="27"/>
        <v>80.620967741935488</v>
      </c>
      <c r="I291" s="62"/>
      <c r="J291" s="63"/>
      <c r="K291" s="240">
        <f t="shared" ref="K291:O292" si="28">VLOOKUP(($Z291&amp;K$20&amp;$AA291),mcas.grade10,6,FALSE)</f>
        <v>60</v>
      </c>
      <c r="L291" s="240">
        <f t="shared" si="28"/>
        <v>62</v>
      </c>
      <c r="M291" s="279">
        <f t="shared" si="28"/>
        <v>59</v>
      </c>
      <c r="N291" s="240">
        <f t="shared" si="28"/>
        <v>61</v>
      </c>
      <c r="O291" s="240">
        <f t="shared" si="28"/>
        <v>60</v>
      </c>
      <c r="P291" s="62"/>
      <c r="Q291" s="63"/>
      <c r="R291" s="234">
        <f t="shared" ref="R291:U292" si="29">VLOOKUP(($Z291&amp;R$20&amp;$AA291),mcas.grade10,7,FALSE)</f>
        <v>51</v>
      </c>
      <c r="S291" s="234">
        <f t="shared" si="29"/>
        <v>50</v>
      </c>
      <c r="T291" s="278">
        <f t="shared" si="29"/>
        <v>47</v>
      </c>
      <c r="U291" s="234">
        <f t="shared" si="29"/>
        <v>44</v>
      </c>
      <c r="V291" s="234">
        <f>VLOOKUP(($Z291&amp;2018&amp;$AA291),mcas.grade10,7,FALSE)</f>
        <v>46.741104294478525</v>
      </c>
      <c r="W291" s="58"/>
      <c r="Z291" s="316" t="s">
        <v>59</v>
      </c>
      <c r="AA291" s="316" t="s">
        <v>74</v>
      </c>
      <c r="AB291" s="225"/>
      <c r="AC291" s="225"/>
      <c r="AD291" s="225"/>
      <c r="AE291" s="225"/>
      <c r="AF291" s="225"/>
      <c r="AG291" s="225"/>
      <c r="AH291" s="225"/>
      <c r="AI291" s="225"/>
      <c r="AJ291" s="225"/>
      <c r="AK291" s="225"/>
      <c r="AL291" s="225"/>
      <c r="AM291" s="225"/>
      <c r="AN291" s="225"/>
      <c r="AO291" s="225"/>
    </row>
    <row r="292" spans="1:43">
      <c r="A292" s="344"/>
      <c r="B292" s="362"/>
      <c r="C292" s="342" t="s">
        <v>60</v>
      </c>
      <c r="D292" s="235">
        <f t="shared" si="27"/>
        <v>67</v>
      </c>
      <c r="E292" s="234">
        <f t="shared" si="27"/>
        <v>73.900000000000006</v>
      </c>
      <c r="F292" s="278">
        <f t="shared" si="27"/>
        <v>69</v>
      </c>
      <c r="G292" s="234">
        <f t="shared" si="27"/>
        <v>70.400000000000006</v>
      </c>
      <c r="H292" s="234">
        <f t="shared" si="27"/>
        <v>72.68656716417911</v>
      </c>
      <c r="I292" s="62"/>
      <c r="J292" s="63"/>
      <c r="K292" s="260">
        <f t="shared" si="28"/>
        <v>39</v>
      </c>
      <c r="L292" s="240">
        <f t="shared" si="28"/>
        <v>49</v>
      </c>
      <c r="M292" s="279">
        <f t="shared" si="28"/>
        <v>38</v>
      </c>
      <c r="N292" s="240">
        <f t="shared" si="28"/>
        <v>42</v>
      </c>
      <c r="O292" s="240">
        <f t="shared" si="28"/>
        <v>51</v>
      </c>
      <c r="P292" s="62"/>
      <c r="Q292" s="63"/>
      <c r="R292" s="235">
        <f t="shared" si="29"/>
        <v>40.5</v>
      </c>
      <c r="S292" s="234">
        <f t="shared" si="29"/>
        <v>53</v>
      </c>
      <c r="T292" s="278">
        <f t="shared" si="29"/>
        <v>37.5</v>
      </c>
      <c r="U292" s="234">
        <f t="shared" si="29"/>
        <v>43</v>
      </c>
      <c r="V292" s="234">
        <f>VLOOKUP(($Z292&amp;2018&amp;$AA292),mcas.grade10,7,FALSE)</f>
        <v>45.019920318725099</v>
      </c>
      <c r="W292" s="58"/>
      <c r="Z292" s="316" t="s">
        <v>61</v>
      </c>
      <c r="AA292" s="316" t="s">
        <v>74</v>
      </c>
      <c r="AB292" s="225"/>
      <c r="AC292" s="225"/>
      <c r="AD292" s="225"/>
      <c r="AE292" s="225"/>
      <c r="AF292" s="225"/>
      <c r="AG292" s="225"/>
      <c r="AH292" s="225"/>
      <c r="AI292" s="225"/>
      <c r="AJ292" s="225"/>
      <c r="AK292" s="225"/>
      <c r="AL292" s="225"/>
      <c r="AM292" s="225"/>
      <c r="AN292" s="225"/>
      <c r="AO292" s="225"/>
    </row>
    <row r="293" spans="1:43" ht="4.5" customHeight="1">
      <c r="A293" s="344"/>
      <c r="B293" s="362"/>
      <c r="C293" s="34"/>
      <c r="D293" s="64"/>
      <c r="E293" s="64"/>
      <c r="F293" s="64"/>
      <c r="G293" s="64"/>
      <c r="H293" s="64"/>
      <c r="I293" s="62"/>
      <c r="J293" s="63"/>
      <c r="K293" s="64"/>
      <c r="L293" s="64"/>
      <c r="M293" s="64"/>
      <c r="N293" s="64"/>
      <c r="O293" s="64"/>
      <c r="P293" s="62"/>
      <c r="Q293" s="63"/>
      <c r="R293" s="64"/>
      <c r="S293" s="64"/>
      <c r="T293" s="64"/>
      <c r="U293" s="64"/>
      <c r="V293" s="64"/>
      <c r="W293" s="58"/>
      <c r="AB293" s="225"/>
      <c r="AC293" s="225"/>
      <c r="AD293" s="225"/>
      <c r="AE293" s="225"/>
      <c r="AF293" s="225"/>
      <c r="AG293" s="225"/>
      <c r="AH293" s="225"/>
      <c r="AI293" s="225"/>
      <c r="AJ293" s="225"/>
      <c r="AK293" s="225"/>
      <c r="AL293" s="225"/>
      <c r="AM293" s="225"/>
      <c r="AN293" s="225"/>
      <c r="AO293" s="225"/>
    </row>
    <row r="294" spans="1:43" ht="4.5" customHeight="1">
      <c r="A294" s="344"/>
      <c r="B294" s="362"/>
      <c r="C294" s="34"/>
      <c r="D294" s="59"/>
      <c r="E294" s="59"/>
      <c r="F294" s="59"/>
      <c r="G294" s="59"/>
      <c r="H294" s="59"/>
      <c r="I294" s="62"/>
      <c r="J294" s="63"/>
      <c r="K294" s="59"/>
      <c r="L294" s="59"/>
      <c r="M294" s="59"/>
      <c r="N294" s="59"/>
      <c r="O294" s="59"/>
      <c r="P294" s="62"/>
      <c r="Q294" s="63"/>
      <c r="R294" s="59"/>
      <c r="S294" s="59"/>
      <c r="T294" s="59"/>
      <c r="U294" s="59"/>
      <c r="V294" s="59"/>
      <c r="W294" s="58"/>
      <c r="AB294" s="225"/>
      <c r="AC294" s="225"/>
      <c r="AD294" s="225"/>
      <c r="AE294" s="225"/>
      <c r="AF294" s="225"/>
      <c r="AG294" s="225"/>
      <c r="AH294" s="225"/>
      <c r="AI294" s="225"/>
      <c r="AJ294" s="225"/>
      <c r="AK294" s="225"/>
      <c r="AL294" s="225"/>
      <c r="AM294" s="225"/>
      <c r="AN294" s="225"/>
      <c r="AO294" s="225"/>
    </row>
    <row r="295" spans="1:43">
      <c r="A295" s="344"/>
      <c r="B295" s="362"/>
      <c r="C295" s="20" t="s">
        <v>134</v>
      </c>
      <c r="D295" s="116" t="s">
        <v>135</v>
      </c>
      <c r="E295" s="116" t="s">
        <v>135</v>
      </c>
      <c r="F295" s="116" t="s">
        <v>135</v>
      </c>
      <c r="G295" s="116" t="s">
        <v>135</v>
      </c>
      <c r="H295" s="116" t="s">
        <v>135</v>
      </c>
      <c r="I295" s="62"/>
      <c r="J295" s="63"/>
      <c r="K295" s="116" t="s">
        <v>135</v>
      </c>
      <c r="L295" s="116" t="s">
        <v>135</v>
      </c>
      <c r="M295" s="116" t="s">
        <v>135</v>
      </c>
      <c r="N295" s="116" t="s">
        <v>135</v>
      </c>
      <c r="O295" s="116" t="s">
        <v>135</v>
      </c>
      <c r="P295" s="62"/>
      <c r="Q295" s="63"/>
      <c r="R295" s="116" t="s">
        <v>135</v>
      </c>
      <c r="S295" s="116" t="s">
        <v>135</v>
      </c>
      <c r="T295" s="116" t="s">
        <v>135</v>
      </c>
      <c r="U295" s="116" t="s">
        <v>135</v>
      </c>
      <c r="V295" s="116" t="s">
        <v>135</v>
      </c>
      <c r="W295" s="58"/>
      <c r="AB295" s="225"/>
      <c r="AC295" s="225"/>
      <c r="AD295" s="225"/>
      <c r="AE295" s="225"/>
      <c r="AF295" s="225"/>
      <c r="AG295" s="225"/>
      <c r="AH295" s="225"/>
      <c r="AI295" s="225"/>
      <c r="AJ295" s="225"/>
      <c r="AK295" s="225"/>
      <c r="AL295" s="225"/>
      <c r="AM295" s="225"/>
      <c r="AN295" s="225"/>
      <c r="AO295" s="225"/>
    </row>
    <row r="296" spans="1:43" ht="15.75" thickBot="1">
      <c r="A296" s="344"/>
      <c r="B296" s="363"/>
      <c r="C296" s="155"/>
      <c r="D296" s="155"/>
      <c r="E296" s="155"/>
      <c r="F296" s="155"/>
      <c r="G296" s="155"/>
      <c r="H296" s="155"/>
      <c r="I296" s="155"/>
      <c r="J296" s="155"/>
      <c r="K296" s="155"/>
      <c r="L296" s="155"/>
      <c r="M296" s="155"/>
      <c r="N296" s="155"/>
      <c r="O296" s="155"/>
      <c r="P296" s="155"/>
      <c r="Q296" s="155"/>
      <c r="R296" s="155"/>
      <c r="S296" s="155"/>
      <c r="T296" s="155"/>
      <c r="U296" s="155"/>
      <c r="V296" s="155"/>
      <c r="W296" s="156"/>
      <c r="AB296" s="225"/>
      <c r="AC296" s="225"/>
      <c r="AD296" s="225"/>
      <c r="AE296" s="225"/>
      <c r="AF296" s="225"/>
      <c r="AG296" s="225"/>
      <c r="AH296" s="225"/>
      <c r="AI296" s="225"/>
      <c r="AJ296" s="225"/>
      <c r="AK296" s="225"/>
      <c r="AL296" s="225"/>
      <c r="AM296" s="225"/>
      <c r="AN296" s="225"/>
      <c r="AO296" s="225"/>
    </row>
    <row r="297" spans="1:43">
      <c r="A297" s="344"/>
      <c r="B297" s="73"/>
      <c r="C297" s="68"/>
      <c r="D297" s="68"/>
      <c r="E297" s="68"/>
      <c r="AB297" s="225"/>
      <c r="AC297" s="225"/>
      <c r="AD297" s="225"/>
      <c r="AE297" s="225"/>
      <c r="AF297" s="225"/>
      <c r="AG297" s="225"/>
      <c r="AH297" s="225"/>
      <c r="AI297" s="225"/>
      <c r="AJ297" s="225"/>
      <c r="AK297" s="225"/>
      <c r="AL297" s="225"/>
      <c r="AM297" s="225"/>
      <c r="AN297" s="225"/>
      <c r="AO297" s="225"/>
    </row>
    <row r="298" spans="1:43" ht="30" customHeight="1">
      <c r="A298" s="344"/>
      <c r="C298" s="374" t="s">
        <v>136</v>
      </c>
      <c r="D298" s="374"/>
      <c r="E298" s="374"/>
      <c r="F298" s="374"/>
      <c r="G298" s="374"/>
      <c r="H298" s="374"/>
      <c r="I298" s="374"/>
      <c r="J298" s="374"/>
      <c r="K298" s="374"/>
      <c r="L298" s="374"/>
      <c r="M298" s="374"/>
      <c r="N298" s="374"/>
      <c r="O298" s="374"/>
      <c r="P298" s="374"/>
      <c r="Q298" s="374"/>
      <c r="R298" s="374"/>
      <c r="S298" s="374"/>
      <c r="T298" s="374"/>
      <c r="U298" s="374"/>
      <c r="V298" s="374"/>
      <c r="W298" s="74"/>
      <c r="AB298" s="225"/>
      <c r="AC298" s="225"/>
      <c r="AD298" s="225"/>
      <c r="AE298" s="225"/>
      <c r="AF298" s="225"/>
      <c r="AG298" s="225"/>
      <c r="AH298" s="225"/>
      <c r="AI298" s="225"/>
      <c r="AJ298" s="225"/>
      <c r="AK298" s="225"/>
      <c r="AL298" s="225"/>
      <c r="AM298" s="225"/>
      <c r="AN298" s="225"/>
      <c r="AO298" s="225"/>
    </row>
    <row r="299" spans="1:43" ht="45" customHeight="1">
      <c r="A299" s="344"/>
      <c r="C299" s="374" t="s">
        <v>65</v>
      </c>
      <c r="D299" s="374"/>
      <c r="E299" s="374"/>
      <c r="F299" s="374"/>
      <c r="G299" s="374"/>
      <c r="H299" s="374"/>
      <c r="I299" s="374"/>
      <c r="J299" s="374"/>
      <c r="K299" s="374"/>
      <c r="L299" s="374"/>
      <c r="M299" s="374"/>
      <c r="N299" s="374"/>
      <c r="O299" s="374"/>
      <c r="P299" s="374"/>
      <c r="Q299" s="374"/>
      <c r="R299" s="374"/>
      <c r="S299" s="374"/>
      <c r="T299" s="374"/>
      <c r="U299" s="374"/>
      <c r="V299" s="374"/>
      <c r="W299" s="374"/>
      <c r="AB299" s="225"/>
      <c r="AC299" s="225"/>
      <c r="AD299" s="225"/>
      <c r="AE299" s="225"/>
      <c r="AF299" s="225"/>
      <c r="AG299" s="225"/>
      <c r="AH299" s="225"/>
      <c r="AI299" s="225"/>
      <c r="AJ299" s="225"/>
      <c r="AK299" s="225"/>
      <c r="AL299" s="225"/>
      <c r="AM299" s="225"/>
      <c r="AN299" s="225"/>
      <c r="AO299" s="225"/>
    </row>
    <row r="300" spans="1:43" ht="15" customHeight="1">
      <c r="A300" s="344"/>
      <c r="C300" s="381" t="s">
        <v>137</v>
      </c>
      <c r="D300" s="381"/>
      <c r="E300" s="381"/>
      <c r="F300" s="381"/>
      <c r="G300" s="381"/>
      <c r="H300" s="381"/>
      <c r="I300" s="381"/>
      <c r="J300" s="381"/>
      <c r="K300" s="381"/>
      <c r="L300" s="381"/>
      <c r="M300" s="381"/>
      <c r="N300" s="381"/>
      <c r="O300" s="381"/>
      <c r="P300" s="381"/>
      <c r="Q300" s="381"/>
      <c r="R300" s="381"/>
      <c r="S300" s="381"/>
      <c r="T300" s="381"/>
      <c r="U300" s="381"/>
      <c r="V300" s="381"/>
      <c r="W300" s="338"/>
      <c r="AB300" s="225"/>
      <c r="AC300" s="225"/>
      <c r="AD300" s="225"/>
      <c r="AE300" s="225"/>
      <c r="AF300" s="225"/>
      <c r="AG300" s="225"/>
      <c r="AH300" s="225"/>
      <c r="AI300" s="225"/>
      <c r="AJ300" s="225"/>
      <c r="AK300" s="225"/>
      <c r="AL300" s="225"/>
      <c r="AM300" s="225"/>
      <c r="AN300" s="225"/>
      <c r="AO300" s="225"/>
    </row>
    <row r="301" spans="1:43" s="192" customFormat="1" ht="15.75" thickBot="1">
      <c r="A301" s="191"/>
      <c r="C301" s="75"/>
      <c r="D301" s="75"/>
      <c r="E301" s="75"/>
      <c r="F301" s="75"/>
      <c r="G301" s="75"/>
      <c r="H301" s="75"/>
      <c r="I301" s="75"/>
      <c r="J301" s="75"/>
      <c r="K301" s="75"/>
      <c r="L301" s="75"/>
      <c r="M301" s="75"/>
      <c r="N301" s="75"/>
      <c r="O301" s="75"/>
      <c r="P301" s="75"/>
      <c r="Q301" s="75"/>
      <c r="R301" s="75"/>
      <c r="S301" s="75"/>
      <c r="T301" s="75"/>
      <c r="U301" s="75"/>
      <c r="V301" s="75"/>
      <c r="W301" s="75"/>
      <c r="Z301" s="322"/>
      <c r="AA301" s="193"/>
      <c r="AB301" s="231"/>
      <c r="AC301" s="231"/>
      <c r="AD301" s="231"/>
      <c r="AE301" s="231"/>
      <c r="AF301" s="231"/>
      <c r="AG301" s="231"/>
      <c r="AH301" s="231"/>
      <c r="AI301" s="231"/>
      <c r="AJ301" s="231"/>
      <c r="AK301" s="231"/>
      <c r="AL301" s="231"/>
      <c r="AM301" s="231"/>
      <c r="AN301" s="231"/>
      <c r="AO301" s="231"/>
      <c r="AP301" s="193"/>
      <c r="AQ301" s="193"/>
    </row>
    <row r="302" spans="1:43" ht="60" customHeight="1">
      <c r="A302" s="344"/>
      <c r="B302" s="357" t="s">
        <v>142</v>
      </c>
      <c r="C302" s="358"/>
      <c r="D302" s="358"/>
      <c r="E302" s="358"/>
      <c r="F302" s="358"/>
      <c r="G302" s="358"/>
      <c r="H302" s="358"/>
      <c r="I302" s="358"/>
      <c r="J302" s="358"/>
      <c r="K302" s="358"/>
      <c r="L302" s="358"/>
      <c r="M302" s="358"/>
      <c r="N302" s="358"/>
      <c r="O302" s="358"/>
      <c r="P302" s="358"/>
      <c r="Q302" s="358"/>
      <c r="R302" s="358"/>
      <c r="S302" s="358"/>
      <c r="T302" s="358"/>
      <c r="U302" s="358"/>
      <c r="V302" s="358"/>
      <c r="W302" s="359"/>
      <c r="AB302" s="225"/>
      <c r="AC302" s="225"/>
      <c r="AD302" s="225"/>
      <c r="AE302" s="225"/>
      <c r="AF302" s="225"/>
      <c r="AG302" s="225"/>
      <c r="AH302" s="225"/>
      <c r="AI302" s="225"/>
      <c r="AJ302" s="225"/>
      <c r="AK302" s="225"/>
      <c r="AL302" s="225"/>
      <c r="AM302" s="225"/>
      <c r="AN302" s="225"/>
      <c r="AO302" s="225"/>
    </row>
    <row r="303" spans="1:43" ht="18.75" customHeight="1">
      <c r="A303" s="344"/>
      <c r="B303" s="361" t="s">
        <v>49</v>
      </c>
      <c r="C303" s="245"/>
      <c r="D303" s="99"/>
      <c r="E303" s="99"/>
      <c r="F303" s="99"/>
      <c r="G303" s="99"/>
      <c r="H303" s="99"/>
      <c r="I303" s="99"/>
      <c r="J303" s="99"/>
      <c r="K303" s="99"/>
      <c r="L303" s="99"/>
      <c r="M303" s="99"/>
      <c r="N303" s="99"/>
      <c r="O303" s="99"/>
      <c r="P303" s="99"/>
      <c r="Q303" s="99"/>
      <c r="R303" s="99"/>
      <c r="S303" s="99"/>
      <c r="T303" s="99"/>
      <c r="U303" s="99"/>
      <c r="V303" s="99"/>
      <c r="W303" s="246"/>
      <c r="AB303" s="225"/>
      <c r="AC303" s="225"/>
      <c r="AD303" s="225"/>
      <c r="AE303" s="225"/>
      <c r="AF303" s="225"/>
      <c r="AG303" s="225"/>
      <c r="AH303" s="225"/>
      <c r="AI303" s="225"/>
      <c r="AJ303" s="225"/>
      <c r="AK303" s="225"/>
      <c r="AL303" s="225"/>
      <c r="AM303" s="225"/>
      <c r="AN303" s="225"/>
      <c r="AO303" s="225"/>
    </row>
    <row r="304" spans="1:43" ht="14.25" customHeight="1">
      <c r="A304" s="344"/>
      <c r="B304" s="362"/>
      <c r="C304" s="30"/>
      <c r="D304" s="30"/>
      <c r="E304" s="30"/>
      <c r="F304" s="30"/>
      <c r="G304" s="30"/>
      <c r="H304" s="30"/>
      <c r="I304" s="31"/>
      <c r="J304" s="32"/>
      <c r="K304" s="30"/>
      <c r="L304" s="30"/>
      <c r="M304" s="30"/>
      <c r="N304" s="30"/>
      <c r="O304" s="30"/>
      <c r="P304" s="31"/>
      <c r="Q304" s="32"/>
      <c r="R304" s="30"/>
      <c r="S304" s="30"/>
      <c r="T304" s="30"/>
      <c r="U304" s="30"/>
      <c r="V304" s="30"/>
      <c r="W304" s="33"/>
      <c r="AB304" s="225"/>
      <c r="AC304" s="225"/>
      <c r="AD304" s="225"/>
      <c r="AE304" s="225"/>
      <c r="AF304" s="225"/>
      <c r="AG304" s="225"/>
      <c r="AH304" s="225"/>
      <c r="AI304" s="225"/>
      <c r="AJ304" s="225"/>
      <c r="AK304" s="225"/>
      <c r="AL304" s="225"/>
      <c r="AM304" s="225"/>
      <c r="AN304" s="225"/>
      <c r="AO304" s="225"/>
    </row>
    <row r="305" spans="1:41" s="157" customFormat="1" ht="14.25" customHeight="1">
      <c r="A305" s="344"/>
      <c r="B305" s="362"/>
      <c r="C305" s="34"/>
      <c r="D305" s="34"/>
      <c r="E305" s="34"/>
      <c r="F305" s="34"/>
      <c r="G305" s="34"/>
      <c r="H305" s="34"/>
      <c r="I305" s="35"/>
      <c r="J305" s="36"/>
      <c r="K305" s="34"/>
      <c r="L305" s="34"/>
      <c r="M305" s="34"/>
      <c r="N305" s="34"/>
      <c r="O305" s="34"/>
      <c r="P305" s="35"/>
      <c r="Q305" s="36"/>
      <c r="R305" s="34"/>
      <c r="S305" s="34"/>
      <c r="T305" s="34"/>
      <c r="U305" s="34"/>
      <c r="V305" s="34"/>
      <c r="W305" s="37"/>
      <c r="X305" s="24"/>
      <c r="Y305" s="24"/>
      <c r="Z305" s="316"/>
      <c r="AA305" s="318"/>
      <c r="AB305" s="228"/>
      <c r="AC305" s="228"/>
      <c r="AD305" s="228"/>
      <c r="AE305" s="228"/>
      <c r="AF305" s="229"/>
      <c r="AG305" s="228"/>
      <c r="AH305" s="228"/>
      <c r="AI305" s="228"/>
      <c r="AJ305" s="228"/>
      <c r="AK305" s="228"/>
      <c r="AL305" s="228"/>
      <c r="AM305" s="228"/>
      <c r="AN305" s="228"/>
      <c r="AO305" s="228"/>
    </row>
    <row r="306" spans="1:41" s="157" customFormat="1" ht="14.25" customHeight="1">
      <c r="A306" s="344"/>
      <c r="B306" s="362"/>
      <c r="C306" s="34"/>
      <c r="D306" s="34"/>
      <c r="E306" s="34"/>
      <c r="F306" s="34"/>
      <c r="G306" s="34"/>
      <c r="H306" s="34"/>
      <c r="I306" s="35"/>
      <c r="J306" s="36"/>
      <c r="K306" s="34"/>
      <c r="L306" s="34"/>
      <c r="M306" s="34"/>
      <c r="N306" s="34"/>
      <c r="O306" s="34"/>
      <c r="P306" s="35"/>
      <c r="Q306" s="36"/>
      <c r="R306" s="34"/>
      <c r="S306" s="34"/>
      <c r="T306" s="34"/>
      <c r="U306" s="34"/>
      <c r="V306" s="34"/>
      <c r="W306" s="37"/>
      <c r="X306" s="24"/>
      <c r="Y306" s="24"/>
      <c r="Z306" s="316"/>
      <c r="AA306" s="319"/>
      <c r="AB306" s="224"/>
      <c r="AC306" s="224"/>
      <c r="AD306" s="224"/>
      <c r="AE306" s="224"/>
      <c r="AF306" s="224"/>
      <c r="AG306" s="224"/>
      <c r="AH306" s="224"/>
      <c r="AI306" s="224"/>
      <c r="AJ306" s="224"/>
      <c r="AK306" s="224"/>
      <c r="AL306" s="224"/>
      <c r="AM306" s="224"/>
      <c r="AN306" s="224"/>
      <c r="AO306" s="224"/>
    </row>
    <row r="307" spans="1:41" s="157" customFormat="1" ht="14.25" customHeight="1">
      <c r="A307" s="344"/>
      <c r="B307" s="362"/>
      <c r="C307" s="34"/>
      <c r="D307" s="34"/>
      <c r="E307" s="34"/>
      <c r="F307" s="34"/>
      <c r="G307" s="34"/>
      <c r="H307" s="34"/>
      <c r="I307" s="35"/>
      <c r="J307" s="36"/>
      <c r="K307" s="34"/>
      <c r="L307" s="34"/>
      <c r="M307" s="34"/>
      <c r="N307" s="34"/>
      <c r="O307" s="34"/>
      <c r="P307" s="35"/>
      <c r="Q307" s="36"/>
      <c r="R307" s="34"/>
      <c r="S307" s="34"/>
      <c r="T307" s="34"/>
      <c r="U307" s="34"/>
      <c r="V307" s="34"/>
      <c r="W307" s="37"/>
      <c r="X307" s="24"/>
      <c r="Y307" s="24"/>
      <c r="Z307" s="316"/>
      <c r="AB307" s="225"/>
      <c r="AC307" s="225"/>
      <c r="AD307" s="225"/>
      <c r="AE307" s="225"/>
      <c r="AF307" s="225"/>
      <c r="AG307" s="225"/>
      <c r="AH307" s="225"/>
      <c r="AI307" s="225"/>
      <c r="AJ307" s="225"/>
      <c r="AK307" s="225"/>
      <c r="AL307" s="225"/>
      <c r="AM307" s="225"/>
      <c r="AN307" s="225"/>
      <c r="AO307" s="225"/>
    </row>
    <row r="308" spans="1:41" s="157" customFormat="1" ht="14.25" customHeight="1">
      <c r="A308" s="344"/>
      <c r="B308" s="362"/>
      <c r="C308" s="34"/>
      <c r="D308" s="34"/>
      <c r="E308" s="34"/>
      <c r="F308" s="34"/>
      <c r="G308" s="34"/>
      <c r="H308" s="34"/>
      <c r="I308" s="35"/>
      <c r="J308" s="36"/>
      <c r="K308" s="34"/>
      <c r="L308" s="34"/>
      <c r="M308" s="34"/>
      <c r="N308" s="34"/>
      <c r="O308" s="34"/>
      <c r="P308" s="35"/>
      <c r="Q308" s="36"/>
      <c r="R308" s="34"/>
      <c r="S308" s="34"/>
      <c r="T308" s="34"/>
      <c r="U308" s="34"/>
      <c r="V308" s="34"/>
      <c r="W308" s="37"/>
      <c r="X308" s="24"/>
      <c r="Y308" s="24"/>
      <c r="Z308" s="316"/>
      <c r="AB308" s="225"/>
      <c r="AC308" s="225"/>
      <c r="AD308" s="225"/>
      <c r="AE308" s="225"/>
      <c r="AF308" s="225"/>
      <c r="AG308" s="225"/>
      <c r="AH308" s="225"/>
      <c r="AI308" s="225"/>
      <c r="AJ308" s="225"/>
      <c r="AK308" s="225"/>
      <c r="AL308" s="225"/>
      <c r="AM308" s="225"/>
      <c r="AN308" s="225"/>
      <c r="AO308" s="225"/>
    </row>
    <row r="309" spans="1:41" s="157" customFormat="1" ht="14.25" customHeight="1">
      <c r="A309" s="344"/>
      <c r="B309" s="362"/>
      <c r="C309" s="34"/>
      <c r="D309" s="34"/>
      <c r="E309" s="34"/>
      <c r="F309" s="34"/>
      <c r="G309" s="34"/>
      <c r="H309" s="34"/>
      <c r="I309" s="35"/>
      <c r="J309" s="36"/>
      <c r="K309" s="34"/>
      <c r="L309" s="34"/>
      <c r="M309" s="34"/>
      <c r="N309" s="34"/>
      <c r="O309" s="34"/>
      <c r="P309" s="35"/>
      <c r="Q309" s="36"/>
      <c r="R309" s="34"/>
      <c r="S309" s="34"/>
      <c r="T309" s="34"/>
      <c r="U309" s="34"/>
      <c r="V309" s="34"/>
      <c r="W309" s="37"/>
      <c r="X309" s="24"/>
      <c r="Y309" s="24"/>
      <c r="Z309" s="316"/>
      <c r="AA309" s="320"/>
      <c r="AB309" s="226"/>
      <c r="AC309" s="226"/>
      <c r="AD309" s="226"/>
      <c r="AE309" s="226"/>
      <c r="AF309" s="226"/>
      <c r="AG309" s="226"/>
      <c r="AH309" s="226"/>
      <c r="AI309" s="226"/>
      <c r="AJ309" s="226"/>
      <c r="AK309" s="226"/>
      <c r="AL309" s="226"/>
      <c r="AM309" s="226"/>
      <c r="AN309" s="226"/>
      <c r="AO309" s="226"/>
    </row>
    <row r="310" spans="1:41" s="157" customFormat="1" ht="14.25" customHeight="1">
      <c r="A310" s="344"/>
      <c r="B310" s="362"/>
      <c r="C310" s="34"/>
      <c r="D310" s="34"/>
      <c r="E310" s="34"/>
      <c r="F310" s="34"/>
      <c r="G310" s="34"/>
      <c r="H310" s="34"/>
      <c r="I310" s="35"/>
      <c r="J310" s="36"/>
      <c r="K310" s="34"/>
      <c r="L310" s="34"/>
      <c r="M310" s="34"/>
      <c r="N310" s="34"/>
      <c r="O310" s="34"/>
      <c r="P310" s="35"/>
      <c r="Q310" s="36"/>
      <c r="R310" s="34"/>
      <c r="S310" s="34"/>
      <c r="T310" s="34"/>
      <c r="U310" s="34"/>
      <c r="V310" s="34"/>
      <c r="W310" s="37"/>
      <c r="X310" s="24"/>
      <c r="Y310" s="24"/>
      <c r="Z310" s="316"/>
      <c r="AA310" s="320"/>
      <c r="AB310" s="226"/>
      <c r="AC310" s="226"/>
      <c r="AD310" s="226"/>
      <c r="AE310" s="226"/>
      <c r="AF310" s="226"/>
      <c r="AG310" s="226"/>
      <c r="AH310" s="226"/>
      <c r="AI310" s="226"/>
      <c r="AJ310" s="226"/>
      <c r="AK310" s="226"/>
      <c r="AL310" s="226"/>
      <c r="AM310" s="226"/>
      <c r="AN310" s="226"/>
      <c r="AO310" s="226"/>
    </row>
    <row r="311" spans="1:41" s="157" customFormat="1" ht="14.25" customHeight="1">
      <c r="A311" s="344"/>
      <c r="B311" s="362"/>
      <c r="C311" s="34"/>
      <c r="D311" s="34"/>
      <c r="E311" s="34"/>
      <c r="F311" s="34"/>
      <c r="G311" s="34"/>
      <c r="H311" s="34"/>
      <c r="I311" s="35"/>
      <c r="J311" s="36"/>
      <c r="K311" s="34"/>
      <c r="L311" s="34"/>
      <c r="M311" s="34"/>
      <c r="N311" s="34"/>
      <c r="O311" s="34"/>
      <c r="P311" s="35"/>
      <c r="Q311" s="36"/>
      <c r="R311" s="34"/>
      <c r="S311" s="34"/>
      <c r="T311" s="34"/>
      <c r="U311" s="34"/>
      <c r="V311" s="34"/>
      <c r="W311" s="37"/>
      <c r="X311" s="24"/>
      <c r="Y311" s="24"/>
      <c r="Z311" s="316"/>
      <c r="AA311" s="320"/>
      <c r="AB311" s="226"/>
      <c r="AC311" s="226"/>
      <c r="AD311" s="226"/>
      <c r="AE311" s="226"/>
      <c r="AF311" s="226"/>
      <c r="AG311" s="226"/>
      <c r="AH311" s="226"/>
      <c r="AI311" s="226"/>
      <c r="AJ311" s="226"/>
      <c r="AK311" s="226"/>
      <c r="AL311" s="226"/>
      <c r="AM311" s="226"/>
      <c r="AN311" s="226"/>
      <c r="AO311" s="226"/>
    </row>
    <row r="312" spans="1:41" s="157" customFormat="1" ht="14.25" customHeight="1">
      <c r="A312" s="344"/>
      <c r="B312" s="362"/>
      <c r="C312" s="34"/>
      <c r="D312" s="34"/>
      <c r="E312" s="34"/>
      <c r="F312" s="34"/>
      <c r="G312" s="34"/>
      <c r="H312" s="34"/>
      <c r="I312" s="35"/>
      <c r="J312" s="36"/>
      <c r="K312" s="34"/>
      <c r="L312" s="34"/>
      <c r="M312" s="34"/>
      <c r="N312" s="34"/>
      <c r="O312" s="34"/>
      <c r="P312" s="35"/>
      <c r="Q312" s="36"/>
      <c r="R312" s="34"/>
      <c r="S312" s="34"/>
      <c r="T312" s="34"/>
      <c r="U312" s="34"/>
      <c r="V312" s="34"/>
      <c r="W312" s="37"/>
      <c r="X312" s="24"/>
      <c r="Y312" s="24"/>
      <c r="Z312" s="316"/>
      <c r="AB312" s="225"/>
      <c r="AC312" s="225"/>
      <c r="AD312" s="225"/>
      <c r="AE312" s="225"/>
      <c r="AF312" s="225"/>
      <c r="AG312" s="225"/>
      <c r="AH312" s="225"/>
      <c r="AI312" s="225"/>
      <c r="AJ312" s="225"/>
      <c r="AK312" s="225"/>
      <c r="AL312" s="225"/>
      <c r="AM312" s="225"/>
      <c r="AN312" s="225"/>
      <c r="AO312" s="225"/>
    </row>
    <row r="313" spans="1:41" s="157" customFormat="1" ht="14.25" customHeight="1">
      <c r="A313" s="344"/>
      <c r="B313" s="362"/>
      <c r="C313" s="34"/>
      <c r="D313" s="34"/>
      <c r="E313" s="34"/>
      <c r="F313" s="34"/>
      <c r="G313" s="34"/>
      <c r="H313" s="34"/>
      <c r="I313" s="35"/>
      <c r="J313" s="36"/>
      <c r="K313" s="34"/>
      <c r="L313" s="34"/>
      <c r="M313" s="34"/>
      <c r="N313" s="34"/>
      <c r="O313" s="34"/>
      <c r="P313" s="35"/>
      <c r="Q313" s="36"/>
      <c r="R313" s="34"/>
      <c r="S313" s="34"/>
      <c r="T313" s="34"/>
      <c r="U313" s="34"/>
      <c r="V313" s="34"/>
      <c r="W313" s="37"/>
      <c r="X313" s="24"/>
      <c r="Y313" s="24"/>
      <c r="Z313" s="316"/>
      <c r="AB313" s="225"/>
      <c r="AC313" s="225"/>
      <c r="AD313" s="225"/>
      <c r="AE313" s="225"/>
      <c r="AF313" s="225"/>
      <c r="AG313" s="225"/>
      <c r="AH313" s="225"/>
      <c r="AI313" s="225"/>
      <c r="AJ313" s="225"/>
      <c r="AK313" s="225"/>
      <c r="AL313" s="225"/>
      <c r="AM313" s="225"/>
      <c r="AN313" s="225"/>
      <c r="AO313" s="225"/>
    </row>
    <row r="314" spans="1:41" s="157" customFormat="1" ht="14.25" customHeight="1">
      <c r="A314" s="344"/>
      <c r="B314" s="362"/>
      <c r="C314" s="34"/>
      <c r="D314" s="34"/>
      <c r="E314" s="34"/>
      <c r="F314" s="34"/>
      <c r="G314" s="34"/>
      <c r="H314" s="34"/>
      <c r="I314" s="35"/>
      <c r="J314" s="36"/>
      <c r="K314" s="34"/>
      <c r="L314" s="34"/>
      <c r="M314" s="34"/>
      <c r="N314" s="34"/>
      <c r="O314" s="34"/>
      <c r="P314" s="35"/>
      <c r="Q314" s="36"/>
      <c r="R314" s="34"/>
      <c r="S314" s="34"/>
      <c r="T314" s="34"/>
      <c r="U314" s="34"/>
      <c r="V314" s="34"/>
      <c r="W314" s="37"/>
      <c r="X314" s="24"/>
      <c r="Y314" s="24"/>
      <c r="Z314" s="316"/>
      <c r="AA314" s="319"/>
      <c r="AB314" s="224"/>
      <c r="AC314" s="224"/>
      <c r="AD314" s="224"/>
      <c r="AE314" s="224"/>
      <c r="AF314" s="224"/>
      <c r="AG314" s="224"/>
      <c r="AH314" s="224"/>
      <c r="AI314" s="224"/>
      <c r="AJ314" s="224"/>
      <c r="AK314" s="224"/>
      <c r="AL314" s="224"/>
      <c r="AM314" s="224"/>
      <c r="AN314" s="224"/>
      <c r="AO314" s="224"/>
    </row>
    <row r="315" spans="1:41" s="157" customFormat="1" ht="14.25" customHeight="1">
      <c r="A315" s="344"/>
      <c r="B315" s="362"/>
      <c r="C315" s="34"/>
      <c r="D315" s="34"/>
      <c r="E315" s="34"/>
      <c r="F315" s="34"/>
      <c r="G315" s="34"/>
      <c r="H315" s="34"/>
      <c r="I315" s="35"/>
      <c r="J315" s="36"/>
      <c r="K315" s="34"/>
      <c r="L315" s="34"/>
      <c r="M315" s="34"/>
      <c r="N315" s="34"/>
      <c r="O315" s="34"/>
      <c r="P315" s="35"/>
      <c r="Q315" s="36"/>
      <c r="R315" s="34"/>
      <c r="S315" s="34"/>
      <c r="T315" s="34"/>
      <c r="U315" s="34"/>
      <c r="V315" s="34"/>
      <c r="W315" s="37"/>
      <c r="X315" s="24"/>
      <c r="Y315" s="24"/>
      <c r="Z315" s="316"/>
      <c r="AB315" s="225"/>
      <c r="AC315" s="225"/>
      <c r="AD315" s="225"/>
      <c r="AE315" s="225"/>
      <c r="AF315" s="225"/>
      <c r="AG315" s="225"/>
      <c r="AH315" s="225"/>
      <c r="AI315" s="225"/>
      <c r="AJ315" s="225"/>
      <c r="AK315" s="225"/>
      <c r="AL315" s="225"/>
      <c r="AM315" s="225"/>
      <c r="AN315" s="225"/>
      <c r="AO315" s="225"/>
    </row>
    <row r="316" spans="1:41" s="157" customFormat="1" ht="14.25" customHeight="1">
      <c r="A316" s="344"/>
      <c r="B316" s="362"/>
      <c r="C316" s="34"/>
      <c r="D316" s="34"/>
      <c r="E316" s="34"/>
      <c r="F316" s="34"/>
      <c r="G316" s="34"/>
      <c r="H316" s="34"/>
      <c r="I316" s="35"/>
      <c r="J316" s="36"/>
      <c r="K316" s="34"/>
      <c r="L316" s="34"/>
      <c r="M316" s="34"/>
      <c r="N316" s="34"/>
      <c r="O316" s="34"/>
      <c r="P316" s="35"/>
      <c r="Q316" s="36"/>
      <c r="R316" s="34"/>
      <c r="S316" s="34"/>
      <c r="T316" s="34"/>
      <c r="U316" s="34"/>
      <c r="V316" s="34"/>
      <c r="W316" s="37"/>
      <c r="X316" s="24"/>
      <c r="Y316" s="24"/>
      <c r="Z316" s="316"/>
      <c r="AB316" s="225"/>
      <c r="AC316" s="225"/>
      <c r="AD316" s="225"/>
      <c r="AE316" s="226"/>
      <c r="AF316" s="225"/>
      <c r="AG316" s="225"/>
      <c r="AH316" s="225"/>
      <c r="AI316" s="225"/>
      <c r="AJ316" s="226"/>
      <c r="AK316" s="225"/>
      <c r="AL316" s="225"/>
      <c r="AM316" s="225"/>
      <c r="AN316" s="225"/>
      <c r="AO316" s="225"/>
    </row>
    <row r="317" spans="1:41" s="157" customFormat="1">
      <c r="A317" s="344"/>
      <c r="B317" s="362"/>
      <c r="C317" s="34"/>
      <c r="D317" s="34"/>
      <c r="E317" s="34"/>
      <c r="F317" s="34"/>
      <c r="G317" s="34"/>
      <c r="H317" s="34"/>
      <c r="I317" s="35"/>
      <c r="J317" s="36"/>
      <c r="K317" s="34"/>
      <c r="L317" s="34"/>
      <c r="M317" s="34"/>
      <c r="N317" s="34"/>
      <c r="O317" s="34"/>
      <c r="P317" s="35"/>
      <c r="Q317" s="36"/>
      <c r="R317" s="34"/>
      <c r="S317" s="34"/>
      <c r="T317" s="34"/>
      <c r="U317" s="34"/>
      <c r="V317" s="34"/>
      <c r="W317" s="37"/>
      <c r="X317" s="24"/>
      <c r="Y317" s="24"/>
      <c r="Z317" s="316"/>
      <c r="AA317" s="320"/>
      <c r="AB317" s="226"/>
      <c r="AC317" s="226"/>
      <c r="AD317" s="226"/>
      <c r="AE317" s="230"/>
      <c r="AF317" s="226"/>
      <c r="AG317" s="226"/>
      <c r="AH317" s="226"/>
      <c r="AI317" s="226"/>
      <c r="AJ317" s="226"/>
      <c r="AK317" s="225"/>
      <c r="AL317" s="225"/>
      <c r="AM317" s="225"/>
      <c r="AN317" s="225"/>
      <c r="AO317" s="226"/>
    </row>
    <row r="318" spans="1:41" s="157" customFormat="1">
      <c r="A318" s="344"/>
      <c r="B318" s="362"/>
      <c r="C318" s="34"/>
      <c r="D318" s="34"/>
      <c r="E318" s="34"/>
      <c r="F318" s="34"/>
      <c r="G318" s="34"/>
      <c r="H318" s="34"/>
      <c r="I318" s="35"/>
      <c r="J318" s="36"/>
      <c r="K318" s="34"/>
      <c r="L318" s="34"/>
      <c r="M318" s="34"/>
      <c r="N318" s="34"/>
      <c r="O318" s="34"/>
      <c r="P318" s="35"/>
      <c r="Q318" s="36"/>
      <c r="R318" s="34"/>
      <c r="S318" s="34"/>
      <c r="T318" s="34"/>
      <c r="U318" s="34"/>
      <c r="V318" s="34"/>
      <c r="W318" s="37"/>
      <c r="X318" s="24"/>
      <c r="Y318" s="24"/>
      <c r="Z318" s="316"/>
      <c r="AA318" s="320"/>
      <c r="AB318" s="226"/>
      <c r="AC318" s="226"/>
      <c r="AD318" s="226"/>
      <c r="AE318" s="230"/>
      <c r="AF318" s="226"/>
      <c r="AG318" s="226"/>
      <c r="AH318" s="226"/>
      <c r="AI318" s="226"/>
      <c r="AJ318" s="226"/>
      <c r="AK318" s="225"/>
      <c r="AL318" s="225"/>
      <c r="AM318" s="225"/>
      <c r="AN318" s="225"/>
      <c r="AO318" s="226"/>
    </row>
    <row r="319" spans="1:41" s="157" customFormat="1" ht="15.75">
      <c r="A319" s="344"/>
      <c r="B319" s="362"/>
      <c r="C319" s="55"/>
      <c r="D319" s="371" t="s">
        <v>132</v>
      </c>
      <c r="E319" s="366"/>
      <c r="F319" s="366"/>
      <c r="G319" s="366"/>
      <c r="H319" s="366"/>
      <c r="I319" s="35"/>
      <c r="J319" s="36"/>
      <c r="K319" s="372" t="s">
        <v>133</v>
      </c>
      <c r="L319" s="367"/>
      <c r="M319" s="367"/>
      <c r="N319" s="367"/>
      <c r="O319" s="367"/>
      <c r="P319" s="40"/>
      <c r="Q319" s="41"/>
      <c r="R319" s="369" t="s">
        <v>114</v>
      </c>
      <c r="S319" s="369"/>
      <c r="T319" s="369"/>
      <c r="U319" s="369"/>
      <c r="V319" s="369"/>
      <c r="W319" s="37"/>
      <c r="X319" s="24"/>
      <c r="Y319" s="24"/>
      <c r="Z319" s="316"/>
      <c r="AA319" s="320"/>
      <c r="AB319" s="226"/>
      <c r="AC319" s="226"/>
      <c r="AD319" s="226"/>
      <c r="AE319" s="230"/>
      <c r="AF319" s="226"/>
      <c r="AG319" s="226"/>
      <c r="AH319" s="226"/>
      <c r="AI319" s="226"/>
      <c r="AJ319" s="226"/>
      <c r="AK319" s="225"/>
      <c r="AL319" s="225"/>
      <c r="AM319" s="225"/>
      <c r="AN319" s="225"/>
      <c r="AO319" s="226"/>
    </row>
    <row r="320" spans="1:41" s="157" customFormat="1" ht="17.25">
      <c r="A320" s="344"/>
      <c r="B320" s="362"/>
      <c r="C320" s="55"/>
      <c r="D320" s="42">
        <v>2014</v>
      </c>
      <c r="E320" s="42">
        <v>2015</v>
      </c>
      <c r="F320" s="42">
        <v>2016</v>
      </c>
      <c r="G320" s="42">
        <v>2017</v>
      </c>
      <c r="H320" s="42">
        <v>2018</v>
      </c>
      <c r="I320" s="56"/>
      <c r="J320" s="57"/>
      <c r="K320" s="42">
        <v>2014</v>
      </c>
      <c r="L320" s="42">
        <v>2015</v>
      </c>
      <c r="M320" s="42">
        <v>2016</v>
      </c>
      <c r="N320" s="42">
        <v>2017</v>
      </c>
      <c r="O320" s="42">
        <v>2018</v>
      </c>
      <c r="P320" s="43"/>
      <c r="Q320" s="44"/>
      <c r="R320" s="42">
        <v>2014</v>
      </c>
      <c r="S320" s="42">
        <v>2015</v>
      </c>
      <c r="T320" s="42">
        <v>2016</v>
      </c>
      <c r="U320" s="42">
        <v>2017</v>
      </c>
      <c r="V320" s="42" t="s">
        <v>116</v>
      </c>
      <c r="W320" s="37"/>
      <c r="X320" s="24"/>
      <c r="Y320" s="24"/>
      <c r="Z320" s="316" t="s">
        <v>42</v>
      </c>
      <c r="AB320" s="225"/>
      <c r="AC320" s="225"/>
      <c r="AD320" s="225"/>
      <c r="AE320" s="225"/>
      <c r="AF320" s="225"/>
      <c r="AG320" s="225"/>
      <c r="AH320" s="225"/>
      <c r="AI320" s="225"/>
      <c r="AJ320" s="225"/>
      <c r="AK320" s="225"/>
      <c r="AL320" s="225"/>
      <c r="AM320" s="225"/>
      <c r="AN320" s="225"/>
      <c r="AO320" s="225"/>
    </row>
    <row r="321" spans="1:41" s="157" customFormat="1" ht="4.5" customHeight="1">
      <c r="A321" s="344"/>
      <c r="B321" s="362"/>
      <c r="C321" s="55"/>
      <c r="D321" s="45"/>
      <c r="E321" s="45"/>
      <c r="F321" s="45"/>
      <c r="G321" s="45"/>
      <c r="H321" s="45"/>
      <c r="I321" s="56"/>
      <c r="J321" s="57"/>
      <c r="K321" s="45"/>
      <c r="L321" s="45"/>
      <c r="M321" s="45"/>
      <c r="N321" s="45"/>
      <c r="O321" s="45"/>
      <c r="P321" s="43"/>
      <c r="Q321" s="44"/>
      <c r="R321" s="45"/>
      <c r="S321" s="45"/>
      <c r="T321" s="45"/>
      <c r="U321" s="45"/>
      <c r="V321" s="45"/>
      <c r="W321" s="37"/>
      <c r="X321" s="24"/>
      <c r="Y321" s="24"/>
      <c r="Z321" s="316"/>
      <c r="AB321" s="225"/>
      <c r="AC321" s="225"/>
      <c r="AD321" s="225"/>
      <c r="AE321" s="225"/>
      <c r="AF321" s="225"/>
      <c r="AG321" s="225"/>
      <c r="AH321" s="225"/>
      <c r="AI321" s="225"/>
      <c r="AJ321" s="225"/>
      <c r="AK321" s="225"/>
      <c r="AL321" s="225"/>
      <c r="AM321" s="225"/>
      <c r="AN321" s="225"/>
      <c r="AO321" s="225"/>
    </row>
    <row r="322" spans="1:41" s="157" customFormat="1" ht="4.5" customHeight="1">
      <c r="A322" s="344"/>
      <c r="B322" s="362"/>
      <c r="C322" s="55"/>
      <c r="D322" s="38"/>
      <c r="E322" s="38"/>
      <c r="F322" s="38"/>
      <c r="G322" s="38"/>
      <c r="H322" s="38"/>
      <c r="I322" s="56"/>
      <c r="J322" s="57"/>
      <c r="K322" s="38"/>
      <c r="L322" s="38"/>
      <c r="M322" s="38"/>
      <c r="N322" s="38"/>
      <c r="O322" s="38"/>
      <c r="P322" s="43"/>
      <c r="Q322" s="44"/>
      <c r="R322" s="38"/>
      <c r="S322" s="38"/>
      <c r="T322" s="38"/>
      <c r="U322" s="38"/>
      <c r="V322" s="38"/>
      <c r="W322" s="37"/>
      <c r="X322" s="24"/>
      <c r="Y322" s="24"/>
      <c r="Z322" s="316"/>
      <c r="AB322" s="225"/>
      <c r="AC322" s="225"/>
      <c r="AD322" s="225"/>
      <c r="AE322" s="225"/>
      <c r="AF322" s="225"/>
      <c r="AG322" s="225"/>
      <c r="AH322" s="225"/>
      <c r="AI322" s="225"/>
      <c r="AJ322" s="225"/>
      <c r="AK322" s="225"/>
      <c r="AL322" s="225"/>
      <c r="AM322" s="225"/>
      <c r="AN322" s="225"/>
      <c r="AO322" s="225"/>
    </row>
    <row r="323" spans="1:41" s="157" customFormat="1">
      <c r="A323" s="344"/>
      <c r="B323" s="362"/>
      <c r="C323" s="342" t="s">
        <v>56</v>
      </c>
      <c r="D323" s="121"/>
      <c r="E323" s="121"/>
      <c r="F323" s="48"/>
      <c r="G323" s="48"/>
      <c r="H323" s="121"/>
      <c r="I323" s="62"/>
      <c r="J323" s="63"/>
      <c r="K323" s="121"/>
      <c r="L323" s="121"/>
      <c r="M323" s="48"/>
      <c r="N323" s="48"/>
      <c r="O323" s="121"/>
      <c r="P323" s="62"/>
      <c r="Q323" s="63"/>
      <c r="R323" s="121"/>
      <c r="S323" s="121"/>
      <c r="T323" s="48"/>
      <c r="U323" s="48"/>
      <c r="V323" s="121"/>
      <c r="W323" s="37"/>
      <c r="X323" s="24"/>
      <c r="Y323" s="24"/>
      <c r="Z323" s="316" t="s">
        <v>57</v>
      </c>
      <c r="AA323" s="316" t="s">
        <v>42</v>
      </c>
      <c r="AB323" s="225"/>
      <c r="AC323" s="225"/>
      <c r="AD323" s="225"/>
      <c r="AE323" s="225"/>
      <c r="AF323" s="225"/>
      <c r="AG323" s="225"/>
      <c r="AH323" s="225"/>
      <c r="AI323" s="225"/>
      <c r="AJ323" s="225"/>
      <c r="AK323" s="225"/>
      <c r="AL323" s="225"/>
      <c r="AM323" s="225"/>
      <c r="AN323" s="225"/>
      <c r="AO323" s="225"/>
    </row>
    <row r="324" spans="1:41" s="157" customFormat="1">
      <c r="A324" s="344"/>
      <c r="B324" s="362"/>
      <c r="C324" s="342" t="s">
        <v>58</v>
      </c>
      <c r="D324" s="234">
        <f t="shared" ref="D324:H325" si="30">VLOOKUP(($Z324&amp;D$20&amp;$AA324),mcas.grade10,2,FALSE)</f>
        <v>96.6</v>
      </c>
      <c r="E324" s="234">
        <f t="shared" si="30"/>
        <v>97.6</v>
      </c>
      <c r="F324" s="278">
        <f t="shared" si="30"/>
        <v>97.7</v>
      </c>
      <c r="G324" s="234">
        <f t="shared" si="30"/>
        <v>98</v>
      </c>
      <c r="H324" s="234">
        <f t="shared" si="30"/>
        <v>97.833369353792961</v>
      </c>
      <c r="I324" s="62"/>
      <c r="J324" s="63"/>
      <c r="K324" s="240">
        <f t="shared" ref="K324:O325" si="31">VLOOKUP(($Z324&amp;K$20&amp;$AA324),mcas.grade10,3,FALSE)</f>
        <v>91</v>
      </c>
      <c r="L324" s="240">
        <f t="shared" si="31"/>
        <v>93</v>
      </c>
      <c r="M324" s="279">
        <f t="shared" si="31"/>
        <v>94</v>
      </c>
      <c r="N324" s="240">
        <f t="shared" si="31"/>
        <v>94</v>
      </c>
      <c r="O324" s="240">
        <f t="shared" si="31"/>
        <v>95</v>
      </c>
      <c r="P324" s="62"/>
      <c r="Q324" s="63"/>
      <c r="R324" s="234">
        <f>VLOOKUP(($Z324&amp;R$20&amp;$AA324),mcas.grade10,4,FALSE)</f>
        <v>59</v>
      </c>
      <c r="S324" s="234">
        <f>VLOOKUP(($Z324&amp;S$20&amp;$AA324),mcas.grade10,4,FALSE)</f>
        <v>61</v>
      </c>
      <c r="T324" s="278">
        <f>VLOOKUP(($Z324&amp;T$20&amp;$AA324),mcas.grade10,4,FALSE)</f>
        <v>60</v>
      </c>
      <c r="U324" s="234">
        <f>VLOOKUP(($Z324&amp;U$20&amp;$AA324),mcas.grade10,4,FALSE)</f>
        <v>57</v>
      </c>
      <c r="V324" s="234">
        <f>VLOOKUP(($Z324&amp;2018&amp;$AA324),mcas.grade10,4,FALSE)</f>
        <v>54.858891108891108</v>
      </c>
      <c r="W324" s="37"/>
      <c r="X324" s="24"/>
      <c r="Y324" s="24"/>
      <c r="Z324" s="316" t="s">
        <v>59</v>
      </c>
      <c r="AA324" s="316" t="s">
        <v>42</v>
      </c>
      <c r="AB324" s="225"/>
      <c r="AC324" s="225"/>
      <c r="AD324" s="225"/>
      <c r="AE324" s="225"/>
      <c r="AF324" s="225"/>
      <c r="AG324" s="225"/>
      <c r="AH324" s="225"/>
      <c r="AI324" s="225"/>
      <c r="AJ324" s="225"/>
      <c r="AK324" s="225"/>
      <c r="AL324" s="225"/>
      <c r="AM324" s="225"/>
      <c r="AN324" s="225"/>
      <c r="AO324" s="225"/>
    </row>
    <row r="325" spans="1:41" s="157" customFormat="1">
      <c r="A325" s="344"/>
      <c r="B325" s="362"/>
      <c r="C325" s="342" t="s">
        <v>60</v>
      </c>
      <c r="D325" s="235">
        <f t="shared" si="30"/>
        <v>86</v>
      </c>
      <c r="E325" s="235">
        <f t="shared" si="30"/>
        <v>89</v>
      </c>
      <c r="F325" s="237">
        <f t="shared" si="30"/>
        <v>92.9</v>
      </c>
      <c r="G325" s="235">
        <f t="shared" si="30"/>
        <v>95.6</v>
      </c>
      <c r="H325" s="235">
        <f t="shared" si="30"/>
        <v>91.304347826086953</v>
      </c>
      <c r="I325" s="62"/>
      <c r="J325" s="63"/>
      <c r="K325" s="260">
        <f t="shared" si="31"/>
        <v>63</v>
      </c>
      <c r="L325" s="260">
        <f t="shared" si="31"/>
        <v>68</v>
      </c>
      <c r="M325" s="261">
        <f t="shared" si="31"/>
        <v>83</v>
      </c>
      <c r="N325" s="260">
        <f t="shared" si="31"/>
        <v>84</v>
      </c>
      <c r="O325" s="260">
        <f t="shared" si="31"/>
        <v>80</v>
      </c>
      <c r="P325" s="62"/>
      <c r="Q325" s="63"/>
      <c r="R325" s="235">
        <f>VLOOKUP(($Z325&amp;R$20&amp;$AA325),mcas.grade10,4,FALSE)</f>
        <v>61</v>
      </c>
      <c r="S325" s="251"/>
      <c r="T325" s="237">
        <f>VLOOKUP(($Z325&amp;T$20&amp;$AA325),mcas.grade10,4,FALSE)</f>
        <v>76</v>
      </c>
      <c r="U325" s="235">
        <f>VLOOKUP(($Z325&amp;U$20&amp;$AA325),mcas.grade10,4,FALSE)</f>
        <v>42</v>
      </c>
      <c r="V325" s="235">
        <f>VLOOKUP(($Z325&amp;2018&amp;$AA325),mcas.grade10,4,FALSE)</f>
        <v>52.277777777777779</v>
      </c>
      <c r="W325" s="37"/>
      <c r="X325" s="24"/>
      <c r="Y325" s="24"/>
      <c r="Z325" s="316" t="s">
        <v>61</v>
      </c>
      <c r="AA325" s="316" t="s">
        <v>42</v>
      </c>
      <c r="AB325" s="225"/>
      <c r="AC325" s="225"/>
      <c r="AD325" s="225"/>
      <c r="AE325" s="225"/>
      <c r="AF325" s="225"/>
      <c r="AG325" s="225"/>
      <c r="AH325" s="225"/>
      <c r="AI325" s="225"/>
      <c r="AJ325" s="225"/>
      <c r="AK325" s="225"/>
      <c r="AL325" s="225"/>
      <c r="AM325" s="225"/>
      <c r="AN325" s="225"/>
      <c r="AO325" s="225"/>
    </row>
    <row r="326" spans="1:41" s="157" customFormat="1" ht="4.5" customHeight="1">
      <c r="A326" s="344"/>
      <c r="B326" s="362"/>
      <c r="C326" s="34"/>
      <c r="D326" s="64"/>
      <c r="E326" s="64"/>
      <c r="F326" s="64"/>
      <c r="G326" s="64"/>
      <c r="H326" s="64"/>
      <c r="I326" s="62"/>
      <c r="J326" s="63"/>
      <c r="K326" s="64"/>
      <c r="L326" s="64"/>
      <c r="M326" s="64"/>
      <c r="N326" s="64"/>
      <c r="O326" s="64"/>
      <c r="P326" s="62"/>
      <c r="Q326" s="63"/>
      <c r="R326" s="64"/>
      <c r="S326" s="64"/>
      <c r="T326" s="64"/>
      <c r="U326" s="64"/>
      <c r="V326" s="64"/>
      <c r="W326" s="37"/>
      <c r="X326" s="24"/>
      <c r="Y326" s="24"/>
      <c r="Z326" s="316"/>
      <c r="AB326" s="225"/>
      <c r="AC326" s="225"/>
      <c r="AD326" s="225"/>
      <c r="AE326" s="225"/>
      <c r="AF326" s="225"/>
      <c r="AG326" s="225"/>
      <c r="AH326" s="225"/>
      <c r="AI326" s="225"/>
      <c r="AJ326" s="225"/>
      <c r="AK326" s="225"/>
      <c r="AL326" s="225"/>
      <c r="AM326" s="225"/>
      <c r="AN326" s="225"/>
      <c r="AO326" s="225"/>
    </row>
    <row r="327" spans="1:41" s="157" customFormat="1" ht="4.5" customHeight="1">
      <c r="A327" s="344"/>
      <c r="B327" s="362"/>
      <c r="C327" s="34"/>
      <c r="D327" s="59"/>
      <c r="E327" s="59"/>
      <c r="F327" s="59"/>
      <c r="G327" s="59"/>
      <c r="H327" s="59"/>
      <c r="I327" s="62"/>
      <c r="J327" s="63"/>
      <c r="K327" s="59"/>
      <c r="L327" s="59"/>
      <c r="M327" s="59"/>
      <c r="N327" s="59"/>
      <c r="O327" s="59"/>
      <c r="P327" s="62"/>
      <c r="Q327" s="63"/>
      <c r="R327" s="59"/>
      <c r="S327" s="59"/>
      <c r="T327" s="59"/>
      <c r="U327" s="59"/>
      <c r="V327" s="59"/>
      <c r="W327" s="37"/>
      <c r="X327" s="24"/>
      <c r="Y327" s="24"/>
      <c r="Z327" s="316"/>
      <c r="AB327" s="225"/>
      <c r="AC327" s="225"/>
      <c r="AD327" s="225"/>
      <c r="AE327" s="225"/>
      <c r="AF327" s="225"/>
      <c r="AG327" s="225"/>
      <c r="AH327" s="225"/>
      <c r="AI327" s="225"/>
      <c r="AJ327" s="225"/>
      <c r="AK327" s="225"/>
      <c r="AL327" s="225"/>
      <c r="AM327" s="225"/>
      <c r="AN327" s="225"/>
      <c r="AO327" s="225"/>
    </row>
    <row r="328" spans="1:41" s="157" customFormat="1">
      <c r="A328" s="344"/>
      <c r="B328" s="362"/>
      <c r="C328" s="20" t="s">
        <v>134</v>
      </c>
      <c r="D328" s="116" t="s">
        <v>135</v>
      </c>
      <c r="E328" s="116" t="s">
        <v>135</v>
      </c>
      <c r="F328" s="116" t="s">
        <v>135</v>
      </c>
      <c r="G328" s="116" t="s">
        <v>135</v>
      </c>
      <c r="H328" s="116" t="s">
        <v>135</v>
      </c>
      <c r="I328" s="62"/>
      <c r="J328" s="63"/>
      <c r="K328" s="116" t="s">
        <v>135</v>
      </c>
      <c r="L328" s="116" t="s">
        <v>135</v>
      </c>
      <c r="M328" s="116" t="s">
        <v>135</v>
      </c>
      <c r="N328" s="116" t="s">
        <v>135</v>
      </c>
      <c r="O328" s="116" t="s">
        <v>135</v>
      </c>
      <c r="P328" s="62"/>
      <c r="Q328" s="63"/>
      <c r="R328" s="116" t="s">
        <v>135</v>
      </c>
      <c r="S328" s="116" t="s">
        <v>135</v>
      </c>
      <c r="T328" s="116" t="s">
        <v>135</v>
      </c>
      <c r="U328" s="116" t="s">
        <v>135</v>
      </c>
      <c r="V328" s="116" t="s">
        <v>135</v>
      </c>
      <c r="W328" s="37"/>
      <c r="X328" s="24"/>
      <c r="Y328" s="24"/>
      <c r="Z328" s="316"/>
      <c r="AB328" s="225"/>
      <c r="AC328" s="225"/>
      <c r="AD328" s="225"/>
      <c r="AE328" s="225"/>
      <c r="AF328" s="225"/>
      <c r="AG328" s="225"/>
      <c r="AH328" s="225"/>
      <c r="AI328" s="225"/>
      <c r="AJ328" s="225"/>
      <c r="AK328" s="225"/>
      <c r="AL328" s="225"/>
      <c r="AM328" s="225"/>
      <c r="AN328" s="225"/>
      <c r="AO328" s="225"/>
    </row>
    <row r="329" spans="1:41" s="157" customFormat="1" ht="15.75" thickBot="1">
      <c r="A329" s="344"/>
      <c r="B329" s="363"/>
      <c r="C329" s="219"/>
      <c r="D329" s="220"/>
      <c r="E329" s="220"/>
      <c r="F329" s="220"/>
      <c r="G329" s="220"/>
      <c r="H329" s="220"/>
      <c r="I329" s="221"/>
      <c r="J329" s="221"/>
      <c r="K329" s="220"/>
      <c r="L329" s="220"/>
      <c r="M329" s="220"/>
      <c r="N329" s="220"/>
      <c r="O329" s="220"/>
      <c r="P329" s="221"/>
      <c r="Q329" s="221"/>
      <c r="R329" s="220"/>
      <c r="S329" s="220"/>
      <c r="T329" s="220"/>
      <c r="U329" s="220"/>
      <c r="V329" s="220"/>
      <c r="W329" s="222"/>
      <c r="X329" s="24"/>
      <c r="Y329" s="24"/>
      <c r="Z329" s="316"/>
      <c r="AB329" s="225"/>
      <c r="AC329" s="225"/>
      <c r="AD329" s="225"/>
      <c r="AE329" s="225"/>
      <c r="AF329" s="225"/>
      <c r="AG329" s="225"/>
      <c r="AH329" s="225"/>
      <c r="AI329" s="225"/>
      <c r="AJ329" s="225"/>
      <c r="AK329" s="225"/>
      <c r="AL329" s="225"/>
      <c r="AM329" s="225"/>
      <c r="AN329" s="225"/>
      <c r="AO329" s="225"/>
    </row>
    <row r="330" spans="1:41" s="157" customFormat="1" ht="18.75" customHeight="1">
      <c r="A330" s="344"/>
      <c r="B330" s="370" t="s">
        <v>63</v>
      </c>
      <c r="C330" s="15"/>
      <c r="D330" s="16"/>
      <c r="E330" s="16"/>
      <c r="F330" s="16"/>
      <c r="G330" s="16"/>
      <c r="H330" s="16"/>
      <c r="I330" s="16"/>
      <c r="J330" s="16"/>
      <c r="K330" s="16"/>
      <c r="L330" s="16"/>
      <c r="M330" s="16"/>
      <c r="N330" s="16"/>
      <c r="O330" s="16"/>
      <c r="P330" s="16"/>
      <c r="Q330" s="16"/>
      <c r="R330" s="16"/>
      <c r="S330" s="16"/>
      <c r="T330" s="16"/>
      <c r="U330" s="16"/>
      <c r="V330" s="16"/>
      <c r="W330" s="50"/>
      <c r="X330" s="24"/>
      <c r="Y330" s="24"/>
      <c r="Z330" s="316"/>
      <c r="AB330" s="225"/>
      <c r="AC330" s="225"/>
      <c r="AD330" s="225"/>
      <c r="AE330" s="225"/>
      <c r="AF330" s="225"/>
      <c r="AG330" s="225"/>
      <c r="AH330" s="225"/>
      <c r="AI330" s="225"/>
      <c r="AJ330" s="225"/>
      <c r="AK330" s="225"/>
      <c r="AL330" s="225"/>
      <c r="AM330" s="225"/>
      <c r="AN330" s="225"/>
      <c r="AO330" s="225"/>
    </row>
    <row r="331" spans="1:41" s="157" customFormat="1" ht="15" customHeight="1">
      <c r="A331" s="344"/>
      <c r="B331" s="362"/>
      <c r="C331" s="51"/>
      <c r="D331" s="51"/>
      <c r="E331" s="51"/>
      <c r="F331" s="51"/>
      <c r="G331" s="51"/>
      <c r="H331" s="51"/>
      <c r="I331" s="52"/>
      <c r="J331" s="53"/>
      <c r="K331" s="51"/>
      <c r="L331" s="51"/>
      <c r="M331" s="51"/>
      <c r="N331" s="51"/>
      <c r="O331" s="51"/>
      <c r="P331" s="52"/>
      <c r="Q331" s="53"/>
      <c r="R331" s="51"/>
      <c r="S331" s="51"/>
      <c r="T331" s="51"/>
      <c r="U331" s="51"/>
      <c r="V331" s="51"/>
      <c r="W331" s="54"/>
      <c r="X331" s="24"/>
      <c r="Y331" s="24"/>
      <c r="Z331" s="316"/>
      <c r="AB331" s="225"/>
      <c r="AC331" s="225"/>
      <c r="AD331" s="225"/>
      <c r="AE331" s="225"/>
      <c r="AF331" s="225"/>
      <c r="AG331" s="225"/>
      <c r="AH331" s="225"/>
      <c r="AI331" s="225"/>
      <c r="AJ331" s="225"/>
      <c r="AK331" s="225"/>
      <c r="AL331" s="225"/>
      <c r="AM331" s="225"/>
      <c r="AN331" s="225"/>
      <c r="AO331" s="225"/>
    </row>
    <row r="332" spans="1:41" s="157" customFormat="1" ht="15" customHeight="1">
      <c r="A332" s="344"/>
      <c r="B332" s="362"/>
      <c r="C332" s="55"/>
      <c r="D332" s="55"/>
      <c r="E332" s="55"/>
      <c r="F332" s="55"/>
      <c r="G332" s="55"/>
      <c r="H332" s="55"/>
      <c r="I332" s="56"/>
      <c r="J332" s="57"/>
      <c r="K332" s="55"/>
      <c r="L332" s="55"/>
      <c r="M332" s="55"/>
      <c r="N332" s="55"/>
      <c r="O332" s="55"/>
      <c r="P332" s="56"/>
      <c r="Q332" s="57"/>
      <c r="R332" s="55"/>
      <c r="S332" s="55"/>
      <c r="T332" s="55"/>
      <c r="U332" s="55"/>
      <c r="V332" s="55"/>
      <c r="W332" s="58"/>
      <c r="X332" s="24"/>
      <c r="Y332" s="24"/>
      <c r="Z332" s="316"/>
      <c r="AA332" s="318"/>
      <c r="AB332" s="228"/>
      <c r="AC332" s="228"/>
      <c r="AD332" s="228"/>
      <c r="AE332" s="228"/>
      <c r="AF332" s="229"/>
      <c r="AG332" s="228"/>
      <c r="AH332" s="228"/>
      <c r="AI332" s="228"/>
      <c r="AJ332" s="228"/>
      <c r="AK332" s="228"/>
      <c r="AL332" s="228"/>
      <c r="AM332" s="228"/>
      <c r="AN332" s="228"/>
      <c r="AO332" s="228"/>
    </row>
    <row r="333" spans="1:41" s="157" customFormat="1" ht="15" customHeight="1">
      <c r="A333" s="344"/>
      <c r="B333" s="362"/>
      <c r="C333" s="55"/>
      <c r="D333" s="55"/>
      <c r="E333" s="55"/>
      <c r="F333" s="55"/>
      <c r="G333" s="55"/>
      <c r="H333" s="55"/>
      <c r="I333" s="56"/>
      <c r="J333" s="57"/>
      <c r="K333" s="55"/>
      <c r="L333" s="55"/>
      <c r="M333" s="55"/>
      <c r="N333" s="55"/>
      <c r="O333" s="55"/>
      <c r="P333" s="56"/>
      <c r="Q333" s="57"/>
      <c r="R333" s="55"/>
      <c r="S333" s="55"/>
      <c r="T333" s="55"/>
      <c r="U333" s="55"/>
      <c r="V333" s="55"/>
      <c r="W333" s="58"/>
      <c r="X333" s="24"/>
      <c r="Y333" s="24"/>
      <c r="Z333" s="316"/>
      <c r="AA333" s="319"/>
      <c r="AB333" s="224"/>
      <c r="AC333" s="224"/>
      <c r="AD333" s="224"/>
      <c r="AE333" s="224"/>
      <c r="AF333" s="224"/>
      <c r="AG333" s="224"/>
      <c r="AH333" s="224"/>
      <c r="AI333" s="224"/>
      <c r="AJ333" s="224"/>
      <c r="AK333" s="224"/>
      <c r="AL333" s="224"/>
      <c r="AM333" s="224"/>
      <c r="AN333" s="224"/>
      <c r="AO333" s="224"/>
    </row>
    <row r="334" spans="1:41" s="157" customFormat="1" ht="15" customHeight="1">
      <c r="A334" s="344"/>
      <c r="B334" s="362"/>
      <c r="C334" s="55"/>
      <c r="D334" s="55"/>
      <c r="E334" s="55"/>
      <c r="F334" s="55"/>
      <c r="G334" s="55"/>
      <c r="H334" s="55"/>
      <c r="I334" s="56"/>
      <c r="J334" s="57"/>
      <c r="K334" s="55"/>
      <c r="L334" s="55"/>
      <c r="M334" s="55"/>
      <c r="N334" s="55"/>
      <c r="O334" s="55"/>
      <c r="P334" s="56"/>
      <c r="Q334" s="57"/>
      <c r="R334" s="55"/>
      <c r="S334" s="55"/>
      <c r="T334" s="55"/>
      <c r="U334" s="55"/>
      <c r="V334" s="55"/>
      <c r="W334" s="58"/>
      <c r="X334" s="24"/>
      <c r="Y334" s="24"/>
      <c r="Z334" s="316"/>
      <c r="AB334" s="225"/>
      <c r="AC334" s="225"/>
      <c r="AD334" s="225"/>
      <c r="AE334" s="225"/>
      <c r="AF334" s="225"/>
      <c r="AG334" s="225"/>
      <c r="AH334" s="225"/>
      <c r="AI334" s="225"/>
      <c r="AJ334" s="225"/>
      <c r="AK334" s="225"/>
      <c r="AL334" s="225"/>
      <c r="AM334" s="225"/>
      <c r="AN334" s="225"/>
      <c r="AO334" s="225"/>
    </row>
    <row r="335" spans="1:41" s="157" customFormat="1" ht="15" customHeight="1">
      <c r="A335" s="344"/>
      <c r="B335" s="362"/>
      <c r="C335" s="55"/>
      <c r="D335" s="55"/>
      <c r="E335" s="55"/>
      <c r="F335" s="55"/>
      <c r="G335" s="55"/>
      <c r="H335" s="55"/>
      <c r="I335" s="56"/>
      <c r="J335" s="57"/>
      <c r="K335" s="55"/>
      <c r="L335" s="55"/>
      <c r="M335" s="55"/>
      <c r="N335" s="55"/>
      <c r="O335" s="55"/>
      <c r="P335" s="56"/>
      <c r="Q335" s="57"/>
      <c r="R335" s="55"/>
      <c r="S335" s="55"/>
      <c r="T335" s="55"/>
      <c r="U335" s="55"/>
      <c r="V335" s="55"/>
      <c r="W335" s="58"/>
      <c r="X335" s="24"/>
      <c r="Y335" s="24"/>
      <c r="Z335" s="316"/>
      <c r="AB335" s="225"/>
      <c r="AC335" s="225"/>
      <c r="AD335" s="225"/>
      <c r="AE335" s="225"/>
      <c r="AF335" s="225"/>
      <c r="AG335" s="225"/>
      <c r="AH335" s="225"/>
      <c r="AI335" s="225"/>
      <c r="AJ335" s="225"/>
      <c r="AK335" s="225"/>
      <c r="AL335" s="225"/>
      <c r="AM335" s="225"/>
      <c r="AN335" s="225"/>
      <c r="AO335" s="225"/>
    </row>
    <row r="336" spans="1:41" s="157" customFormat="1" ht="15" customHeight="1">
      <c r="A336" s="344"/>
      <c r="B336" s="362"/>
      <c r="C336" s="55"/>
      <c r="D336" s="55"/>
      <c r="E336" s="55"/>
      <c r="F336" s="55"/>
      <c r="G336" s="55"/>
      <c r="H336" s="55"/>
      <c r="I336" s="56"/>
      <c r="J336" s="57"/>
      <c r="K336" s="55"/>
      <c r="L336" s="55"/>
      <c r="M336" s="55"/>
      <c r="N336" s="55"/>
      <c r="O336" s="55"/>
      <c r="P336" s="56"/>
      <c r="Q336" s="57"/>
      <c r="R336" s="55"/>
      <c r="S336" s="55"/>
      <c r="T336" s="55"/>
      <c r="U336" s="55"/>
      <c r="V336" s="55"/>
      <c r="W336" s="58"/>
      <c r="X336" s="24"/>
      <c r="Y336" s="24"/>
      <c r="Z336" s="316"/>
      <c r="AA336" s="320"/>
      <c r="AB336" s="226"/>
      <c r="AC336" s="226"/>
      <c r="AD336" s="226"/>
      <c r="AE336" s="226"/>
      <c r="AF336" s="226"/>
      <c r="AG336" s="226"/>
      <c r="AH336" s="226"/>
      <c r="AI336" s="226"/>
      <c r="AJ336" s="226"/>
      <c r="AK336" s="226"/>
      <c r="AL336" s="226"/>
      <c r="AM336" s="226"/>
      <c r="AN336" s="226"/>
      <c r="AO336" s="226"/>
    </row>
    <row r="337" spans="1:41" s="157" customFormat="1" ht="15" customHeight="1">
      <c r="A337" s="344"/>
      <c r="B337" s="362"/>
      <c r="C337" s="55"/>
      <c r="D337" s="55"/>
      <c r="E337" s="55"/>
      <c r="F337" s="55"/>
      <c r="G337" s="55"/>
      <c r="H337" s="55"/>
      <c r="I337" s="56"/>
      <c r="J337" s="57"/>
      <c r="K337" s="55"/>
      <c r="L337" s="55"/>
      <c r="M337" s="55"/>
      <c r="N337" s="55"/>
      <c r="O337" s="55"/>
      <c r="P337" s="56"/>
      <c r="Q337" s="57"/>
      <c r="R337" s="55"/>
      <c r="S337" s="55"/>
      <c r="T337" s="55"/>
      <c r="U337" s="55"/>
      <c r="V337" s="55"/>
      <c r="W337" s="58"/>
      <c r="X337" s="24"/>
      <c r="Y337" s="24"/>
      <c r="Z337" s="316"/>
      <c r="AA337" s="320"/>
      <c r="AB337" s="226"/>
      <c r="AC337" s="226"/>
      <c r="AD337" s="226"/>
      <c r="AE337" s="226"/>
      <c r="AF337" s="226"/>
      <c r="AG337" s="226"/>
      <c r="AH337" s="226"/>
      <c r="AI337" s="226"/>
      <c r="AJ337" s="226"/>
      <c r="AK337" s="226"/>
      <c r="AL337" s="226"/>
      <c r="AM337" s="226"/>
      <c r="AN337" s="226"/>
      <c r="AO337" s="226"/>
    </row>
    <row r="338" spans="1:41" s="157" customFormat="1" ht="15" customHeight="1">
      <c r="A338" s="344"/>
      <c r="B338" s="362"/>
      <c r="C338" s="55"/>
      <c r="D338" s="55"/>
      <c r="E338" s="55"/>
      <c r="F338" s="55"/>
      <c r="G338" s="55"/>
      <c r="H338" s="55"/>
      <c r="I338" s="56"/>
      <c r="J338" s="57"/>
      <c r="K338" s="55"/>
      <c r="L338" s="55"/>
      <c r="M338" s="55"/>
      <c r="N338" s="55"/>
      <c r="O338" s="55"/>
      <c r="P338" s="56"/>
      <c r="Q338" s="57"/>
      <c r="R338" s="55"/>
      <c r="S338" s="55"/>
      <c r="T338" s="55"/>
      <c r="U338" s="55"/>
      <c r="V338" s="55"/>
      <c r="W338" s="58"/>
      <c r="X338" s="24"/>
      <c r="Y338" s="24"/>
      <c r="Z338" s="316"/>
      <c r="AA338" s="320"/>
      <c r="AB338" s="226"/>
      <c r="AC338" s="226"/>
      <c r="AD338" s="226"/>
      <c r="AE338" s="226"/>
      <c r="AF338" s="226"/>
      <c r="AG338" s="226"/>
      <c r="AH338" s="226"/>
      <c r="AI338" s="226"/>
      <c r="AJ338" s="226"/>
      <c r="AK338" s="226"/>
      <c r="AL338" s="226"/>
      <c r="AM338" s="226"/>
      <c r="AN338" s="226"/>
      <c r="AO338" s="226"/>
    </row>
    <row r="339" spans="1:41" s="157" customFormat="1" ht="15" customHeight="1">
      <c r="A339" s="344"/>
      <c r="B339" s="362"/>
      <c r="C339" s="55"/>
      <c r="D339" s="55"/>
      <c r="E339" s="55"/>
      <c r="F339" s="55"/>
      <c r="G339" s="55"/>
      <c r="H339" s="55"/>
      <c r="I339" s="56"/>
      <c r="J339" s="57"/>
      <c r="K339" s="55"/>
      <c r="L339" s="55"/>
      <c r="M339" s="55"/>
      <c r="N339" s="55"/>
      <c r="O339" s="55"/>
      <c r="P339" s="56"/>
      <c r="Q339" s="57"/>
      <c r="R339" s="55"/>
      <c r="S339" s="55"/>
      <c r="T339" s="55"/>
      <c r="U339" s="55"/>
      <c r="V339" s="55"/>
      <c r="W339" s="58"/>
      <c r="X339" s="24"/>
      <c r="Y339" s="24"/>
      <c r="Z339" s="316"/>
      <c r="AB339" s="225"/>
      <c r="AC339" s="225"/>
      <c r="AD339" s="225"/>
      <c r="AE339" s="225"/>
      <c r="AF339" s="225"/>
      <c r="AG339" s="225"/>
      <c r="AH339" s="225"/>
      <c r="AI339" s="225"/>
      <c r="AJ339" s="225"/>
      <c r="AK339" s="225"/>
      <c r="AL339" s="225"/>
      <c r="AM339" s="225"/>
      <c r="AN339" s="225"/>
      <c r="AO339" s="225"/>
    </row>
    <row r="340" spans="1:41" s="157" customFormat="1" ht="15" customHeight="1">
      <c r="A340" s="344"/>
      <c r="B340" s="362"/>
      <c r="C340" s="55"/>
      <c r="D340" s="55"/>
      <c r="E340" s="55"/>
      <c r="F340" s="55"/>
      <c r="G340" s="55"/>
      <c r="H340" s="55"/>
      <c r="I340" s="56"/>
      <c r="J340" s="57"/>
      <c r="K340" s="55"/>
      <c r="L340" s="55"/>
      <c r="M340" s="55"/>
      <c r="N340" s="55"/>
      <c r="O340" s="55"/>
      <c r="P340" s="56"/>
      <c r="Q340" s="57"/>
      <c r="R340" s="55"/>
      <c r="S340" s="55"/>
      <c r="T340" s="55"/>
      <c r="U340" s="55"/>
      <c r="V340" s="55"/>
      <c r="W340" s="58"/>
      <c r="X340" s="24"/>
      <c r="Y340" s="24"/>
      <c r="Z340" s="316"/>
      <c r="AB340" s="225"/>
      <c r="AC340" s="225"/>
      <c r="AD340" s="225"/>
      <c r="AE340" s="225"/>
      <c r="AF340" s="225"/>
      <c r="AG340" s="225"/>
      <c r="AH340" s="225"/>
      <c r="AI340" s="225"/>
      <c r="AJ340" s="225"/>
      <c r="AK340" s="225"/>
      <c r="AL340" s="225"/>
      <c r="AM340" s="225"/>
      <c r="AN340" s="225"/>
      <c r="AO340" s="225"/>
    </row>
    <row r="341" spans="1:41" s="157" customFormat="1" ht="15" customHeight="1">
      <c r="A341" s="344"/>
      <c r="B341" s="362"/>
      <c r="C341" s="55"/>
      <c r="D341" s="55"/>
      <c r="E341" s="55"/>
      <c r="F341" s="55"/>
      <c r="G341" s="55"/>
      <c r="H341" s="55"/>
      <c r="I341" s="56"/>
      <c r="J341" s="57"/>
      <c r="K341" s="55"/>
      <c r="L341" s="55"/>
      <c r="M341" s="55"/>
      <c r="N341" s="55"/>
      <c r="O341" s="55"/>
      <c r="P341" s="56"/>
      <c r="Q341" s="57"/>
      <c r="R341" s="55"/>
      <c r="S341" s="55"/>
      <c r="T341" s="55"/>
      <c r="U341" s="55"/>
      <c r="V341" s="55"/>
      <c r="W341" s="58"/>
      <c r="X341" s="24"/>
      <c r="Y341" s="24"/>
      <c r="Z341" s="316"/>
      <c r="AA341" s="319"/>
      <c r="AB341" s="224"/>
      <c r="AC341" s="224"/>
      <c r="AD341" s="224"/>
      <c r="AE341" s="224"/>
      <c r="AF341" s="224"/>
      <c r="AG341" s="224"/>
      <c r="AH341" s="224"/>
      <c r="AI341" s="224"/>
      <c r="AJ341" s="224"/>
      <c r="AK341" s="224"/>
      <c r="AL341" s="224"/>
      <c r="AM341" s="224"/>
      <c r="AN341" s="224"/>
      <c r="AO341" s="224"/>
    </row>
    <row r="342" spans="1:41" s="157" customFormat="1" ht="15" customHeight="1">
      <c r="A342" s="344"/>
      <c r="B342" s="362"/>
      <c r="C342" s="55"/>
      <c r="D342" s="55"/>
      <c r="E342" s="55"/>
      <c r="F342" s="55"/>
      <c r="G342" s="55"/>
      <c r="H342" s="55"/>
      <c r="I342" s="56"/>
      <c r="J342" s="57"/>
      <c r="K342" s="55"/>
      <c r="L342" s="55"/>
      <c r="M342" s="55"/>
      <c r="N342" s="55"/>
      <c r="O342" s="55"/>
      <c r="P342" s="56"/>
      <c r="Q342" s="57"/>
      <c r="R342" s="55"/>
      <c r="S342" s="55"/>
      <c r="T342" s="55"/>
      <c r="U342" s="55"/>
      <c r="V342" s="55"/>
      <c r="W342" s="58"/>
      <c r="X342" s="24"/>
      <c r="Y342" s="24"/>
      <c r="Z342" s="316"/>
      <c r="AB342" s="225"/>
      <c r="AC342" s="225"/>
      <c r="AD342" s="225"/>
      <c r="AE342" s="225"/>
      <c r="AF342" s="225"/>
      <c r="AG342" s="225"/>
      <c r="AH342" s="225"/>
      <c r="AI342" s="225"/>
      <c r="AJ342" s="225"/>
      <c r="AK342" s="225"/>
      <c r="AL342" s="225"/>
      <c r="AM342" s="225"/>
      <c r="AN342" s="225"/>
      <c r="AO342" s="225"/>
    </row>
    <row r="343" spans="1:41" s="157" customFormat="1" ht="15" customHeight="1">
      <c r="A343" s="344"/>
      <c r="B343" s="362"/>
      <c r="C343" s="55"/>
      <c r="D343" s="55"/>
      <c r="E343" s="55"/>
      <c r="F343" s="55"/>
      <c r="G343" s="55"/>
      <c r="H343" s="55"/>
      <c r="I343" s="56"/>
      <c r="J343" s="57"/>
      <c r="K343" s="55"/>
      <c r="L343" s="55"/>
      <c r="M343" s="55"/>
      <c r="N343" s="55"/>
      <c r="O343" s="55"/>
      <c r="P343" s="56"/>
      <c r="Q343" s="57"/>
      <c r="R343" s="55"/>
      <c r="S343" s="55"/>
      <c r="T343" s="55"/>
      <c r="U343" s="55"/>
      <c r="V343" s="55"/>
      <c r="W343" s="58"/>
      <c r="X343" s="24"/>
      <c r="Y343" s="24"/>
      <c r="Z343" s="316"/>
      <c r="AB343" s="225"/>
      <c r="AC343" s="225"/>
      <c r="AD343" s="225"/>
      <c r="AE343" s="226"/>
      <c r="AF343" s="225"/>
      <c r="AG343" s="225"/>
      <c r="AH343" s="225"/>
      <c r="AI343" s="225"/>
      <c r="AJ343" s="226"/>
      <c r="AK343" s="225"/>
      <c r="AL343" s="225"/>
      <c r="AM343" s="225"/>
      <c r="AN343" s="225"/>
      <c r="AO343" s="225"/>
    </row>
    <row r="344" spans="1:41" s="157" customFormat="1" ht="15" customHeight="1">
      <c r="A344" s="344"/>
      <c r="B344" s="362"/>
      <c r="C344" s="55"/>
      <c r="D344" s="55"/>
      <c r="E344" s="55"/>
      <c r="F344" s="55"/>
      <c r="G344" s="55"/>
      <c r="H344" s="55"/>
      <c r="I344" s="56"/>
      <c r="J344" s="57"/>
      <c r="K344" s="55"/>
      <c r="L344" s="55"/>
      <c r="M344" s="55"/>
      <c r="N344" s="55"/>
      <c r="O344" s="55"/>
      <c r="P344" s="56"/>
      <c r="Q344" s="57"/>
      <c r="R344" s="55"/>
      <c r="S344" s="55"/>
      <c r="T344" s="55"/>
      <c r="U344" s="55"/>
      <c r="V344" s="55"/>
      <c r="W344" s="58"/>
      <c r="X344" s="24"/>
      <c r="Y344" s="24"/>
      <c r="Z344" s="316"/>
      <c r="AA344" s="320"/>
      <c r="AB344" s="226"/>
      <c r="AC344" s="226"/>
      <c r="AD344" s="226"/>
      <c r="AE344" s="230"/>
      <c r="AF344" s="226"/>
      <c r="AG344" s="226"/>
      <c r="AH344" s="226"/>
      <c r="AI344" s="226"/>
      <c r="AJ344" s="226"/>
      <c r="AK344" s="225"/>
      <c r="AL344" s="225"/>
      <c r="AM344" s="225"/>
      <c r="AN344" s="225"/>
      <c r="AO344" s="226"/>
    </row>
    <row r="345" spans="1:41" s="157" customFormat="1" ht="15" customHeight="1">
      <c r="A345" s="344"/>
      <c r="B345" s="362"/>
      <c r="C345" s="55"/>
      <c r="D345" s="55"/>
      <c r="E345" s="55"/>
      <c r="F345" s="55"/>
      <c r="G345" s="55"/>
      <c r="H345" s="55"/>
      <c r="I345" s="56"/>
      <c r="J345" s="57"/>
      <c r="K345" s="55"/>
      <c r="L345" s="55"/>
      <c r="M345" s="55"/>
      <c r="N345" s="55"/>
      <c r="O345" s="55"/>
      <c r="P345" s="56"/>
      <c r="Q345" s="57"/>
      <c r="R345" s="55"/>
      <c r="S345" s="55"/>
      <c r="T345" s="55"/>
      <c r="U345" s="55"/>
      <c r="V345" s="55"/>
      <c r="W345" s="58"/>
      <c r="X345" s="24"/>
      <c r="Y345" s="24"/>
      <c r="Z345" s="316"/>
      <c r="AA345" s="320"/>
      <c r="AB345" s="226"/>
      <c r="AC345" s="226"/>
      <c r="AD345" s="226"/>
      <c r="AE345" s="230"/>
      <c r="AF345" s="226"/>
      <c r="AG345" s="226"/>
      <c r="AH345" s="226"/>
      <c r="AI345" s="226"/>
      <c r="AJ345" s="226"/>
      <c r="AK345" s="225"/>
      <c r="AL345" s="225"/>
      <c r="AM345" s="225"/>
      <c r="AN345" s="225"/>
      <c r="AO345" s="226"/>
    </row>
    <row r="346" spans="1:41" s="157" customFormat="1" ht="15.75">
      <c r="A346" s="344"/>
      <c r="B346" s="362"/>
      <c r="C346" s="55"/>
      <c r="D346" s="371" t="s">
        <v>132</v>
      </c>
      <c r="E346" s="366"/>
      <c r="F346" s="366"/>
      <c r="G346" s="366"/>
      <c r="H346" s="366"/>
      <c r="I346" s="35"/>
      <c r="J346" s="36"/>
      <c r="K346" s="372" t="s">
        <v>133</v>
      </c>
      <c r="L346" s="367"/>
      <c r="M346" s="367"/>
      <c r="N346" s="367"/>
      <c r="O346" s="367"/>
      <c r="P346" s="40"/>
      <c r="Q346" s="41"/>
      <c r="R346" s="369" t="s">
        <v>114</v>
      </c>
      <c r="S346" s="369"/>
      <c r="T346" s="369"/>
      <c r="U346" s="369"/>
      <c r="V346" s="369"/>
      <c r="W346" s="58"/>
      <c r="X346" s="24"/>
      <c r="Y346" s="24"/>
      <c r="Z346" s="316"/>
      <c r="AA346" s="320"/>
      <c r="AB346" s="226"/>
      <c r="AC346" s="226"/>
      <c r="AD346" s="226"/>
      <c r="AE346" s="230"/>
      <c r="AF346" s="226"/>
      <c r="AG346" s="226"/>
      <c r="AH346" s="226"/>
      <c r="AI346" s="226"/>
      <c r="AJ346" s="226"/>
      <c r="AK346" s="225"/>
      <c r="AL346" s="225"/>
      <c r="AM346" s="225"/>
      <c r="AN346" s="225"/>
      <c r="AO346" s="226"/>
    </row>
    <row r="347" spans="1:41" s="157" customFormat="1" ht="17.25">
      <c r="A347" s="344"/>
      <c r="B347" s="362"/>
      <c r="C347" s="55"/>
      <c r="D347" s="42">
        <v>2014</v>
      </c>
      <c r="E347" s="42">
        <v>2015</v>
      </c>
      <c r="F347" s="42">
        <v>2016</v>
      </c>
      <c r="G347" s="42">
        <v>2017</v>
      </c>
      <c r="H347" s="42">
        <v>2018</v>
      </c>
      <c r="I347" s="56"/>
      <c r="J347" s="57"/>
      <c r="K347" s="42">
        <v>2014</v>
      </c>
      <c r="L347" s="42">
        <v>2015</v>
      </c>
      <c r="M347" s="42">
        <v>2016</v>
      </c>
      <c r="N347" s="42">
        <v>2017</v>
      </c>
      <c r="O347" s="42">
        <v>2018</v>
      </c>
      <c r="P347" s="43"/>
      <c r="Q347" s="44"/>
      <c r="R347" s="42">
        <v>2014</v>
      </c>
      <c r="S347" s="42">
        <v>2015</v>
      </c>
      <c r="T347" s="42">
        <v>2016</v>
      </c>
      <c r="U347" s="42">
        <v>2017</v>
      </c>
      <c r="V347" s="42" t="s">
        <v>116</v>
      </c>
      <c r="W347" s="58"/>
      <c r="X347" s="24"/>
      <c r="Y347" s="24"/>
      <c r="Z347" s="316" t="s">
        <v>42</v>
      </c>
      <c r="AB347" s="225"/>
      <c r="AC347" s="225"/>
      <c r="AD347" s="225"/>
      <c r="AE347" s="225"/>
      <c r="AF347" s="225"/>
      <c r="AG347" s="225"/>
      <c r="AH347" s="225"/>
      <c r="AI347" s="225"/>
      <c r="AJ347" s="225"/>
      <c r="AK347" s="225"/>
      <c r="AL347" s="225"/>
      <c r="AM347" s="225"/>
      <c r="AN347" s="225"/>
      <c r="AO347" s="225"/>
    </row>
    <row r="348" spans="1:41" s="157" customFormat="1" ht="4.5" customHeight="1">
      <c r="A348" s="344"/>
      <c r="B348" s="362"/>
      <c r="C348" s="55"/>
      <c r="D348" s="45"/>
      <c r="E348" s="45"/>
      <c r="F348" s="45"/>
      <c r="G348" s="45"/>
      <c r="H348" s="45"/>
      <c r="I348" s="56"/>
      <c r="J348" s="57"/>
      <c r="K348" s="45"/>
      <c r="L348" s="45"/>
      <c r="M348" s="45"/>
      <c r="N348" s="45"/>
      <c r="O348" s="45"/>
      <c r="P348" s="43"/>
      <c r="Q348" s="44"/>
      <c r="R348" s="45"/>
      <c r="S348" s="45"/>
      <c r="T348" s="45"/>
      <c r="U348" s="45"/>
      <c r="V348" s="45"/>
      <c r="W348" s="58"/>
      <c r="X348" s="24"/>
      <c r="Y348" s="24"/>
      <c r="Z348" s="316"/>
      <c r="AB348" s="225"/>
      <c r="AC348" s="225"/>
      <c r="AD348" s="225"/>
      <c r="AE348" s="225"/>
      <c r="AF348" s="225"/>
      <c r="AG348" s="225"/>
      <c r="AH348" s="225"/>
      <c r="AI348" s="225"/>
      <c r="AJ348" s="225"/>
      <c r="AK348" s="225"/>
      <c r="AL348" s="225"/>
      <c r="AM348" s="225"/>
      <c r="AN348" s="225"/>
      <c r="AO348" s="225"/>
    </row>
    <row r="349" spans="1:41" s="157" customFormat="1" ht="4.5" customHeight="1">
      <c r="A349" s="344"/>
      <c r="B349" s="362"/>
      <c r="C349" s="55"/>
      <c r="D349" s="38"/>
      <c r="E349" s="38"/>
      <c r="F349" s="38"/>
      <c r="G349" s="38"/>
      <c r="H349" s="38"/>
      <c r="I349" s="56"/>
      <c r="J349" s="57"/>
      <c r="K349" s="38"/>
      <c r="L349" s="38"/>
      <c r="M349" s="38"/>
      <c r="N349" s="38"/>
      <c r="O349" s="38"/>
      <c r="P349" s="43"/>
      <c r="Q349" s="44"/>
      <c r="R349" s="38"/>
      <c r="S349" s="38"/>
      <c r="T349" s="38"/>
      <c r="U349" s="38"/>
      <c r="V349" s="38"/>
      <c r="W349" s="58"/>
      <c r="X349" s="24"/>
      <c r="Y349" s="24"/>
      <c r="Z349" s="316"/>
      <c r="AB349" s="225"/>
      <c r="AC349" s="225"/>
      <c r="AD349" s="225"/>
      <c r="AE349" s="225"/>
      <c r="AF349" s="225"/>
      <c r="AG349" s="225"/>
      <c r="AH349" s="225"/>
      <c r="AI349" s="225"/>
      <c r="AJ349" s="225"/>
      <c r="AK349" s="225"/>
      <c r="AL349" s="225"/>
      <c r="AM349" s="225"/>
      <c r="AN349" s="225"/>
      <c r="AO349" s="225"/>
    </row>
    <row r="350" spans="1:41" s="157" customFormat="1">
      <c r="A350" s="344"/>
      <c r="B350" s="362"/>
      <c r="C350" s="342" t="s">
        <v>56</v>
      </c>
      <c r="D350" s="121"/>
      <c r="E350" s="121"/>
      <c r="F350" s="48"/>
      <c r="G350" s="48"/>
      <c r="H350" s="121"/>
      <c r="I350" s="62"/>
      <c r="J350" s="63"/>
      <c r="K350" s="121"/>
      <c r="L350" s="121"/>
      <c r="M350" s="48"/>
      <c r="N350" s="48"/>
      <c r="O350" s="121"/>
      <c r="P350" s="62"/>
      <c r="Q350" s="63"/>
      <c r="R350" s="121"/>
      <c r="S350" s="121"/>
      <c r="T350" s="48"/>
      <c r="U350" s="48"/>
      <c r="V350" s="121"/>
      <c r="W350" s="58"/>
      <c r="X350" s="24"/>
      <c r="Y350" s="24"/>
      <c r="Z350" s="316" t="s">
        <v>57</v>
      </c>
      <c r="AA350" s="316" t="s">
        <v>42</v>
      </c>
      <c r="AB350" s="225"/>
      <c r="AC350" s="225"/>
      <c r="AD350" s="225"/>
      <c r="AE350" s="225"/>
      <c r="AF350" s="225"/>
      <c r="AG350" s="225"/>
      <c r="AH350" s="225"/>
      <c r="AI350" s="225"/>
      <c r="AJ350" s="225"/>
      <c r="AK350" s="225"/>
      <c r="AL350" s="225"/>
      <c r="AM350" s="225"/>
      <c r="AN350" s="225"/>
      <c r="AO350" s="225"/>
    </row>
    <row r="351" spans="1:41" s="157" customFormat="1">
      <c r="A351" s="344"/>
      <c r="B351" s="362"/>
      <c r="C351" s="342" t="s">
        <v>58</v>
      </c>
      <c r="D351" s="234">
        <f t="shared" ref="D351:H352" si="32">VLOOKUP(($Z351&amp;D$20&amp;$AA351),mcas.grade10,5,FALSE)</f>
        <v>95.2</v>
      </c>
      <c r="E351" s="234">
        <f t="shared" si="32"/>
        <v>95.8</v>
      </c>
      <c r="F351" s="278">
        <f t="shared" si="32"/>
        <v>95.7</v>
      </c>
      <c r="G351" s="234">
        <f t="shared" si="32"/>
        <v>96.1</v>
      </c>
      <c r="H351" s="234">
        <f t="shared" si="32"/>
        <v>96.298306556665224</v>
      </c>
      <c r="I351" s="62"/>
      <c r="J351" s="63"/>
      <c r="K351" s="240">
        <f t="shared" ref="K351:O352" si="33">VLOOKUP(($Z351&amp;K$20&amp;$AA351),mcas.grade10,6,FALSE)</f>
        <v>90</v>
      </c>
      <c r="L351" s="240">
        <f t="shared" si="33"/>
        <v>90</v>
      </c>
      <c r="M351" s="279">
        <f t="shared" si="33"/>
        <v>90</v>
      </c>
      <c r="N351" s="240">
        <f t="shared" si="33"/>
        <v>91</v>
      </c>
      <c r="O351" s="240">
        <f t="shared" si="33"/>
        <v>91</v>
      </c>
      <c r="P351" s="62"/>
      <c r="Q351" s="63"/>
      <c r="R351" s="234">
        <f t="shared" ref="R351:U352" si="34">VLOOKUP(($Z351&amp;R$20&amp;$AA351),mcas.grade10,7,FALSE)</f>
        <v>64</v>
      </c>
      <c r="S351" s="234">
        <f t="shared" si="34"/>
        <v>63</v>
      </c>
      <c r="T351" s="278">
        <f t="shared" si="34"/>
        <v>61</v>
      </c>
      <c r="U351" s="234">
        <f t="shared" si="34"/>
        <v>61</v>
      </c>
      <c r="V351" s="234">
        <f>VLOOKUP(($Z351&amp;2018&amp;$AA351),mcas.grade10,7,FALSE)</f>
        <v>57.611832251622566</v>
      </c>
      <c r="W351" s="58"/>
      <c r="X351" s="24"/>
      <c r="Y351" s="24"/>
      <c r="Z351" s="316" t="s">
        <v>59</v>
      </c>
      <c r="AA351" s="316" t="s">
        <v>42</v>
      </c>
      <c r="AB351" s="225"/>
      <c r="AC351" s="225"/>
      <c r="AD351" s="225"/>
      <c r="AE351" s="225"/>
      <c r="AF351" s="225"/>
      <c r="AG351" s="225"/>
      <c r="AH351" s="225"/>
      <c r="AI351" s="225"/>
      <c r="AJ351" s="225"/>
      <c r="AK351" s="225"/>
      <c r="AL351" s="225"/>
      <c r="AM351" s="225"/>
      <c r="AN351" s="225"/>
      <c r="AO351" s="225"/>
    </row>
    <row r="352" spans="1:41" s="157" customFormat="1">
      <c r="A352" s="344"/>
      <c r="B352" s="362"/>
      <c r="C352" s="342" t="s">
        <v>60</v>
      </c>
      <c r="D352" s="235">
        <f t="shared" si="32"/>
        <v>76.2</v>
      </c>
      <c r="E352" s="235">
        <f t="shared" si="32"/>
        <v>87</v>
      </c>
      <c r="F352" s="237">
        <f t="shared" si="32"/>
        <v>80.400000000000006</v>
      </c>
      <c r="G352" s="235">
        <f t="shared" si="32"/>
        <v>88.8</v>
      </c>
      <c r="H352" s="235">
        <f t="shared" si="32"/>
        <v>85.869565217391298</v>
      </c>
      <c r="I352" s="62"/>
      <c r="J352" s="63"/>
      <c r="K352" s="260">
        <f t="shared" si="33"/>
        <v>60</v>
      </c>
      <c r="L352" s="260">
        <f t="shared" si="33"/>
        <v>64</v>
      </c>
      <c r="M352" s="261">
        <f t="shared" si="33"/>
        <v>64</v>
      </c>
      <c r="N352" s="260">
        <f t="shared" si="33"/>
        <v>72</v>
      </c>
      <c r="O352" s="260">
        <f t="shared" si="33"/>
        <v>70</v>
      </c>
      <c r="P352" s="62"/>
      <c r="Q352" s="63"/>
      <c r="R352" s="235">
        <f t="shared" si="34"/>
        <v>55</v>
      </c>
      <c r="S352" s="251"/>
      <c r="T352" s="237">
        <f t="shared" si="34"/>
        <v>52</v>
      </c>
      <c r="U352" s="235">
        <f t="shared" si="34"/>
        <v>61</v>
      </c>
      <c r="V352" s="235">
        <f>VLOOKUP(($Z352&amp;2018&amp;$AA352),mcas.grade10,7,FALSE)</f>
        <v>51.583333333333336</v>
      </c>
      <c r="W352" s="58"/>
      <c r="X352" s="24"/>
      <c r="Y352" s="24"/>
      <c r="Z352" s="316" t="s">
        <v>61</v>
      </c>
      <c r="AA352" s="316" t="s">
        <v>42</v>
      </c>
      <c r="AB352" s="225"/>
      <c r="AC352" s="225"/>
      <c r="AD352" s="225"/>
      <c r="AE352" s="225"/>
      <c r="AF352" s="225"/>
      <c r="AG352" s="225"/>
      <c r="AH352" s="225"/>
      <c r="AI352" s="225"/>
      <c r="AJ352" s="225"/>
      <c r="AK352" s="225"/>
      <c r="AL352" s="225"/>
      <c r="AM352" s="225"/>
      <c r="AN352" s="225"/>
      <c r="AO352" s="225"/>
    </row>
    <row r="353" spans="1:43" ht="4.5" customHeight="1">
      <c r="A353" s="344"/>
      <c r="B353" s="362"/>
      <c r="C353" s="34"/>
      <c r="D353" s="64"/>
      <c r="E353" s="64"/>
      <c r="F353" s="64"/>
      <c r="G353" s="64"/>
      <c r="H353" s="64"/>
      <c r="I353" s="62"/>
      <c r="J353" s="63"/>
      <c r="K353" s="64"/>
      <c r="L353" s="64"/>
      <c r="M353" s="64"/>
      <c r="N353" s="64"/>
      <c r="O353" s="64"/>
      <c r="P353" s="62"/>
      <c r="Q353" s="63"/>
      <c r="R353" s="64"/>
      <c r="S353" s="64"/>
      <c r="T353" s="64"/>
      <c r="U353" s="64"/>
      <c r="V353" s="64"/>
      <c r="W353" s="58"/>
      <c r="AB353" s="225"/>
      <c r="AC353" s="225"/>
      <c r="AD353" s="225"/>
      <c r="AE353" s="225"/>
      <c r="AF353" s="225"/>
      <c r="AG353" s="225"/>
      <c r="AH353" s="225"/>
      <c r="AI353" s="225"/>
      <c r="AJ353" s="225"/>
      <c r="AK353" s="225"/>
      <c r="AL353" s="225"/>
      <c r="AM353" s="225"/>
      <c r="AN353" s="225"/>
      <c r="AO353" s="225"/>
    </row>
    <row r="354" spans="1:43" ht="4.5" customHeight="1">
      <c r="A354" s="344"/>
      <c r="B354" s="362"/>
      <c r="C354" s="34"/>
      <c r="D354" s="59"/>
      <c r="E354" s="59"/>
      <c r="F354" s="59"/>
      <c r="G354" s="59"/>
      <c r="H354" s="59"/>
      <c r="I354" s="62"/>
      <c r="J354" s="63"/>
      <c r="K354" s="59"/>
      <c r="L354" s="59"/>
      <c r="M354" s="59"/>
      <c r="N354" s="59"/>
      <c r="O354" s="59"/>
      <c r="P354" s="62"/>
      <c r="Q354" s="63"/>
      <c r="R354" s="59"/>
      <c r="S354" s="59"/>
      <c r="T354" s="59"/>
      <c r="U354" s="59"/>
      <c r="V354" s="59"/>
      <c r="W354" s="58"/>
      <c r="AB354" s="225"/>
      <c r="AC354" s="225"/>
      <c r="AD354" s="225"/>
      <c r="AE354" s="225"/>
      <c r="AF354" s="225"/>
      <c r="AG354" s="225"/>
      <c r="AH354" s="225"/>
      <c r="AI354" s="225"/>
      <c r="AJ354" s="225"/>
      <c r="AK354" s="225"/>
      <c r="AL354" s="225"/>
      <c r="AM354" s="225"/>
      <c r="AN354" s="225"/>
      <c r="AO354" s="225"/>
    </row>
    <row r="355" spans="1:43">
      <c r="A355" s="344"/>
      <c r="B355" s="362"/>
      <c r="C355" s="20" t="s">
        <v>134</v>
      </c>
      <c r="D355" s="116" t="s">
        <v>135</v>
      </c>
      <c r="E355" s="116" t="s">
        <v>135</v>
      </c>
      <c r="F355" s="116" t="s">
        <v>135</v>
      </c>
      <c r="G355" s="116" t="s">
        <v>135</v>
      </c>
      <c r="H355" s="116" t="s">
        <v>135</v>
      </c>
      <c r="I355" s="62"/>
      <c r="J355" s="63"/>
      <c r="K355" s="116" t="s">
        <v>135</v>
      </c>
      <c r="L355" s="116" t="s">
        <v>135</v>
      </c>
      <c r="M355" s="116" t="s">
        <v>135</v>
      </c>
      <c r="N355" s="116" t="s">
        <v>135</v>
      </c>
      <c r="O355" s="116" t="s">
        <v>135</v>
      </c>
      <c r="P355" s="62"/>
      <c r="Q355" s="63"/>
      <c r="R355" s="116" t="s">
        <v>135</v>
      </c>
      <c r="S355" s="116" t="s">
        <v>135</v>
      </c>
      <c r="T355" s="116" t="s">
        <v>135</v>
      </c>
      <c r="U355" s="116" t="s">
        <v>135</v>
      </c>
      <c r="V355" s="116" t="s">
        <v>135</v>
      </c>
      <c r="W355" s="58"/>
      <c r="AB355" s="225"/>
      <c r="AC355" s="225"/>
      <c r="AD355" s="225"/>
      <c r="AE355" s="225"/>
      <c r="AF355" s="225"/>
      <c r="AG355" s="225"/>
      <c r="AH355" s="225"/>
      <c r="AI355" s="225"/>
      <c r="AJ355" s="225"/>
      <c r="AK355" s="225"/>
      <c r="AL355" s="225"/>
      <c r="AM355" s="225"/>
      <c r="AN355" s="225"/>
      <c r="AO355" s="225"/>
    </row>
    <row r="356" spans="1:43" ht="15.75" thickBot="1">
      <c r="A356" s="344"/>
      <c r="B356" s="363"/>
      <c r="C356" s="155"/>
      <c r="D356" s="155"/>
      <c r="E356" s="155"/>
      <c r="F356" s="155"/>
      <c r="G356" s="155"/>
      <c r="H356" s="155"/>
      <c r="I356" s="155"/>
      <c r="J356" s="155"/>
      <c r="K356" s="155"/>
      <c r="L356" s="155"/>
      <c r="M356" s="155"/>
      <c r="N356" s="155"/>
      <c r="O356" s="155"/>
      <c r="P356" s="155"/>
      <c r="Q356" s="155"/>
      <c r="R356" s="155"/>
      <c r="S356" s="155"/>
      <c r="T356" s="155"/>
      <c r="U356" s="155"/>
      <c r="V356" s="155"/>
      <c r="W356" s="156"/>
      <c r="AB356" s="225"/>
      <c r="AC356" s="225"/>
      <c r="AD356" s="225"/>
      <c r="AE356" s="225"/>
      <c r="AF356" s="225"/>
      <c r="AG356" s="225"/>
      <c r="AH356" s="225"/>
      <c r="AI356" s="225"/>
      <c r="AJ356" s="225"/>
      <c r="AK356" s="225"/>
      <c r="AL356" s="225"/>
      <c r="AM356" s="225"/>
      <c r="AN356" s="225"/>
      <c r="AO356" s="225"/>
    </row>
    <row r="357" spans="1:43">
      <c r="A357" s="344"/>
      <c r="B357" s="73"/>
      <c r="C357" s="68"/>
      <c r="D357" s="68"/>
      <c r="E357" s="68"/>
      <c r="AB357" s="225"/>
      <c r="AC357" s="225"/>
      <c r="AD357" s="225"/>
      <c r="AE357" s="225"/>
      <c r="AF357" s="225"/>
      <c r="AG357" s="225"/>
      <c r="AH357" s="225"/>
      <c r="AI357" s="225"/>
      <c r="AJ357" s="225"/>
      <c r="AK357" s="225"/>
      <c r="AL357" s="225"/>
      <c r="AM357" s="225"/>
      <c r="AN357" s="225"/>
      <c r="AO357" s="225"/>
    </row>
    <row r="358" spans="1:43" ht="30" customHeight="1">
      <c r="A358" s="344"/>
      <c r="C358" s="374" t="s">
        <v>136</v>
      </c>
      <c r="D358" s="374"/>
      <c r="E358" s="374"/>
      <c r="F358" s="374"/>
      <c r="G358" s="374"/>
      <c r="H358" s="374"/>
      <c r="I358" s="374"/>
      <c r="J358" s="374"/>
      <c r="K358" s="374"/>
      <c r="L358" s="374"/>
      <c r="M358" s="374"/>
      <c r="N358" s="374"/>
      <c r="O358" s="374"/>
      <c r="P358" s="374"/>
      <c r="Q358" s="374"/>
      <c r="R358" s="374"/>
      <c r="S358" s="374"/>
      <c r="T358" s="374"/>
      <c r="U358" s="374"/>
      <c r="V358" s="374"/>
      <c r="W358" s="74"/>
      <c r="AB358" s="225"/>
      <c r="AC358" s="225"/>
      <c r="AD358" s="225"/>
      <c r="AE358" s="225"/>
      <c r="AF358" s="225"/>
      <c r="AG358" s="225"/>
      <c r="AH358" s="225"/>
      <c r="AI358" s="225"/>
      <c r="AJ358" s="225"/>
      <c r="AK358" s="225"/>
      <c r="AL358" s="225"/>
      <c r="AM358" s="225"/>
      <c r="AN358" s="225"/>
      <c r="AO358" s="225"/>
    </row>
    <row r="359" spans="1:43" ht="45" customHeight="1">
      <c r="A359" s="344"/>
      <c r="C359" s="374" t="s">
        <v>65</v>
      </c>
      <c r="D359" s="374"/>
      <c r="E359" s="374"/>
      <c r="F359" s="374"/>
      <c r="G359" s="374"/>
      <c r="H359" s="374"/>
      <c r="I359" s="374"/>
      <c r="J359" s="374"/>
      <c r="K359" s="374"/>
      <c r="L359" s="374"/>
      <c r="M359" s="374"/>
      <c r="N359" s="374"/>
      <c r="O359" s="374"/>
      <c r="P359" s="374"/>
      <c r="Q359" s="374"/>
      <c r="R359" s="374"/>
      <c r="S359" s="374"/>
      <c r="T359" s="374"/>
      <c r="U359" s="374"/>
      <c r="V359" s="374"/>
      <c r="W359" s="374"/>
      <c r="AB359" s="225"/>
      <c r="AC359" s="225"/>
      <c r="AD359" s="225"/>
      <c r="AE359" s="225"/>
      <c r="AF359" s="225"/>
      <c r="AG359" s="225"/>
      <c r="AH359" s="225"/>
      <c r="AI359" s="225"/>
      <c r="AJ359" s="225"/>
      <c r="AK359" s="225"/>
      <c r="AL359" s="225"/>
      <c r="AM359" s="225"/>
      <c r="AN359" s="225"/>
      <c r="AO359" s="225"/>
    </row>
    <row r="360" spans="1:43" ht="15" customHeight="1">
      <c r="A360" s="344"/>
      <c r="C360" s="381" t="s">
        <v>137</v>
      </c>
      <c r="D360" s="381"/>
      <c r="E360" s="381"/>
      <c r="F360" s="381"/>
      <c r="G360" s="381"/>
      <c r="H360" s="381"/>
      <c r="I360" s="381"/>
      <c r="J360" s="381"/>
      <c r="K360" s="381"/>
      <c r="L360" s="381"/>
      <c r="M360" s="381"/>
      <c r="N360" s="381"/>
      <c r="O360" s="381"/>
      <c r="P360" s="381"/>
      <c r="Q360" s="381"/>
      <c r="R360" s="381"/>
      <c r="S360" s="381"/>
      <c r="T360" s="381"/>
      <c r="U360" s="381"/>
      <c r="V360" s="381"/>
      <c r="W360" s="338"/>
      <c r="AB360" s="225"/>
      <c r="AC360" s="225"/>
      <c r="AD360" s="225"/>
      <c r="AE360" s="225"/>
      <c r="AF360" s="225"/>
      <c r="AG360" s="225"/>
      <c r="AH360" s="225"/>
      <c r="AI360" s="225"/>
      <c r="AJ360" s="225"/>
      <c r="AK360" s="225"/>
      <c r="AL360" s="225"/>
      <c r="AM360" s="225"/>
      <c r="AN360" s="225"/>
      <c r="AO360" s="225"/>
    </row>
    <row r="361" spans="1:43" s="192" customFormat="1" ht="15.75" thickBot="1">
      <c r="A361" s="191"/>
      <c r="C361" s="75"/>
      <c r="D361" s="75"/>
      <c r="E361" s="75"/>
      <c r="F361" s="75"/>
      <c r="G361" s="75"/>
      <c r="H361" s="75"/>
      <c r="I361" s="75"/>
      <c r="J361" s="75"/>
      <c r="K361" s="75"/>
      <c r="L361" s="75"/>
      <c r="M361" s="75"/>
      <c r="N361" s="75"/>
      <c r="O361" s="75"/>
      <c r="P361" s="75"/>
      <c r="Q361" s="75"/>
      <c r="R361" s="75"/>
      <c r="S361" s="75"/>
      <c r="T361" s="75"/>
      <c r="U361" s="75"/>
      <c r="V361" s="75"/>
      <c r="W361" s="75"/>
      <c r="Z361" s="322"/>
      <c r="AA361" s="193"/>
      <c r="AB361" s="231"/>
      <c r="AC361" s="231"/>
      <c r="AD361" s="231"/>
      <c r="AE361" s="231"/>
      <c r="AF361" s="231"/>
      <c r="AG361" s="231"/>
      <c r="AH361" s="231"/>
      <c r="AI361" s="231"/>
      <c r="AJ361" s="231"/>
      <c r="AK361" s="231"/>
      <c r="AL361" s="231"/>
      <c r="AM361" s="231"/>
      <c r="AN361" s="231"/>
      <c r="AO361" s="231"/>
      <c r="AP361" s="193"/>
      <c r="AQ361" s="193"/>
    </row>
    <row r="362" spans="1:43" ht="60" customHeight="1">
      <c r="A362" s="344"/>
      <c r="B362" s="357" t="s">
        <v>143</v>
      </c>
      <c r="C362" s="358"/>
      <c r="D362" s="358"/>
      <c r="E362" s="358"/>
      <c r="F362" s="358"/>
      <c r="G362" s="358"/>
      <c r="H362" s="358"/>
      <c r="I362" s="358"/>
      <c r="J362" s="358"/>
      <c r="K362" s="358"/>
      <c r="L362" s="358"/>
      <c r="M362" s="358"/>
      <c r="N362" s="358"/>
      <c r="O362" s="358"/>
      <c r="P362" s="358"/>
      <c r="Q362" s="358"/>
      <c r="R362" s="358"/>
      <c r="S362" s="358"/>
      <c r="T362" s="358"/>
      <c r="U362" s="358"/>
      <c r="V362" s="358"/>
      <c r="W362" s="359"/>
      <c r="AB362" s="225"/>
      <c r="AC362" s="225"/>
      <c r="AD362" s="225"/>
      <c r="AE362" s="225"/>
      <c r="AF362" s="225"/>
      <c r="AG362" s="225"/>
      <c r="AH362" s="225"/>
      <c r="AI362" s="225"/>
      <c r="AJ362" s="225"/>
      <c r="AK362" s="225"/>
      <c r="AL362" s="225"/>
      <c r="AM362" s="225"/>
      <c r="AN362" s="225"/>
      <c r="AO362" s="225"/>
    </row>
    <row r="363" spans="1:43" ht="18.75" customHeight="1">
      <c r="A363" s="344"/>
      <c r="B363" s="361" t="s">
        <v>49</v>
      </c>
      <c r="C363" s="245"/>
      <c r="D363" s="99"/>
      <c r="E363" s="99"/>
      <c r="F363" s="99"/>
      <c r="G363" s="99"/>
      <c r="H363" s="99"/>
      <c r="I363" s="99"/>
      <c r="J363" s="99"/>
      <c r="K363" s="99"/>
      <c r="L363" s="99"/>
      <c r="M363" s="99"/>
      <c r="N363" s="99"/>
      <c r="O363" s="99"/>
      <c r="P363" s="99"/>
      <c r="Q363" s="99"/>
      <c r="R363" s="99"/>
      <c r="S363" s="99"/>
      <c r="T363" s="99"/>
      <c r="U363" s="99"/>
      <c r="V363" s="99"/>
      <c r="W363" s="246"/>
      <c r="AB363" s="225"/>
      <c r="AC363" s="225"/>
      <c r="AD363" s="225"/>
      <c r="AE363" s="225"/>
      <c r="AF363" s="225"/>
      <c r="AG363" s="225"/>
      <c r="AH363" s="225"/>
      <c r="AI363" s="225"/>
      <c r="AJ363" s="225"/>
      <c r="AK363" s="225"/>
      <c r="AL363" s="225"/>
      <c r="AM363" s="225"/>
      <c r="AN363" s="225"/>
      <c r="AO363" s="225"/>
    </row>
    <row r="364" spans="1:43" ht="14.25" customHeight="1">
      <c r="A364" s="344"/>
      <c r="B364" s="362"/>
      <c r="C364" s="30"/>
      <c r="D364" s="30"/>
      <c r="E364" s="30"/>
      <c r="F364" s="30"/>
      <c r="G364" s="30"/>
      <c r="H364" s="30"/>
      <c r="I364" s="31"/>
      <c r="J364" s="32"/>
      <c r="K364" s="30"/>
      <c r="L364" s="30"/>
      <c r="M364" s="30"/>
      <c r="N364" s="30"/>
      <c r="O364" s="30"/>
      <c r="P364" s="31"/>
      <c r="Q364" s="32"/>
      <c r="R364" s="30"/>
      <c r="S364" s="30"/>
      <c r="T364" s="30"/>
      <c r="U364" s="30"/>
      <c r="V364" s="30"/>
      <c r="W364" s="33"/>
      <c r="AB364" s="225"/>
      <c r="AC364" s="225"/>
      <c r="AD364" s="225"/>
      <c r="AE364" s="225"/>
      <c r="AF364" s="225"/>
      <c r="AG364" s="225"/>
      <c r="AH364" s="225"/>
      <c r="AI364" s="225"/>
      <c r="AJ364" s="225"/>
      <c r="AK364" s="225"/>
      <c r="AL364" s="225"/>
      <c r="AM364" s="225"/>
      <c r="AN364" s="225"/>
      <c r="AO364" s="225"/>
    </row>
    <row r="365" spans="1:43" ht="14.25" customHeight="1">
      <c r="A365" s="344"/>
      <c r="B365" s="362"/>
      <c r="C365" s="34"/>
      <c r="D365" s="34"/>
      <c r="E365" s="34"/>
      <c r="F365" s="34"/>
      <c r="G365" s="34"/>
      <c r="H365" s="34"/>
      <c r="I365" s="35"/>
      <c r="J365" s="36"/>
      <c r="K365" s="34"/>
      <c r="L365" s="34"/>
      <c r="M365" s="34"/>
      <c r="N365" s="34"/>
      <c r="O365" s="34"/>
      <c r="P365" s="35"/>
      <c r="Q365" s="36"/>
      <c r="R365" s="34"/>
      <c r="S365" s="34"/>
      <c r="T365" s="34"/>
      <c r="U365" s="34"/>
      <c r="V365" s="34"/>
      <c r="W365" s="37"/>
      <c r="AA365" s="318"/>
      <c r="AB365" s="228"/>
      <c r="AC365" s="228"/>
      <c r="AD365" s="228"/>
      <c r="AE365" s="228"/>
      <c r="AF365" s="229"/>
      <c r="AG365" s="228"/>
      <c r="AH365" s="228"/>
      <c r="AI365" s="228"/>
      <c r="AJ365" s="228"/>
      <c r="AK365" s="228"/>
      <c r="AL365" s="228"/>
      <c r="AM365" s="228"/>
      <c r="AN365" s="228"/>
      <c r="AO365" s="228"/>
    </row>
    <row r="366" spans="1:43" ht="14.25" customHeight="1">
      <c r="A366" s="344"/>
      <c r="B366" s="362"/>
      <c r="C366" s="34"/>
      <c r="D366" s="34"/>
      <c r="E366" s="34"/>
      <c r="F366" s="34"/>
      <c r="G366" s="34"/>
      <c r="H366" s="34"/>
      <c r="I366" s="35"/>
      <c r="J366" s="36"/>
      <c r="K366" s="34"/>
      <c r="L366" s="34"/>
      <c r="M366" s="34"/>
      <c r="N366" s="34"/>
      <c r="O366" s="34"/>
      <c r="P366" s="35"/>
      <c r="Q366" s="36"/>
      <c r="R366" s="34"/>
      <c r="S366" s="34"/>
      <c r="T366" s="34"/>
      <c r="U366" s="34"/>
      <c r="V366" s="34"/>
      <c r="W366" s="37"/>
      <c r="AA366" s="319"/>
      <c r="AB366" s="224"/>
      <c r="AC366" s="224"/>
      <c r="AD366" s="224"/>
      <c r="AE366" s="224"/>
      <c r="AF366" s="224"/>
      <c r="AG366" s="224"/>
      <c r="AH366" s="224"/>
      <c r="AI366" s="224"/>
      <c r="AJ366" s="224"/>
      <c r="AK366" s="224"/>
      <c r="AL366" s="224"/>
      <c r="AM366" s="224"/>
      <c r="AN366" s="224"/>
      <c r="AO366" s="224"/>
    </row>
    <row r="367" spans="1:43" ht="14.25" customHeight="1">
      <c r="A367" s="344"/>
      <c r="B367" s="362"/>
      <c r="C367" s="34"/>
      <c r="D367" s="34"/>
      <c r="E367" s="34"/>
      <c r="F367" s="34"/>
      <c r="G367" s="34"/>
      <c r="H367" s="34"/>
      <c r="I367" s="35"/>
      <c r="J367" s="36"/>
      <c r="K367" s="34"/>
      <c r="L367" s="34"/>
      <c r="M367" s="34"/>
      <c r="N367" s="34"/>
      <c r="O367" s="34"/>
      <c r="P367" s="35"/>
      <c r="Q367" s="36"/>
      <c r="R367" s="34"/>
      <c r="S367" s="34"/>
      <c r="T367" s="34"/>
      <c r="U367" s="34"/>
      <c r="V367" s="34"/>
      <c r="W367" s="37"/>
      <c r="AB367" s="225"/>
      <c r="AC367" s="225"/>
      <c r="AD367" s="225"/>
      <c r="AE367" s="225"/>
      <c r="AF367" s="225"/>
      <c r="AG367" s="225"/>
      <c r="AH367" s="225"/>
      <c r="AI367" s="225"/>
      <c r="AJ367" s="225"/>
      <c r="AK367" s="225"/>
      <c r="AL367" s="225"/>
      <c r="AM367" s="225"/>
      <c r="AN367" s="225"/>
      <c r="AO367" s="225"/>
    </row>
    <row r="368" spans="1:43" ht="14.25" customHeight="1">
      <c r="A368" s="344"/>
      <c r="B368" s="362"/>
      <c r="C368" s="34"/>
      <c r="D368" s="34"/>
      <c r="E368" s="34"/>
      <c r="F368" s="34"/>
      <c r="G368" s="34"/>
      <c r="H368" s="34"/>
      <c r="I368" s="35"/>
      <c r="J368" s="36"/>
      <c r="K368" s="34"/>
      <c r="L368" s="34"/>
      <c r="M368" s="34"/>
      <c r="N368" s="34"/>
      <c r="O368" s="34"/>
      <c r="P368" s="35"/>
      <c r="Q368" s="36"/>
      <c r="R368" s="34"/>
      <c r="S368" s="34"/>
      <c r="T368" s="34"/>
      <c r="U368" s="34"/>
      <c r="V368" s="34"/>
      <c r="W368" s="37"/>
      <c r="AB368" s="225"/>
      <c r="AC368" s="225"/>
      <c r="AD368" s="225"/>
      <c r="AE368" s="225"/>
      <c r="AF368" s="225"/>
      <c r="AG368" s="225"/>
      <c r="AH368" s="225"/>
      <c r="AI368" s="225"/>
      <c r="AJ368" s="225"/>
      <c r="AK368" s="225"/>
      <c r="AL368" s="225"/>
      <c r="AM368" s="225"/>
      <c r="AN368" s="225"/>
      <c r="AO368" s="225"/>
    </row>
    <row r="369" spans="1:41" s="157" customFormat="1" ht="14.25" customHeight="1">
      <c r="A369" s="344"/>
      <c r="B369" s="362"/>
      <c r="C369" s="34"/>
      <c r="D369" s="34"/>
      <c r="E369" s="34"/>
      <c r="F369" s="34"/>
      <c r="G369" s="34"/>
      <c r="H369" s="34"/>
      <c r="I369" s="35"/>
      <c r="J369" s="36"/>
      <c r="K369" s="34"/>
      <c r="L369" s="34"/>
      <c r="M369" s="34"/>
      <c r="N369" s="34"/>
      <c r="O369" s="34"/>
      <c r="P369" s="35"/>
      <c r="Q369" s="36"/>
      <c r="R369" s="34"/>
      <c r="S369" s="34"/>
      <c r="T369" s="34"/>
      <c r="U369" s="34"/>
      <c r="V369" s="34"/>
      <c r="W369" s="37"/>
      <c r="X369" s="24"/>
      <c r="Y369" s="24"/>
      <c r="Z369" s="316"/>
      <c r="AA369" s="320"/>
      <c r="AB369" s="226"/>
      <c r="AC369" s="226"/>
      <c r="AD369" s="226"/>
      <c r="AE369" s="226"/>
      <c r="AF369" s="226"/>
      <c r="AG369" s="226"/>
      <c r="AH369" s="226"/>
      <c r="AI369" s="226"/>
      <c r="AJ369" s="226"/>
      <c r="AK369" s="226"/>
      <c r="AL369" s="226"/>
      <c r="AM369" s="226"/>
      <c r="AN369" s="226"/>
      <c r="AO369" s="226"/>
    </row>
    <row r="370" spans="1:41" s="157" customFormat="1" ht="14.25" customHeight="1">
      <c r="A370" s="344"/>
      <c r="B370" s="362"/>
      <c r="C370" s="34"/>
      <c r="D370" s="34"/>
      <c r="E370" s="34"/>
      <c r="F370" s="34"/>
      <c r="G370" s="34"/>
      <c r="H370" s="34"/>
      <c r="I370" s="35"/>
      <c r="J370" s="36"/>
      <c r="K370" s="34"/>
      <c r="L370" s="34"/>
      <c r="M370" s="34"/>
      <c r="N370" s="34"/>
      <c r="O370" s="34"/>
      <c r="P370" s="35"/>
      <c r="Q370" s="36"/>
      <c r="R370" s="34"/>
      <c r="S370" s="34"/>
      <c r="T370" s="34"/>
      <c r="U370" s="34"/>
      <c r="V370" s="34"/>
      <c r="W370" s="37"/>
      <c r="X370" s="24"/>
      <c r="Y370" s="24"/>
      <c r="Z370" s="316"/>
      <c r="AA370" s="320"/>
      <c r="AB370" s="226"/>
      <c r="AC370" s="226"/>
      <c r="AD370" s="226"/>
      <c r="AE370" s="226"/>
      <c r="AF370" s="226"/>
      <c r="AG370" s="226"/>
      <c r="AH370" s="226"/>
      <c r="AI370" s="226"/>
      <c r="AJ370" s="226"/>
      <c r="AK370" s="226"/>
      <c r="AL370" s="226"/>
      <c r="AM370" s="226"/>
      <c r="AN370" s="226"/>
      <c r="AO370" s="226"/>
    </row>
    <row r="371" spans="1:41" s="157" customFormat="1" ht="14.25" customHeight="1">
      <c r="A371" s="344"/>
      <c r="B371" s="362"/>
      <c r="C371" s="34"/>
      <c r="D371" s="34"/>
      <c r="E371" s="34"/>
      <c r="F371" s="34"/>
      <c r="G371" s="34"/>
      <c r="H371" s="34"/>
      <c r="I371" s="35"/>
      <c r="J371" s="36"/>
      <c r="K371" s="34"/>
      <c r="L371" s="34"/>
      <c r="M371" s="34"/>
      <c r="N371" s="34"/>
      <c r="O371" s="34"/>
      <c r="P371" s="35"/>
      <c r="Q371" s="36"/>
      <c r="R371" s="34"/>
      <c r="S371" s="34"/>
      <c r="T371" s="34"/>
      <c r="U371" s="34"/>
      <c r="V371" s="34"/>
      <c r="W371" s="37"/>
      <c r="X371" s="24"/>
      <c r="Y371" s="24"/>
      <c r="Z371" s="316"/>
      <c r="AA371" s="320"/>
      <c r="AB371" s="226"/>
      <c r="AC371" s="226"/>
      <c r="AD371" s="226"/>
      <c r="AE371" s="226"/>
      <c r="AF371" s="226"/>
      <c r="AG371" s="226"/>
      <c r="AH371" s="226"/>
      <c r="AI371" s="226"/>
      <c r="AJ371" s="226"/>
      <c r="AK371" s="226"/>
      <c r="AL371" s="226"/>
      <c r="AM371" s="226"/>
      <c r="AN371" s="226"/>
      <c r="AO371" s="226"/>
    </row>
    <row r="372" spans="1:41" s="157" customFormat="1" ht="14.25" customHeight="1">
      <c r="A372" s="344"/>
      <c r="B372" s="362"/>
      <c r="C372" s="34"/>
      <c r="D372" s="34"/>
      <c r="E372" s="34"/>
      <c r="F372" s="34"/>
      <c r="G372" s="34"/>
      <c r="H372" s="34"/>
      <c r="I372" s="35"/>
      <c r="J372" s="36"/>
      <c r="K372" s="34"/>
      <c r="L372" s="34"/>
      <c r="M372" s="34"/>
      <c r="N372" s="34"/>
      <c r="O372" s="34"/>
      <c r="P372" s="35"/>
      <c r="Q372" s="36"/>
      <c r="R372" s="34"/>
      <c r="S372" s="34"/>
      <c r="T372" s="34"/>
      <c r="U372" s="34"/>
      <c r="V372" s="34"/>
      <c r="W372" s="37"/>
      <c r="X372" s="24"/>
      <c r="Y372" s="24"/>
      <c r="Z372" s="316"/>
      <c r="AB372" s="225"/>
      <c r="AC372" s="225"/>
      <c r="AD372" s="225"/>
      <c r="AE372" s="225"/>
      <c r="AF372" s="225"/>
      <c r="AG372" s="225"/>
      <c r="AH372" s="225"/>
      <c r="AI372" s="225"/>
      <c r="AJ372" s="225"/>
      <c r="AK372" s="225"/>
      <c r="AL372" s="225"/>
      <c r="AM372" s="225"/>
      <c r="AN372" s="225"/>
      <c r="AO372" s="225"/>
    </row>
    <row r="373" spans="1:41" s="157" customFormat="1" ht="14.25" customHeight="1">
      <c r="A373" s="344"/>
      <c r="B373" s="362"/>
      <c r="C373" s="34"/>
      <c r="D373" s="34"/>
      <c r="E373" s="34"/>
      <c r="F373" s="34"/>
      <c r="G373" s="34"/>
      <c r="H373" s="34"/>
      <c r="I373" s="35"/>
      <c r="J373" s="36"/>
      <c r="K373" s="34"/>
      <c r="L373" s="34"/>
      <c r="M373" s="34"/>
      <c r="N373" s="34"/>
      <c r="O373" s="34"/>
      <c r="P373" s="35"/>
      <c r="Q373" s="36"/>
      <c r="R373" s="34"/>
      <c r="S373" s="34"/>
      <c r="T373" s="34"/>
      <c r="U373" s="34"/>
      <c r="V373" s="34"/>
      <c r="W373" s="37"/>
      <c r="X373" s="24"/>
      <c r="Y373" s="24"/>
      <c r="Z373" s="316"/>
      <c r="AB373" s="225"/>
      <c r="AC373" s="225"/>
      <c r="AD373" s="225"/>
      <c r="AE373" s="225"/>
      <c r="AF373" s="225"/>
      <c r="AG373" s="225"/>
      <c r="AH373" s="225"/>
      <c r="AI373" s="225"/>
      <c r="AJ373" s="225"/>
      <c r="AK373" s="225"/>
      <c r="AL373" s="225"/>
      <c r="AM373" s="225"/>
      <c r="AN373" s="225"/>
      <c r="AO373" s="225"/>
    </row>
    <row r="374" spans="1:41" s="157" customFormat="1" ht="14.25" customHeight="1">
      <c r="A374" s="344"/>
      <c r="B374" s="362"/>
      <c r="C374" s="34"/>
      <c r="D374" s="34"/>
      <c r="E374" s="34"/>
      <c r="F374" s="34"/>
      <c r="G374" s="34"/>
      <c r="H374" s="34"/>
      <c r="I374" s="35"/>
      <c r="J374" s="36"/>
      <c r="K374" s="34"/>
      <c r="L374" s="34"/>
      <c r="M374" s="34"/>
      <c r="N374" s="34"/>
      <c r="O374" s="34"/>
      <c r="P374" s="35"/>
      <c r="Q374" s="36"/>
      <c r="R374" s="34"/>
      <c r="S374" s="34"/>
      <c r="T374" s="34"/>
      <c r="U374" s="34"/>
      <c r="V374" s="34"/>
      <c r="W374" s="37"/>
      <c r="X374" s="24"/>
      <c r="Y374" s="24"/>
      <c r="Z374" s="316"/>
      <c r="AA374" s="319"/>
      <c r="AB374" s="224"/>
      <c r="AC374" s="224"/>
      <c r="AD374" s="224"/>
      <c r="AE374" s="224"/>
      <c r="AF374" s="224"/>
      <c r="AG374" s="224"/>
      <c r="AH374" s="224"/>
      <c r="AI374" s="224"/>
      <c r="AJ374" s="224"/>
      <c r="AK374" s="224"/>
      <c r="AL374" s="224"/>
      <c r="AM374" s="224"/>
      <c r="AN374" s="224"/>
      <c r="AO374" s="224"/>
    </row>
    <row r="375" spans="1:41" s="157" customFormat="1" ht="14.25" customHeight="1">
      <c r="A375" s="344"/>
      <c r="B375" s="362"/>
      <c r="C375" s="34"/>
      <c r="D375" s="34"/>
      <c r="E375" s="34"/>
      <c r="F375" s="34"/>
      <c r="G375" s="34"/>
      <c r="H375" s="34"/>
      <c r="I375" s="35"/>
      <c r="J375" s="36"/>
      <c r="K375" s="34"/>
      <c r="L375" s="34"/>
      <c r="M375" s="34"/>
      <c r="N375" s="34"/>
      <c r="O375" s="34"/>
      <c r="P375" s="35"/>
      <c r="Q375" s="36"/>
      <c r="R375" s="34"/>
      <c r="S375" s="34"/>
      <c r="T375" s="34"/>
      <c r="U375" s="34"/>
      <c r="V375" s="34"/>
      <c r="W375" s="37"/>
      <c r="X375" s="24"/>
      <c r="Y375" s="24"/>
      <c r="Z375" s="316"/>
      <c r="AB375" s="225"/>
      <c r="AC375" s="225"/>
      <c r="AD375" s="225"/>
      <c r="AE375" s="225"/>
      <c r="AF375" s="225"/>
      <c r="AG375" s="225"/>
      <c r="AH375" s="225"/>
      <c r="AI375" s="225"/>
      <c r="AJ375" s="225"/>
      <c r="AK375" s="225"/>
      <c r="AL375" s="225"/>
      <c r="AM375" s="225"/>
      <c r="AN375" s="225"/>
      <c r="AO375" s="225"/>
    </row>
    <row r="376" spans="1:41" s="157" customFormat="1" ht="14.25" customHeight="1">
      <c r="A376" s="344"/>
      <c r="B376" s="362"/>
      <c r="C376" s="34"/>
      <c r="D376" s="34"/>
      <c r="E376" s="34"/>
      <c r="F376" s="34"/>
      <c r="G376" s="34"/>
      <c r="H376" s="34"/>
      <c r="I376" s="35"/>
      <c r="J376" s="36"/>
      <c r="K376" s="34"/>
      <c r="L376" s="34"/>
      <c r="M376" s="34"/>
      <c r="N376" s="34"/>
      <c r="O376" s="34"/>
      <c r="P376" s="35"/>
      <c r="Q376" s="36"/>
      <c r="R376" s="34"/>
      <c r="S376" s="34"/>
      <c r="T376" s="34"/>
      <c r="U376" s="34"/>
      <c r="V376" s="34"/>
      <c r="W376" s="37"/>
      <c r="X376" s="24"/>
      <c r="Y376" s="24"/>
      <c r="Z376" s="316"/>
      <c r="AB376" s="225"/>
      <c r="AC376" s="225"/>
      <c r="AD376" s="225"/>
      <c r="AE376" s="226"/>
      <c r="AF376" s="225"/>
      <c r="AG376" s="225"/>
      <c r="AH376" s="225"/>
      <c r="AI376" s="225"/>
      <c r="AJ376" s="226"/>
      <c r="AK376" s="225"/>
      <c r="AL376" s="225"/>
      <c r="AM376" s="225"/>
      <c r="AN376" s="225"/>
      <c r="AO376" s="225"/>
    </row>
    <row r="377" spans="1:41" s="157" customFormat="1">
      <c r="A377" s="344"/>
      <c r="B377" s="362"/>
      <c r="C377" s="34"/>
      <c r="D377" s="34"/>
      <c r="E377" s="34"/>
      <c r="F377" s="34"/>
      <c r="G377" s="34"/>
      <c r="H377" s="34"/>
      <c r="I377" s="35"/>
      <c r="J377" s="36"/>
      <c r="K377" s="34"/>
      <c r="L377" s="34"/>
      <c r="M377" s="34"/>
      <c r="N377" s="34"/>
      <c r="O377" s="34"/>
      <c r="P377" s="35"/>
      <c r="Q377" s="36"/>
      <c r="R377" s="34"/>
      <c r="S377" s="34"/>
      <c r="T377" s="34"/>
      <c r="U377" s="34"/>
      <c r="V377" s="34"/>
      <c r="W377" s="37"/>
      <c r="X377" s="24"/>
      <c r="Y377" s="24"/>
      <c r="Z377" s="316"/>
      <c r="AA377" s="320"/>
      <c r="AB377" s="226"/>
      <c r="AC377" s="226"/>
      <c r="AD377" s="226"/>
      <c r="AE377" s="230"/>
      <c r="AF377" s="226"/>
      <c r="AG377" s="226"/>
      <c r="AH377" s="226"/>
      <c r="AI377" s="226"/>
      <c r="AJ377" s="226"/>
      <c r="AK377" s="225"/>
      <c r="AL377" s="225"/>
      <c r="AM377" s="225"/>
      <c r="AN377" s="225"/>
      <c r="AO377" s="226"/>
    </row>
    <row r="378" spans="1:41" s="157" customFormat="1">
      <c r="A378" s="344"/>
      <c r="B378" s="362"/>
      <c r="C378" s="34"/>
      <c r="D378" s="34"/>
      <c r="E378" s="34"/>
      <c r="F378" s="34"/>
      <c r="G378" s="34"/>
      <c r="H378" s="34"/>
      <c r="I378" s="35"/>
      <c r="J378" s="36"/>
      <c r="K378" s="34"/>
      <c r="L378" s="34"/>
      <c r="M378" s="34"/>
      <c r="N378" s="34"/>
      <c r="O378" s="34"/>
      <c r="P378" s="35"/>
      <c r="Q378" s="36"/>
      <c r="R378" s="34"/>
      <c r="S378" s="34"/>
      <c r="T378" s="34"/>
      <c r="U378" s="34"/>
      <c r="V378" s="34"/>
      <c r="W378" s="37"/>
      <c r="X378" s="24"/>
      <c r="Y378" s="24"/>
      <c r="Z378" s="316"/>
      <c r="AA378" s="320"/>
      <c r="AB378" s="226"/>
      <c r="AC378" s="226"/>
      <c r="AD378" s="226"/>
      <c r="AE378" s="230"/>
      <c r="AF378" s="226"/>
      <c r="AG378" s="226"/>
      <c r="AH378" s="226"/>
      <c r="AI378" s="226"/>
      <c r="AJ378" s="226"/>
      <c r="AK378" s="225"/>
      <c r="AL378" s="225"/>
      <c r="AM378" s="225"/>
      <c r="AN378" s="225"/>
      <c r="AO378" s="226"/>
    </row>
    <row r="379" spans="1:41" s="157" customFormat="1" ht="15.75">
      <c r="A379" s="344"/>
      <c r="B379" s="362"/>
      <c r="C379" s="55"/>
      <c r="D379" s="371" t="s">
        <v>132</v>
      </c>
      <c r="E379" s="366"/>
      <c r="F379" s="366"/>
      <c r="G379" s="366"/>
      <c r="H379" s="366"/>
      <c r="I379" s="35"/>
      <c r="J379" s="36"/>
      <c r="K379" s="372" t="s">
        <v>133</v>
      </c>
      <c r="L379" s="367"/>
      <c r="M379" s="367"/>
      <c r="N379" s="367"/>
      <c r="O379" s="367"/>
      <c r="P379" s="40"/>
      <c r="Q379" s="41"/>
      <c r="R379" s="369" t="s">
        <v>114</v>
      </c>
      <c r="S379" s="369"/>
      <c r="T379" s="369"/>
      <c r="U379" s="369"/>
      <c r="V379" s="369"/>
      <c r="W379" s="37"/>
      <c r="X379" s="24"/>
      <c r="Y379" s="24"/>
      <c r="Z379" s="316"/>
      <c r="AA379" s="320"/>
      <c r="AB379" s="226"/>
      <c r="AC379" s="226"/>
      <c r="AD379" s="226"/>
      <c r="AE379" s="230"/>
      <c r="AF379" s="226"/>
      <c r="AG379" s="226"/>
      <c r="AH379" s="226"/>
      <c r="AI379" s="226"/>
      <c r="AJ379" s="226"/>
      <c r="AK379" s="225"/>
      <c r="AL379" s="225"/>
      <c r="AM379" s="225"/>
      <c r="AN379" s="225"/>
      <c r="AO379" s="226"/>
    </row>
    <row r="380" spans="1:41" s="157" customFormat="1" ht="17.25">
      <c r="A380" s="344"/>
      <c r="B380" s="362"/>
      <c r="C380" s="55"/>
      <c r="D380" s="42">
        <v>2014</v>
      </c>
      <c r="E380" s="42">
        <v>2015</v>
      </c>
      <c r="F380" s="42">
        <v>2016</v>
      </c>
      <c r="G380" s="42">
        <v>2017</v>
      </c>
      <c r="H380" s="42">
        <v>2018</v>
      </c>
      <c r="I380" s="56"/>
      <c r="J380" s="57"/>
      <c r="K380" s="42">
        <v>2014</v>
      </c>
      <c r="L380" s="42">
        <v>2015</v>
      </c>
      <c r="M380" s="42">
        <v>2016</v>
      </c>
      <c r="N380" s="42">
        <v>2017</v>
      </c>
      <c r="O380" s="42">
        <v>2018</v>
      </c>
      <c r="P380" s="43"/>
      <c r="Q380" s="44"/>
      <c r="R380" s="42">
        <v>2014</v>
      </c>
      <c r="S380" s="42">
        <v>2015</v>
      </c>
      <c r="T380" s="42">
        <v>2016</v>
      </c>
      <c r="U380" s="42">
        <v>2017</v>
      </c>
      <c r="V380" s="42" t="s">
        <v>116</v>
      </c>
      <c r="W380" s="37"/>
      <c r="X380" s="24"/>
      <c r="Y380" s="24"/>
      <c r="Z380" s="316" t="s">
        <v>77</v>
      </c>
      <c r="AB380" s="225"/>
      <c r="AC380" s="225"/>
      <c r="AD380" s="225"/>
      <c r="AE380" s="225"/>
      <c r="AF380" s="225"/>
      <c r="AG380" s="225"/>
      <c r="AH380" s="225"/>
      <c r="AI380" s="225"/>
      <c r="AJ380" s="225"/>
      <c r="AK380" s="225"/>
      <c r="AL380" s="225"/>
      <c r="AM380" s="225"/>
      <c r="AN380" s="225"/>
      <c r="AO380" s="225"/>
    </row>
    <row r="381" spans="1:41" s="157" customFormat="1" ht="4.5" customHeight="1">
      <c r="A381" s="344"/>
      <c r="B381" s="362"/>
      <c r="C381" s="55"/>
      <c r="D381" s="45"/>
      <c r="E381" s="45"/>
      <c r="F381" s="45"/>
      <c r="G381" s="45"/>
      <c r="H381" s="45"/>
      <c r="I381" s="56"/>
      <c r="J381" s="57"/>
      <c r="K381" s="45"/>
      <c r="L381" s="45"/>
      <c r="M381" s="45"/>
      <c r="N381" s="45"/>
      <c r="O381" s="45"/>
      <c r="P381" s="43"/>
      <c r="Q381" s="44"/>
      <c r="R381" s="45"/>
      <c r="S381" s="45"/>
      <c r="T381" s="45"/>
      <c r="U381" s="45"/>
      <c r="V381" s="45"/>
      <c r="W381" s="37"/>
      <c r="X381" s="24"/>
      <c r="Y381" s="24"/>
      <c r="Z381" s="316"/>
      <c r="AB381" s="225"/>
      <c r="AC381" s="225"/>
      <c r="AD381" s="225"/>
      <c r="AE381" s="225"/>
      <c r="AF381" s="225"/>
      <c r="AG381" s="225"/>
      <c r="AH381" s="225"/>
      <c r="AI381" s="225"/>
      <c r="AJ381" s="225"/>
      <c r="AK381" s="225"/>
      <c r="AL381" s="225"/>
      <c r="AM381" s="225"/>
      <c r="AN381" s="225"/>
      <c r="AO381" s="225"/>
    </row>
    <row r="382" spans="1:41" s="157" customFormat="1" ht="4.5" customHeight="1">
      <c r="A382" s="344"/>
      <c r="B382" s="362"/>
      <c r="C382" s="55"/>
      <c r="D382" s="38"/>
      <c r="E382" s="38"/>
      <c r="F382" s="38"/>
      <c r="G382" s="38"/>
      <c r="H382" s="38"/>
      <c r="I382" s="56"/>
      <c r="J382" s="57"/>
      <c r="K382" s="38"/>
      <c r="L382" s="38"/>
      <c r="M382" s="38"/>
      <c r="N382" s="38"/>
      <c r="O382" s="38"/>
      <c r="P382" s="43"/>
      <c r="Q382" s="44"/>
      <c r="R382" s="38"/>
      <c r="S382" s="38"/>
      <c r="T382" s="38"/>
      <c r="U382" s="38"/>
      <c r="V382" s="38"/>
      <c r="W382" s="37"/>
      <c r="X382" s="24"/>
      <c r="Y382" s="24"/>
      <c r="Z382" s="316"/>
      <c r="AB382" s="225"/>
      <c r="AC382" s="225"/>
      <c r="AD382" s="225"/>
      <c r="AE382" s="225"/>
      <c r="AF382" s="225"/>
      <c r="AG382" s="225"/>
      <c r="AH382" s="225"/>
      <c r="AI382" s="225"/>
      <c r="AJ382" s="225"/>
      <c r="AK382" s="225"/>
      <c r="AL382" s="225"/>
      <c r="AM382" s="225"/>
      <c r="AN382" s="225"/>
      <c r="AO382" s="225"/>
    </row>
    <row r="383" spans="1:41" s="157" customFormat="1">
      <c r="A383" s="344"/>
      <c r="B383" s="362"/>
      <c r="C383" s="342" t="s">
        <v>56</v>
      </c>
      <c r="D383" s="121"/>
      <c r="E383" s="121"/>
      <c r="F383" s="48"/>
      <c r="G383" s="121"/>
      <c r="H383" s="121"/>
      <c r="I383" s="62"/>
      <c r="J383" s="63"/>
      <c r="K383" s="121"/>
      <c r="L383" s="121"/>
      <c r="M383" s="48"/>
      <c r="N383" s="121"/>
      <c r="O383" s="121"/>
      <c r="P383" s="62"/>
      <c r="Q383" s="63"/>
      <c r="R383" s="121"/>
      <c r="S383" s="121"/>
      <c r="T383" s="48"/>
      <c r="U383" s="48"/>
      <c r="V383" s="121"/>
      <c r="W383" s="37"/>
      <c r="X383" s="24"/>
      <c r="Y383" s="24"/>
      <c r="Z383" s="316" t="s">
        <v>57</v>
      </c>
      <c r="AA383" s="316" t="s">
        <v>77</v>
      </c>
      <c r="AB383" s="225"/>
      <c r="AC383" s="225"/>
      <c r="AD383" s="225"/>
      <c r="AE383" s="225"/>
      <c r="AF383" s="225"/>
      <c r="AG383" s="225"/>
      <c r="AH383" s="225"/>
      <c r="AI383" s="225"/>
      <c r="AJ383" s="225"/>
      <c r="AK383" s="225"/>
      <c r="AL383" s="225"/>
      <c r="AM383" s="225"/>
      <c r="AN383" s="225"/>
      <c r="AO383" s="225"/>
    </row>
    <row r="384" spans="1:41" s="157" customFormat="1">
      <c r="A384" s="344"/>
      <c r="B384" s="362"/>
      <c r="C384" s="342" t="s">
        <v>58</v>
      </c>
      <c r="D384" s="122">
        <f t="shared" ref="D384:H385" si="35">VLOOKUP(($Z384&amp;D$20&amp;$AA384),mcas.grade10,2,FALSE)</f>
        <v>89.4</v>
      </c>
      <c r="E384" s="122">
        <f t="shared" si="35"/>
        <v>90.9</v>
      </c>
      <c r="F384" s="59">
        <f t="shared" si="35"/>
        <v>91.4</v>
      </c>
      <c r="G384" s="122">
        <f t="shared" si="35"/>
        <v>90.7</v>
      </c>
      <c r="H384" s="122">
        <f t="shared" si="35"/>
        <v>89.996408045977006</v>
      </c>
      <c r="I384" s="62"/>
      <c r="J384" s="63"/>
      <c r="K384" s="122">
        <f t="shared" ref="K384:O385" si="36">VLOOKUP(($Z384&amp;K$20&amp;$AA384),mcas.grade10,3,FALSE)</f>
        <v>76</v>
      </c>
      <c r="L384" s="122">
        <f t="shared" si="36"/>
        <v>79</v>
      </c>
      <c r="M384" s="59">
        <f t="shared" si="36"/>
        <v>80</v>
      </c>
      <c r="N384" s="59">
        <f t="shared" si="36"/>
        <v>78</v>
      </c>
      <c r="O384" s="122">
        <f t="shared" si="36"/>
        <v>78</v>
      </c>
      <c r="P384" s="62"/>
      <c r="Q384" s="63"/>
      <c r="R384" s="122">
        <f t="shared" ref="R384:U385" si="37">VLOOKUP(($Z384&amp;R$20&amp;$AA384),mcas.grade10,4,FALSE)</f>
        <v>45</v>
      </c>
      <c r="S384" s="122">
        <f t="shared" si="37"/>
        <v>49</v>
      </c>
      <c r="T384" s="59">
        <f t="shared" si="37"/>
        <v>51</v>
      </c>
      <c r="U384" s="59">
        <f t="shared" si="37"/>
        <v>47</v>
      </c>
      <c r="V384" s="122">
        <f>VLOOKUP(($Z384&amp;2018&amp;$AA384),mcas.grade10,4,FALSE)</f>
        <v>47.947951505016725</v>
      </c>
      <c r="W384" s="37"/>
      <c r="X384" s="24"/>
      <c r="Y384" s="24"/>
      <c r="Z384" s="316" t="s">
        <v>59</v>
      </c>
      <c r="AA384" s="316" t="s">
        <v>77</v>
      </c>
      <c r="AB384" s="225"/>
      <c r="AC384" s="225"/>
      <c r="AD384" s="225"/>
      <c r="AE384" s="225"/>
      <c r="AF384" s="225"/>
      <c r="AG384" s="225"/>
      <c r="AH384" s="225"/>
      <c r="AI384" s="225"/>
      <c r="AJ384" s="225"/>
      <c r="AK384" s="225"/>
      <c r="AL384" s="225"/>
      <c r="AM384" s="225"/>
      <c r="AN384" s="225"/>
      <c r="AO384" s="225"/>
    </row>
    <row r="385" spans="1:41" s="157" customFormat="1">
      <c r="A385" s="344"/>
      <c r="B385" s="362"/>
      <c r="C385" s="342" t="s">
        <v>60</v>
      </c>
      <c r="D385" s="215">
        <f t="shared" si="35"/>
        <v>85.2</v>
      </c>
      <c r="E385" s="122">
        <f t="shared" si="35"/>
        <v>88.2</v>
      </c>
      <c r="F385" s="59">
        <f t="shared" si="35"/>
        <v>89.6</v>
      </c>
      <c r="G385" s="122">
        <f t="shared" si="35"/>
        <v>87.1</v>
      </c>
      <c r="H385" s="122">
        <f t="shared" si="35"/>
        <v>86.944718657453109</v>
      </c>
      <c r="I385" s="62"/>
      <c r="J385" s="63"/>
      <c r="K385" s="215">
        <f t="shared" si="36"/>
        <v>68</v>
      </c>
      <c r="L385" s="122">
        <f t="shared" si="36"/>
        <v>73</v>
      </c>
      <c r="M385" s="59">
        <f t="shared" si="36"/>
        <v>75</v>
      </c>
      <c r="N385" s="59">
        <f t="shared" si="36"/>
        <v>69</v>
      </c>
      <c r="O385" s="122">
        <f t="shared" si="36"/>
        <v>71</v>
      </c>
      <c r="P385" s="62"/>
      <c r="Q385" s="63"/>
      <c r="R385" s="215">
        <f t="shared" si="37"/>
        <v>42</v>
      </c>
      <c r="S385" s="122">
        <f t="shared" si="37"/>
        <v>46</v>
      </c>
      <c r="T385" s="59">
        <f t="shared" si="37"/>
        <v>51</v>
      </c>
      <c r="U385" s="59">
        <f t="shared" si="37"/>
        <v>39</v>
      </c>
      <c r="V385" s="122">
        <f>VLOOKUP(($Z385&amp;2018&amp;$AA385),mcas.grade10,4,FALSE)</f>
        <v>44.468540829986615</v>
      </c>
      <c r="W385" s="37"/>
      <c r="X385" s="24"/>
      <c r="Y385" s="24"/>
      <c r="Z385" s="316" t="s">
        <v>61</v>
      </c>
      <c r="AA385" s="316" t="s">
        <v>77</v>
      </c>
      <c r="AB385" s="225"/>
      <c r="AC385" s="225"/>
      <c r="AD385" s="225"/>
      <c r="AE385" s="225"/>
      <c r="AF385" s="225"/>
      <c r="AG385" s="225"/>
      <c r="AH385" s="225"/>
      <c r="AI385" s="225"/>
      <c r="AJ385" s="225"/>
      <c r="AK385" s="225"/>
      <c r="AL385" s="225"/>
      <c r="AM385" s="225"/>
      <c r="AN385" s="225"/>
      <c r="AO385" s="225"/>
    </row>
    <row r="386" spans="1:41" s="157" customFormat="1" ht="4.5" customHeight="1">
      <c r="A386" s="344"/>
      <c r="B386" s="362"/>
      <c r="C386" s="34"/>
      <c r="D386" s="64"/>
      <c r="E386" s="64"/>
      <c r="F386" s="64"/>
      <c r="G386" s="64"/>
      <c r="H386" s="64"/>
      <c r="I386" s="62"/>
      <c r="J386" s="63"/>
      <c r="K386" s="64"/>
      <c r="L386" s="64"/>
      <c r="M386" s="64"/>
      <c r="N386" s="64"/>
      <c r="O386" s="64"/>
      <c r="P386" s="62"/>
      <c r="Q386" s="63"/>
      <c r="R386" s="64"/>
      <c r="S386" s="64"/>
      <c r="T386" s="64"/>
      <c r="U386" s="64"/>
      <c r="V386" s="64"/>
      <c r="W386" s="37"/>
      <c r="X386" s="24"/>
      <c r="Y386" s="24"/>
      <c r="Z386" s="316"/>
      <c r="AB386" s="225"/>
      <c r="AC386" s="225"/>
      <c r="AD386" s="225"/>
      <c r="AE386" s="225"/>
      <c r="AF386" s="225"/>
      <c r="AG386" s="225"/>
      <c r="AH386" s="225"/>
      <c r="AI386" s="225"/>
      <c r="AJ386" s="225"/>
      <c r="AK386" s="225"/>
      <c r="AL386" s="225"/>
      <c r="AM386" s="225"/>
      <c r="AN386" s="225"/>
      <c r="AO386" s="225"/>
    </row>
    <row r="387" spans="1:41" s="157" customFormat="1" ht="4.5" customHeight="1">
      <c r="A387" s="344"/>
      <c r="B387" s="362"/>
      <c r="C387" s="34"/>
      <c r="D387" s="59"/>
      <c r="E387" s="59"/>
      <c r="F387" s="59"/>
      <c r="G387" s="59"/>
      <c r="H387" s="59"/>
      <c r="I387" s="62"/>
      <c r="J387" s="63"/>
      <c r="K387" s="59"/>
      <c r="L387" s="59"/>
      <c r="M387" s="59"/>
      <c r="N387" s="59"/>
      <c r="O387" s="59"/>
      <c r="P387" s="62"/>
      <c r="Q387" s="63"/>
      <c r="R387" s="59"/>
      <c r="S387" s="59"/>
      <c r="T387" s="59"/>
      <c r="U387" s="59"/>
      <c r="V387" s="59"/>
      <c r="W387" s="37"/>
      <c r="X387" s="24"/>
      <c r="Y387" s="24"/>
      <c r="Z387" s="316"/>
      <c r="AB387" s="225"/>
      <c r="AC387" s="225"/>
      <c r="AD387" s="225"/>
      <c r="AE387" s="225"/>
      <c r="AF387" s="225"/>
      <c r="AG387" s="225"/>
      <c r="AH387" s="225"/>
      <c r="AI387" s="225"/>
      <c r="AJ387" s="225"/>
      <c r="AK387" s="225"/>
      <c r="AL387" s="225"/>
      <c r="AM387" s="225"/>
      <c r="AN387" s="225"/>
      <c r="AO387" s="225"/>
    </row>
    <row r="388" spans="1:41" s="157" customFormat="1">
      <c r="A388" s="344"/>
      <c r="B388" s="362"/>
      <c r="C388" s="20" t="s">
        <v>134</v>
      </c>
      <c r="D388" s="116" t="s">
        <v>135</v>
      </c>
      <c r="E388" s="116" t="s">
        <v>135</v>
      </c>
      <c r="F388" s="116" t="s">
        <v>135</v>
      </c>
      <c r="G388" s="116" t="s">
        <v>135</v>
      </c>
      <c r="H388" s="116" t="s">
        <v>135</v>
      </c>
      <c r="I388" s="62"/>
      <c r="J388" s="63"/>
      <c r="K388" s="116" t="s">
        <v>135</v>
      </c>
      <c r="L388" s="116" t="s">
        <v>135</v>
      </c>
      <c r="M388" s="116" t="s">
        <v>135</v>
      </c>
      <c r="N388" s="116" t="s">
        <v>135</v>
      </c>
      <c r="O388" s="116" t="s">
        <v>135</v>
      </c>
      <c r="P388" s="62"/>
      <c r="Q388" s="63"/>
      <c r="R388" s="116" t="s">
        <v>135</v>
      </c>
      <c r="S388" s="116" t="s">
        <v>135</v>
      </c>
      <c r="T388" s="116" t="s">
        <v>135</v>
      </c>
      <c r="U388" s="116" t="s">
        <v>135</v>
      </c>
      <c r="V388" s="116" t="s">
        <v>135</v>
      </c>
      <c r="W388" s="37"/>
      <c r="X388" s="24"/>
      <c r="Y388" s="24"/>
      <c r="Z388" s="316"/>
      <c r="AB388" s="225"/>
      <c r="AC388" s="225"/>
      <c r="AD388" s="225"/>
      <c r="AE388" s="225"/>
      <c r="AF388" s="225"/>
      <c r="AG388" s="225"/>
      <c r="AH388" s="225"/>
      <c r="AI388" s="225"/>
      <c r="AJ388" s="225"/>
      <c r="AK388" s="225"/>
      <c r="AL388" s="225"/>
      <c r="AM388" s="225"/>
      <c r="AN388" s="225"/>
      <c r="AO388" s="225"/>
    </row>
    <row r="389" spans="1:41" s="157" customFormat="1" ht="15.75" thickBot="1">
      <c r="A389" s="344"/>
      <c r="B389" s="363"/>
      <c r="C389" s="219"/>
      <c r="D389" s="220"/>
      <c r="E389" s="220"/>
      <c r="F389" s="220"/>
      <c r="G389" s="220"/>
      <c r="H389" s="220"/>
      <c r="I389" s="221"/>
      <c r="J389" s="221"/>
      <c r="K389" s="220"/>
      <c r="L389" s="220"/>
      <c r="M389" s="220"/>
      <c r="N389" s="220"/>
      <c r="O389" s="220"/>
      <c r="P389" s="221"/>
      <c r="Q389" s="221"/>
      <c r="R389" s="220"/>
      <c r="S389" s="220"/>
      <c r="T389" s="220"/>
      <c r="U389" s="220"/>
      <c r="V389" s="220"/>
      <c r="W389" s="222"/>
      <c r="X389" s="24"/>
      <c r="Y389" s="24"/>
      <c r="Z389" s="316"/>
      <c r="AB389" s="225"/>
      <c r="AC389" s="225"/>
      <c r="AD389" s="225"/>
      <c r="AE389" s="225"/>
      <c r="AF389" s="225"/>
      <c r="AG389" s="225"/>
      <c r="AH389" s="225"/>
      <c r="AI389" s="225"/>
      <c r="AJ389" s="225"/>
      <c r="AK389" s="225"/>
      <c r="AL389" s="225"/>
      <c r="AM389" s="225"/>
      <c r="AN389" s="225"/>
      <c r="AO389" s="225"/>
    </row>
    <row r="390" spans="1:41" s="157" customFormat="1" ht="18.75" customHeight="1">
      <c r="A390" s="344"/>
      <c r="B390" s="370" t="s">
        <v>63</v>
      </c>
      <c r="C390" s="15"/>
      <c r="D390" s="16"/>
      <c r="E390" s="16"/>
      <c r="F390" s="16"/>
      <c r="G390" s="16"/>
      <c r="H390" s="16"/>
      <c r="I390" s="16"/>
      <c r="J390" s="16"/>
      <c r="K390" s="16"/>
      <c r="L390" s="16"/>
      <c r="M390" s="16"/>
      <c r="N390" s="16"/>
      <c r="O390" s="16"/>
      <c r="P390" s="16"/>
      <c r="Q390" s="16"/>
      <c r="R390" s="16"/>
      <c r="S390" s="16"/>
      <c r="T390" s="16"/>
      <c r="U390" s="16"/>
      <c r="V390" s="16"/>
      <c r="W390" s="50"/>
      <c r="X390" s="24"/>
      <c r="Y390" s="24"/>
      <c r="Z390" s="316"/>
      <c r="AB390" s="225"/>
      <c r="AC390" s="225"/>
      <c r="AD390" s="225"/>
      <c r="AE390" s="225"/>
      <c r="AF390" s="225"/>
      <c r="AG390" s="225"/>
      <c r="AH390" s="225"/>
      <c r="AI390" s="225"/>
      <c r="AJ390" s="225"/>
      <c r="AK390" s="225"/>
      <c r="AL390" s="225"/>
      <c r="AM390" s="225"/>
      <c r="AN390" s="225"/>
      <c r="AO390" s="225"/>
    </row>
    <row r="391" spans="1:41" s="157" customFormat="1" ht="15" customHeight="1">
      <c r="A391" s="344"/>
      <c r="B391" s="362"/>
      <c r="C391" s="51"/>
      <c r="D391" s="51"/>
      <c r="E391" s="51"/>
      <c r="F391" s="51"/>
      <c r="G391" s="51"/>
      <c r="H391" s="51"/>
      <c r="I391" s="52"/>
      <c r="J391" s="53"/>
      <c r="K391" s="51"/>
      <c r="L391" s="51"/>
      <c r="M391" s="51"/>
      <c r="N391" s="51"/>
      <c r="O391" s="51"/>
      <c r="P391" s="52"/>
      <c r="Q391" s="53"/>
      <c r="R391" s="51"/>
      <c r="S391" s="51"/>
      <c r="T391" s="51"/>
      <c r="U391" s="51"/>
      <c r="V391" s="51"/>
      <c r="W391" s="54"/>
      <c r="X391" s="24"/>
      <c r="Y391" s="24"/>
      <c r="Z391" s="316"/>
      <c r="AB391" s="225"/>
      <c r="AC391" s="225"/>
      <c r="AD391" s="225"/>
      <c r="AE391" s="225"/>
      <c r="AF391" s="225"/>
      <c r="AG391" s="225"/>
      <c r="AH391" s="225"/>
      <c r="AI391" s="225"/>
      <c r="AJ391" s="225"/>
      <c r="AK391" s="225"/>
      <c r="AL391" s="225"/>
      <c r="AM391" s="225"/>
      <c r="AN391" s="225"/>
      <c r="AO391" s="225"/>
    </row>
    <row r="392" spans="1:41" s="157" customFormat="1" ht="15" customHeight="1">
      <c r="A392" s="344"/>
      <c r="B392" s="362"/>
      <c r="C392" s="55"/>
      <c r="D392" s="55"/>
      <c r="E392" s="55"/>
      <c r="F392" s="55"/>
      <c r="G392" s="55"/>
      <c r="H392" s="55"/>
      <c r="I392" s="56"/>
      <c r="J392" s="57"/>
      <c r="K392" s="55"/>
      <c r="L392" s="55"/>
      <c r="M392" s="55"/>
      <c r="N392" s="55"/>
      <c r="O392" s="55"/>
      <c r="P392" s="56"/>
      <c r="Q392" s="57"/>
      <c r="R392" s="55"/>
      <c r="S392" s="55"/>
      <c r="T392" s="55"/>
      <c r="U392" s="55"/>
      <c r="V392" s="55"/>
      <c r="W392" s="58"/>
      <c r="X392" s="24"/>
      <c r="Y392" s="24"/>
      <c r="Z392" s="316"/>
      <c r="AA392" s="318"/>
      <c r="AB392" s="228"/>
      <c r="AC392" s="228"/>
      <c r="AD392" s="228"/>
      <c r="AE392" s="228"/>
      <c r="AF392" s="229"/>
      <c r="AG392" s="228"/>
      <c r="AH392" s="228"/>
      <c r="AI392" s="228"/>
      <c r="AJ392" s="228"/>
      <c r="AK392" s="228"/>
      <c r="AL392" s="228"/>
      <c r="AM392" s="228"/>
      <c r="AN392" s="228"/>
      <c r="AO392" s="228"/>
    </row>
    <row r="393" spans="1:41" s="157" customFormat="1" ht="15" customHeight="1">
      <c r="A393" s="344"/>
      <c r="B393" s="362"/>
      <c r="C393" s="55"/>
      <c r="D393" s="55"/>
      <c r="E393" s="55"/>
      <c r="F393" s="55"/>
      <c r="G393" s="55"/>
      <c r="H393" s="55"/>
      <c r="I393" s="56"/>
      <c r="J393" s="57"/>
      <c r="K393" s="55"/>
      <c r="L393" s="55"/>
      <c r="M393" s="55"/>
      <c r="N393" s="55"/>
      <c r="O393" s="55"/>
      <c r="P393" s="56"/>
      <c r="Q393" s="57"/>
      <c r="R393" s="55"/>
      <c r="S393" s="55"/>
      <c r="T393" s="55"/>
      <c r="U393" s="55"/>
      <c r="V393" s="55"/>
      <c r="W393" s="58"/>
      <c r="X393" s="24"/>
      <c r="Y393" s="24"/>
      <c r="Z393" s="316"/>
      <c r="AA393" s="319"/>
      <c r="AB393" s="224"/>
      <c r="AC393" s="224"/>
      <c r="AD393" s="224"/>
      <c r="AE393" s="224"/>
      <c r="AF393" s="224"/>
      <c r="AG393" s="224"/>
      <c r="AH393" s="224"/>
      <c r="AI393" s="224"/>
      <c r="AJ393" s="224"/>
      <c r="AK393" s="224"/>
      <c r="AL393" s="224"/>
      <c r="AM393" s="224"/>
      <c r="AN393" s="224"/>
      <c r="AO393" s="224"/>
    </row>
    <row r="394" spans="1:41" s="157" customFormat="1" ht="15" customHeight="1">
      <c r="A394" s="344"/>
      <c r="B394" s="362"/>
      <c r="C394" s="55"/>
      <c r="D394" s="55"/>
      <c r="E394" s="55"/>
      <c r="F394" s="55"/>
      <c r="G394" s="55"/>
      <c r="H394" s="55"/>
      <c r="I394" s="56"/>
      <c r="J394" s="57"/>
      <c r="K394" s="55"/>
      <c r="L394" s="55"/>
      <c r="M394" s="55"/>
      <c r="N394" s="55"/>
      <c r="O394" s="55"/>
      <c r="P394" s="56"/>
      <c r="Q394" s="57"/>
      <c r="R394" s="55"/>
      <c r="S394" s="55"/>
      <c r="T394" s="55"/>
      <c r="U394" s="55"/>
      <c r="V394" s="55"/>
      <c r="W394" s="58"/>
      <c r="X394" s="24"/>
      <c r="Y394" s="24"/>
      <c r="Z394" s="316"/>
      <c r="AB394" s="225"/>
      <c r="AC394" s="225"/>
      <c r="AD394" s="225"/>
      <c r="AE394" s="225"/>
      <c r="AF394" s="225"/>
      <c r="AG394" s="225"/>
      <c r="AH394" s="225"/>
      <c r="AI394" s="225"/>
      <c r="AJ394" s="225"/>
      <c r="AK394" s="225"/>
      <c r="AL394" s="225"/>
      <c r="AM394" s="225"/>
      <c r="AN394" s="225"/>
      <c r="AO394" s="225"/>
    </row>
    <row r="395" spans="1:41" s="157" customFormat="1" ht="15" customHeight="1">
      <c r="A395" s="344"/>
      <c r="B395" s="362"/>
      <c r="C395" s="55"/>
      <c r="D395" s="55"/>
      <c r="E395" s="55"/>
      <c r="F395" s="55"/>
      <c r="G395" s="55"/>
      <c r="H395" s="55"/>
      <c r="I395" s="56"/>
      <c r="J395" s="57"/>
      <c r="K395" s="55"/>
      <c r="L395" s="55"/>
      <c r="M395" s="55"/>
      <c r="N395" s="55"/>
      <c r="O395" s="55"/>
      <c r="P395" s="56"/>
      <c r="Q395" s="57"/>
      <c r="R395" s="55"/>
      <c r="S395" s="55"/>
      <c r="T395" s="55"/>
      <c r="U395" s="55"/>
      <c r="V395" s="55"/>
      <c r="W395" s="58"/>
      <c r="X395" s="24"/>
      <c r="Y395" s="24"/>
      <c r="Z395" s="316"/>
      <c r="AB395" s="225"/>
      <c r="AC395" s="225"/>
      <c r="AD395" s="225"/>
      <c r="AE395" s="225"/>
      <c r="AF395" s="225"/>
      <c r="AG395" s="225"/>
      <c r="AH395" s="225"/>
      <c r="AI395" s="225"/>
      <c r="AJ395" s="225"/>
      <c r="AK395" s="225"/>
      <c r="AL395" s="225"/>
      <c r="AM395" s="225"/>
      <c r="AN395" s="225"/>
      <c r="AO395" s="225"/>
    </row>
    <row r="396" spans="1:41" s="157" customFormat="1" ht="15" customHeight="1">
      <c r="A396" s="344"/>
      <c r="B396" s="362"/>
      <c r="C396" s="55"/>
      <c r="D396" s="55"/>
      <c r="E396" s="55"/>
      <c r="F396" s="55"/>
      <c r="G396" s="55"/>
      <c r="H396" s="55"/>
      <c r="I396" s="56"/>
      <c r="J396" s="57"/>
      <c r="K396" s="55"/>
      <c r="L396" s="55"/>
      <c r="M396" s="55"/>
      <c r="N396" s="55"/>
      <c r="O396" s="55"/>
      <c r="P396" s="56"/>
      <c r="Q396" s="57"/>
      <c r="R396" s="55"/>
      <c r="S396" s="55"/>
      <c r="T396" s="55"/>
      <c r="U396" s="55"/>
      <c r="V396" s="55"/>
      <c r="W396" s="58"/>
      <c r="X396" s="24"/>
      <c r="Y396" s="24"/>
      <c r="Z396" s="316"/>
      <c r="AA396" s="320"/>
      <c r="AB396" s="226"/>
      <c r="AC396" s="226"/>
      <c r="AD396" s="226"/>
      <c r="AE396" s="226"/>
      <c r="AF396" s="226"/>
      <c r="AG396" s="226"/>
      <c r="AH396" s="226"/>
      <c r="AI396" s="226"/>
      <c r="AJ396" s="226"/>
      <c r="AK396" s="226"/>
      <c r="AL396" s="226"/>
      <c r="AM396" s="226"/>
      <c r="AN396" s="226"/>
      <c r="AO396" s="226"/>
    </row>
    <row r="397" spans="1:41" s="157" customFormat="1" ht="15" customHeight="1">
      <c r="A397" s="344"/>
      <c r="B397" s="362"/>
      <c r="C397" s="55"/>
      <c r="D397" s="55"/>
      <c r="E397" s="55"/>
      <c r="F397" s="55"/>
      <c r="G397" s="55"/>
      <c r="H397" s="55"/>
      <c r="I397" s="56"/>
      <c r="J397" s="57"/>
      <c r="K397" s="55"/>
      <c r="L397" s="55"/>
      <c r="M397" s="55"/>
      <c r="N397" s="55"/>
      <c r="O397" s="55"/>
      <c r="P397" s="56"/>
      <c r="Q397" s="57"/>
      <c r="R397" s="55"/>
      <c r="S397" s="55"/>
      <c r="T397" s="55"/>
      <c r="U397" s="55"/>
      <c r="V397" s="55"/>
      <c r="W397" s="58"/>
      <c r="X397" s="24"/>
      <c r="Y397" s="24"/>
      <c r="Z397" s="316"/>
      <c r="AA397" s="320"/>
      <c r="AB397" s="226"/>
      <c r="AC397" s="226"/>
      <c r="AD397" s="226"/>
      <c r="AE397" s="226"/>
      <c r="AF397" s="226"/>
      <c r="AG397" s="226"/>
      <c r="AH397" s="226"/>
      <c r="AI397" s="226"/>
      <c r="AJ397" s="226"/>
      <c r="AK397" s="226"/>
      <c r="AL397" s="226"/>
      <c r="AM397" s="226"/>
      <c r="AN397" s="226"/>
      <c r="AO397" s="226"/>
    </row>
    <row r="398" spans="1:41" s="157" customFormat="1" ht="15" customHeight="1">
      <c r="A398" s="344"/>
      <c r="B398" s="362"/>
      <c r="C398" s="55"/>
      <c r="D398" s="55"/>
      <c r="E398" s="55"/>
      <c r="F398" s="55"/>
      <c r="G398" s="55"/>
      <c r="H398" s="55"/>
      <c r="I398" s="56"/>
      <c r="J398" s="57"/>
      <c r="K398" s="55"/>
      <c r="L398" s="55"/>
      <c r="M398" s="55"/>
      <c r="N398" s="55"/>
      <c r="O398" s="55"/>
      <c r="P398" s="56"/>
      <c r="Q398" s="57"/>
      <c r="R398" s="55"/>
      <c r="S398" s="55"/>
      <c r="T398" s="55"/>
      <c r="U398" s="55"/>
      <c r="V398" s="55"/>
      <c r="W398" s="58"/>
      <c r="X398" s="24"/>
      <c r="Y398" s="24"/>
      <c r="Z398" s="316"/>
      <c r="AA398" s="320"/>
      <c r="AB398" s="226"/>
      <c r="AC398" s="226"/>
      <c r="AD398" s="226"/>
      <c r="AE398" s="226"/>
      <c r="AF398" s="226"/>
      <c r="AG398" s="226"/>
      <c r="AH398" s="226"/>
      <c r="AI398" s="226"/>
      <c r="AJ398" s="226"/>
      <c r="AK398" s="226"/>
      <c r="AL398" s="226"/>
      <c r="AM398" s="226"/>
      <c r="AN398" s="226"/>
      <c r="AO398" s="226"/>
    </row>
    <row r="399" spans="1:41" s="157" customFormat="1" ht="15" customHeight="1">
      <c r="A399" s="344"/>
      <c r="B399" s="362"/>
      <c r="C399" s="55"/>
      <c r="D399" s="55"/>
      <c r="E399" s="55"/>
      <c r="F399" s="55"/>
      <c r="G399" s="55"/>
      <c r="H399" s="55"/>
      <c r="I399" s="56"/>
      <c r="J399" s="57"/>
      <c r="K399" s="55"/>
      <c r="L399" s="55"/>
      <c r="M399" s="55"/>
      <c r="N399" s="55"/>
      <c r="O399" s="55"/>
      <c r="P399" s="56"/>
      <c r="Q399" s="57"/>
      <c r="R399" s="55"/>
      <c r="S399" s="55"/>
      <c r="T399" s="55"/>
      <c r="U399" s="55"/>
      <c r="V399" s="55"/>
      <c r="W399" s="58"/>
      <c r="X399" s="24"/>
      <c r="Y399" s="24"/>
      <c r="Z399" s="316"/>
      <c r="AB399" s="225"/>
      <c r="AC399" s="225"/>
      <c r="AD399" s="225"/>
      <c r="AE399" s="225"/>
      <c r="AF399" s="225"/>
      <c r="AG399" s="225"/>
      <c r="AH399" s="225"/>
      <c r="AI399" s="225"/>
      <c r="AJ399" s="225"/>
      <c r="AK399" s="225"/>
      <c r="AL399" s="225"/>
      <c r="AM399" s="225"/>
      <c r="AN399" s="225"/>
      <c r="AO399" s="225"/>
    </row>
    <row r="400" spans="1:41" s="157" customFormat="1" ht="15" customHeight="1">
      <c r="A400" s="344"/>
      <c r="B400" s="362"/>
      <c r="C400" s="55"/>
      <c r="D400" s="55"/>
      <c r="E400" s="55"/>
      <c r="F400" s="55"/>
      <c r="G400" s="55"/>
      <c r="H400" s="55"/>
      <c r="I400" s="56"/>
      <c r="J400" s="57"/>
      <c r="K400" s="55"/>
      <c r="L400" s="55"/>
      <c r="M400" s="55"/>
      <c r="N400" s="55"/>
      <c r="O400" s="55"/>
      <c r="P400" s="56"/>
      <c r="Q400" s="57"/>
      <c r="R400" s="55"/>
      <c r="S400" s="55"/>
      <c r="T400" s="55"/>
      <c r="U400" s="55"/>
      <c r="V400" s="55"/>
      <c r="W400" s="58"/>
      <c r="X400" s="24"/>
      <c r="Y400" s="24"/>
      <c r="Z400" s="316"/>
      <c r="AB400" s="225"/>
      <c r="AC400" s="225"/>
      <c r="AD400" s="225"/>
      <c r="AE400" s="225"/>
      <c r="AF400" s="225"/>
      <c r="AG400" s="225"/>
      <c r="AH400" s="225"/>
      <c r="AI400" s="225"/>
      <c r="AJ400" s="225"/>
      <c r="AK400" s="225"/>
      <c r="AL400" s="225"/>
      <c r="AM400" s="225"/>
      <c r="AN400" s="225"/>
      <c r="AO400" s="225"/>
    </row>
    <row r="401" spans="1:41" s="157" customFormat="1" ht="15" customHeight="1">
      <c r="A401" s="344"/>
      <c r="B401" s="362"/>
      <c r="C401" s="55"/>
      <c r="D401" s="55"/>
      <c r="E401" s="55"/>
      <c r="F401" s="55"/>
      <c r="G401" s="55"/>
      <c r="H401" s="55"/>
      <c r="I401" s="56"/>
      <c r="J401" s="57"/>
      <c r="K401" s="55"/>
      <c r="L401" s="55"/>
      <c r="M401" s="55"/>
      <c r="N401" s="55"/>
      <c r="O401" s="55"/>
      <c r="P401" s="56"/>
      <c r="Q401" s="57"/>
      <c r="R401" s="55"/>
      <c r="S401" s="55"/>
      <c r="T401" s="55"/>
      <c r="U401" s="55"/>
      <c r="V401" s="55"/>
      <c r="W401" s="58"/>
      <c r="X401" s="24"/>
      <c r="Y401" s="24"/>
      <c r="Z401" s="316"/>
      <c r="AA401" s="319"/>
      <c r="AB401" s="224"/>
      <c r="AC401" s="224"/>
      <c r="AD401" s="224"/>
      <c r="AE401" s="224"/>
      <c r="AF401" s="224"/>
      <c r="AG401" s="224"/>
      <c r="AH401" s="224"/>
      <c r="AI401" s="224"/>
      <c r="AJ401" s="224"/>
      <c r="AK401" s="224"/>
      <c r="AL401" s="224"/>
      <c r="AM401" s="224"/>
      <c r="AN401" s="224"/>
      <c r="AO401" s="224"/>
    </row>
    <row r="402" spans="1:41" s="157" customFormat="1" ht="15" customHeight="1">
      <c r="A402" s="344"/>
      <c r="B402" s="362"/>
      <c r="C402" s="55"/>
      <c r="D402" s="55"/>
      <c r="E402" s="55"/>
      <c r="F402" s="55"/>
      <c r="G402" s="55"/>
      <c r="H402" s="55"/>
      <c r="I402" s="56"/>
      <c r="J402" s="57"/>
      <c r="K402" s="55"/>
      <c r="L402" s="55"/>
      <c r="M402" s="55"/>
      <c r="N402" s="55"/>
      <c r="O402" s="55"/>
      <c r="P402" s="56"/>
      <c r="Q402" s="57"/>
      <c r="R402" s="55"/>
      <c r="S402" s="55"/>
      <c r="T402" s="55"/>
      <c r="U402" s="55"/>
      <c r="V402" s="55"/>
      <c r="W402" s="58"/>
      <c r="X402" s="24"/>
      <c r="Y402" s="24"/>
      <c r="Z402" s="316"/>
      <c r="AB402" s="225"/>
      <c r="AC402" s="225"/>
      <c r="AD402" s="225"/>
      <c r="AE402" s="225"/>
      <c r="AF402" s="225"/>
      <c r="AG402" s="225"/>
      <c r="AH402" s="225"/>
      <c r="AI402" s="225"/>
      <c r="AJ402" s="225"/>
      <c r="AK402" s="225"/>
      <c r="AL402" s="225"/>
      <c r="AM402" s="225"/>
      <c r="AN402" s="225"/>
      <c r="AO402" s="225"/>
    </row>
    <row r="403" spans="1:41" s="157" customFormat="1" ht="15" customHeight="1">
      <c r="A403" s="344"/>
      <c r="B403" s="362"/>
      <c r="C403" s="55"/>
      <c r="D403" s="55"/>
      <c r="E403" s="55"/>
      <c r="F403" s="55"/>
      <c r="G403" s="55"/>
      <c r="H403" s="55"/>
      <c r="I403" s="56"/>
      <c r="J403" s="57"/>
      <c r="K403" s="55"/>
      <c r="L403" s="55"/>
      <c r="M403" s="55"/>
      <c r="N403" s="55"/>
      <c r="O403" s="55"/>
      <c r="P403" s="56"/>
      <c r="Q403" s="57"/>
      <c r="R403" s="55"/>
      <c r="S403" s="55"/>
      <c r="T403" s="55"/>
      <c r="U403" s="55"/>
      <c r="V403" s="55"/>
      <c r="W403" s="58"/>
      <c r="X403" s="24"/>
      <c r="Y403" s="24"/>
      <c r="Z403" s="316"/>
      <c r="AB403" s="225"/>
      <c r="AC403" s="225"/>
      <c r="AD403" s="225"/>
      <c r="AE403" s="226"/>
      <c r="AF403" s="225"/>
      <c r="AG403" s="225"/>
      <c r="AH403" s="225"/>
      <c r="AI403" s="225"/>
      <c r="AJ403" s="226"/>
      <c r="AK403" s="225"/>
      <c r="AL403" s="225"/>
      <c r="AM403" s="225"/>
      <c r="AN403" s="225"/>
      <c r="AO403" s="225"/>
    </row>
    <row r="404" spans="1:41" s="157" customFormat="1" ht="15" customHeight="1">
      <c r="A404" s="344"/>
      <c r="B404" s="362"/>
      <c r="C404" s="55"/>
      <c r="D404" s="55"/>
      <c r="E404" s="55"/>
      <c r="F404" s="55"/>
      <c r="G404" s="55"/>
      <c r="H404" s="55"/>
      <c r="I404" s="56"/>
      <c r="J404" s="57"/>
      <c r="K404" s="55"/>
      <c r="L404" s="55"/>
      <c r="M404" s="55"/>
      <c r="N404" s="55"/>
      <c r="O404" s="55"/>
      <c r="P404" s="56"/>
      <c r="Q404" s="57"/>
      <c r="R404" s="55"/>
      <c r="S404" s="55"/>
      <c r="T404" s="55"/>
      <c r="U404" s="55"/>
      <c r="V404" s="55"/>
      <c r="W404" s="58"/>
      <c r="X404" s="24"/>
      <c r="Y404" s="24"/>
      <c r="Z404" s="316"/>
      <c r="AA404" s="320"/>
      <c r="AB404" s="226"/>
      <c r="AC404" s="226"/>
      <c r="AD404" s="226"/>
      <c r="AE404" s="230"/>
      <c r="AF404" s="226"/>
      <c r="AG404" s="226"/>
      <c r="AH404" s="226"/>
      <c r="AI404" s="226"/>
      <c r="AJ404" s="226"/>
      <c r="AK404" s="225"/>
      <c r="AL404" s="225"/>
      <c r="AM404" s="225"/>
      <c r="AN404" s="225"/>
      <c r="AO404" s="226"/>
    </row>
    <row r="405" spans="1:41" s="157" customFormat="1" ht="15" customHeight="1">
      <c r="A405" s="344"/>
      <c r="B405" s="362"/>
      <c r="C405" s="55"/>
      <c r="D405" s="55"/>
      <c r="E405" s="55"/>
      <c r="F405" s="55"/>
      <c r="G405" s="55"/>
      <c r="H405" s="55"/>
      <c r="I405" s="56"/>
      <c r="J405" s="57"/>
      <c r="K405" s="55"/>
      <c r="L405" s="55"/>
      <c r="M405" s="55"/>
      <c r="N405" s="55"/>
      <c r="O405" s="55"/>
      <c r="P405" s="56"/>
      <c r="Q405" s="57"/>
      <c r="R405" s="55"/>
      <c r="S405" s="55"/>
      <c r="T405" s="55"/>
      <c r="U405" s="55"/>
      <c r="V405" s="55"/>
      <c r="W405" s="58"/>
      <c r="X405" s="24"/>
      <c r="Y405" s="24"/>
      <c r="Z405" s="316"/>
      <c r="AA405" s="320"/>
      <c r="AB405" s="226"/>
      <c r="AC405" s="226"/>
      <c r="AD405" s="226"/>
      <c r="AE405" s="230"/>
      <c r="AF405" s="226"/>
      <c r="AG405" s="226"/>
      <c r="AH405" s="226"/>
      <c r="AI405" s="226"/>
      <c r="AJ405" s="226"/>
      <c r="AK405" s="225"/>
      <c r="AL405" s="225"/>
      <c r="AM405" s="225"/>
      <c r="AN405" s="225"/>
      <c r="AO405" s="226"/>
    </row>
    <row r="406" spans="1:41" s="157" customFormat="1" ht="15.75">
      <c r="A406" s="344"/>
      <c r="B406" s="362"/>
      <c r="C406" s="55"/>
      <c r="D406" s="371" t="s">
        <v>132</v>
      </c>
      <c r="E406" s="366"/>
      <c r="F406" s="366"/>
      <c r="G406" s="366"/>
      <c r="H406" s="366"/>
      <c r="I406" s="35"/>
      <c r="J406" s="36"/>
      <c r="K406" s="372" t="s">
        <v>133</v>
      </c>
      <c r="L406" s="367"/>
      <c r="M406" s="367"/>
      <c r="N406" s="367"/>
      <c r="O406" s="367"/>
      <c r="P406" s="40"/>
      <c r="Q406" s="41"/>
      <c r="R406" s="369" t="s">
        <v>114</v>
      </c>
      <c r="S406" s="369"/>
      <c r="T406" s="369"/>
      <c r="U406" s="369"/>
      <c r="V406" s="369"/>
      <c r="W406" s="58"/>
      <c r="X406" s="24"/>
      <c r="Y406" s="24"/>
      <c r="Z406" s="316"/>
      <c r="AA406" s="320"/>
      <c r="AB406" s="226"/>
      <c r="AC406" s="226"/>
      <c r="AD406" s="226"/>
      <c r="AE406" s="230"/>
      <c r="AF406" s="226"/>
      <c r="AG406" s="226"/>
      <c r="AH406" s="226"/>
      <c r="AI406" s="226"/>
      <c r="AJ406" s="226"/>
      <c r="AK406" s="225"/>
      <c r="AL406" s="225"/>
      <c r="AM406" s="225"/>
      <c r="AN406" s="225"/>
      <c r="AO406" s="226"/>
    </row>
    <row r="407" spans="1:41" s="157" customFormat="1" ht="17.25">
      <c r="A407" s="344"/>
      <c r="B407" s="362"/>
      <c r="C407" s="55"/>
      <c r="D407" s="42">
        <v>2014</v>
      </c>
      <c r="E407" s="42">
        <v>2015</v>
      </c>
      <c r="F407" s="42">
        <v>2016</v>
      </c>
      <c r="G407" s="42">
        <v>2017</v>
      </c>
      <c r="H407" s="42">
        <v>2018</v>
      </c>
      <c r="I407" s="56"/>
      <c r="J407" s="57"/>
      <c r="K407" s="42">
        <v>2014</v>
      </c>
      <c r="L407" s="42">
        <v>2015</v>
      </c>
      <c r="M407" s="42">
        <v>2016</v>
      </c>
      <c r="N407" s="42">
        <v>2017</v>
      </c>
      <c r="O407" s="42">
        <v>2018</v>
      </c>
      <c r="P407" s="43"/>
      <c r="Q407" s="44"/>
      <c r="R407" s="42">
        <v>2014</v>
      </c>
      <c r="S407" s="42">
        <v>2015</v>
      </c>
      <c r="T407" s="42">
        <v>2016</v>
      </c>
      <c r="U407" s="42">
        <v>2017</v>
      </c>
      <c r="V407" s="42" t="s">
        <v>116</v>
      </c>
      <c r="W407" s="58"/>
      <c r="X407" s="24"/>
      <c r="Y407" s="24"/>
      <c r="Z407" s="316" t="s">
        <v>77</v>
      </c>
      <c r="AB407" s="225"/>
      <c r="AC407" s="225"/>
      <c r="AD407" s="225"/>
      <c r="AE407" s="225"/>
      <c r="AF407" s="225"/>
      <c r="AG407" s="225"/>
      <c r="AH407" s="225"/>
      <c r="AI407" s="225"/>
      <c r="AJ407" s="225"/>
      <c r="AK407" s="225"/>
      <c r="AL407" s="225"/>
      <c r="AM407" s="225"/>
      <c r="AN407" s="225"/>
      <c r="AO407" s="225"/>
    </row>
    <row r="408" spans="1:41" s="157" customFormat="1" ht="4.5" customHeight="1">
      <c r="A408" s="344"/>
      <c r="B408" s="362"/>
      <c r="C408" s="55"/>
      <c r="D408" s="45"/>
      <c r="E408" s="45"/>
      <c r="F408" s="45"/>
      <c r="G408" s="45"/>
      <c r="H408" s="45"/>
      <c r="I408" s="56"/>
      <c r="J408" s="57"/>
      <c r="K408" s="45"/>
      <c r="L408" s="45"/>
      <c r="M408" s="45"/>
      <c r="N408" s="45"/>
      <c r="O408" s="45"/>
      <c r="P408" s="43"/>
      <c r="Q408" s="44"/>
      <c r="R408" s="45"/>
      <c r="S408" s="45"/>
      <c r="T408" s="45"/>
      <c r="U408" s="45"/>
      <c r="V408" s="45"/>
      <c r="W408" s="58"/>
      <c r="X408" s="24"/>
      <c r="Y408" s="24"/>
      <c r="Z408" s="316"/>
      <c r="AB408" s="225"/>
      <c r="AC408" s="225"/>
      <c r="AD408" s="225"/>
      <c r="AE408" s="225"/>
      <c r="AF408" s="225"/>
      <c r="AG408" s="225"/>
      <c r="AH408" s="225"/>
      <c r="AI408" s="225"/>
      <c r="AJ408" s="225"/>
      <c r="AK408" s="225"/>
      <c r="AL408" s="225"/>
      <c r="AM408" s="225"/>
      <c r="AN408" s="225"/>
      <c r="AO408" s="225"/>
    </row>
    <row r="409" spans="1:41" s="157" customFormat="1" ht="4.5" customHeight="1">
      <c r="A409" s="344"/>
      <c r="B409" s="362"/>
      <c r="C409" s="55"/>
      <c r="D409" s="38"/>
      <c r="E409" s="38"/>
      <c r="F409" s="38"/>
      <c r="G409" s="38"/>
      <c r="H409" s="38"/>
      <c r="I409" s="56"/>
      <c r="J409" s="57"/>
      <c r="K409" s="38"/>
      <c r="L409" s="38"/>
      <c r="M409" s="38"/>
      <c r="N409" s="38"/>
      <c r="O409" s="38"/>
      <c r="P409" s="43"/>
      <c r="Q409" s="44"/>
      <c r="R409" s="38"/>
      <c r="S409" s="38"/>
      <c r="T409" s="38"/>
      <c r="U409" s="38"/>
      <c r="V409" s="38"/>
      <c r="W409" s="58"/>
      <c r="X409" s="24"/>
      <c r="Y409" s="24"/>
      <c r="Z409" s="316"/>
      <c r="AB409" s="225"/>
      <c r="AC409" s="225"/>
      <c r="AD409" s="225"/>
      <c r="AE409" s="225"/>
      <c r="AF409" s="225"/>
      <c r="AG409" s="225"/>
      <c r="AH409" s="225"/>
      <c r="AI409" s="225"/>
      <c r="AJ409" s="225"/>
      <c r="AK409" s="225"/>
      <c r="AL409" s="225"/>
      <c r="AM409" s="225"/>
      <c r="AN409" s="225"/>
      <c r="AO409" s="225"/>
    </row>
    <row r="410" spans="1:41" s="157" customFormat="1">
      <c r="A410" s="344"/>
      <c r="B410" s="362"/>
      <c r="C410" s="342" t="s">
        <v>56</v>
      </c>
      <c r="D410" s="121"/>
      <c r="E410" s="121"/>
      <c r="F410" s="48"/>
      <c r="G410" s="121"/>
      <c r="H410" s="121"/>
      <c r="I410" s="62"/>
      <c r="J410" s="63"/>
      <c r="K410" s="121"/>
      <c r="L410" s="121"/>
      <c r="M410" s="48"/>
      <c r="N410" s="48"/>
      <c r="O410" s="121"/>
      <c r="P410" s="62"/>
      <c r="Q410" s="63"/>
      <c r="R410" s="121"/>
      <c r="S410" s="121"/>
      <c r="T410" s="48"/>
      <c r="U410" s="48"/>
      <c r="V410" s="121"/>
      <c r="W410" s="58"/>
      <c r="X410" s="24"/>
      <c r="Y410" s="24"/>
      <c r="Z410" s="316" t="s">
        <v>57</v>
      </c>
      <c r="AA410" s="316" t="s">
        <v>77</v>
      </c>
      <c r="AB410" s="225"/>
      <c r="AC410" s="225"/>
      <c r="AD410" s="225"/>
      <c r="AE410" s="225"/>
      <c r="AF410" s="225"/>
      <c r="AG410" s="225"/>
      <c r="AH410" s="225"/>
      <c r="AI410" s="225"/>
      <c r="AJ410" s="225"/>
      <c r="AK410" s="225"/>
      <c r="AL410" s="225"/>
      <c r="AM410" s="225"/>
      <c r="AN410" s="225"/>
      <c r="AO410" s="225"/>
    </row>
    <row r="411" spans="1:41" s="157" customFormat="1">
      <c r="A411" s="344"/>
      <c r="B411" s="362"/>
      <c r="C411" s="342" t="s">
        <v>58</v>
      </c>
      <c r="D411" s="122">
        <f t="shared" ref="D411:H412" si="38">VLOOKUP(($Z411&amp;D$20&amp;$AA411),mcas.grade10,5,FALSE)</f>
        <v>77.3</v>
      </c>
      <c r="E411" s="122">
        <f t="shared" si="38"/>
        <v>77.099999999999994</v>
      </c>
      <c r="F411" s="59">
        <f t="shared" si="38"/>
        <v>76.8</v>
      </c>
      <c r="G411" s="59">
        <f t="shared" si="38"/>
        <v>77.400000000000006</v>
      </c>
      <c r="H411" s="122">
        <f t="shared" si="38"/>
        <v>77.376341483095302</v>
      </c>
      <c r="I411" s="62"/>
      <c r="J411" s="63"/>
      <c r="K411" s="122">
        <f t="shared" ref="K411:O412" si="39">VLOOKUP(($Z411&amp;K$20&amp;$AA411),mcas.grade10,6,FALSE)</f>
        <v>56</v>
      </c>
      <c r="L411" s="122">
        <f t="shared" si="39"/>
        <v>56</v>
      </c>
      <c r="M411" s="59">
        <f t="shared" si="39"/>
        <v>55</v>
      </c>
      <c r="N411" s="59">
        <f t="shared" si="39"/>
        <v>57</v>
      </c>
      <c r="O411" s="122">
        <f t="shared" si="39"/>
        <v>56</v>
      </c>
      <c r="P411" s="62"/>
      <c r="Q411" s="63"/>
      <c r="R411" s="122">
        <f t="shared" ref="R411:U412" si="40">VLOOKUP(($Z411&amp;R$20&amp;$AA411),mcas.grade10,7,FALSE)</f>
        <v>45</v>
      </c>
      <c r="S411" s="122">
        <f t="shared" si="40"/>
        <v>46</v>
      </c>
      <c r="T411" s="59">
        <f t="shared" si="40"/>
        <v>46</v>
      </c>
      <c r="U411" s="59">
        <f t="shared" si="40"/>
        <v>43</v>
      </c>
      <c r="V411" s="122">
        <f>VLOOKUP(($Z411&amp;2018&amp;$AA411),mcas.grade10,7,FALSE)</f>
        <v>45.832055456359626</v>
      </c>
      <c r="W411" s="58"/>
      <c r="X411" s="24"/>
      <c r="Y411" s="24"/>
      <c r="Z411" s="316" t="s">
        <v>59</v>
      </c>
      <c r="AA411" s="316" t="s">
        <v>77</v>
      </c>
      <c r="AB411" s="225"/>
      <c r="AC411" s="225"/>
      <c r="AD411" s="225"/>
      <c r="AE411" s="225"/>
      <c r="AF411" s="225"/>
      <c r="AG411" s="225"/>
      <c r="AH411" s="225"/>
      <c r="AI411" s="225"/>
      <c r="AJ411" s="225"/>
      <c r="AK411" s="225"/>
      <c r="AL411" s="225"/>
      <c r="AM411" s="225"/>
      <c r="AN411" s="225"/>
      <c r="AO411" s="225"/>
    </row>
    <row r="412" spans="1:41" s="157" customFormat="1">
      <c r="A412" s="344"/>
      <c r="B412" s="362"/>
      <c r="C412" s="342" t="s">
        <v>60</v>
      </c>
      <c r="D412" s="215">
        <f t="shared" si="38"/>
        <v>66.900000000000006</v>
      </c>
      <c r="E412" s="122">
        <f t="shared" si="38"/>
        <v>68.8</v>
      </c>
      <c r="F412" s="59">
        <f t="shared" si="38"/>
        <v>67.8</v>
      </c>
      <c r="G412" s="59">
        <f t="shared" si="38"/>
        <v>66.8</v>
      </c>
      <c r="H412" s="122">
        <f t="shared" si="38"/>
        <v>69.08358509566969</v>
      </c>
      <c r="I412" s="62"/>
      <c r="J412" s="63"/>
      <c r="K412" s="215">
        <f t="shared" si="39"/>
        <v>39</v>
      </c>
      <c r="L412" s="122">
        <f t="shared" si="39"/>
        <v>42</v>
      </c>
      <c r="M412" s="59">
        <f t="shared" si="39"/>
        <v>39</v>
      </c>
      <c r="N412" s="59">
        <f t="shared" si="39"/>
        <v>40</v>
      </c>
      <c r="O412" s="122">
        <f t="shared" si="39"/>
        <v>42</v>
      </c>
      <c r="P412" s="62"/>
      <c r="Q412" s="63"/>
      <c r="R412" s="215">
        <f t="shared" si="40"/>
        <v>38</v>
      </c>
      <c r="S412" s="122">
        <f t="shared" si="40"/>
        <v>51</v>
      </c>
      <c r="T412" s="59">
        <f t="shared" si="40"/>
        <v>42</v>
      </c>
      <c r="U412" s="59">
        <f t="shared" si="40"/>
        <v>43</v>
      </c>
      <c r="V412" s="122">
        <f>VLOOKUP(($Z412&amp;2018&amp;$AA412),mcas.grade10,7,FALSE)</f>
        <v>43.730352303523034</v>
      </c>
      <c r="W412" s="58"/>
      <c r="X412" s="24"/>
      <c r="Y412" s="24"/>
      <c r="Z412" s="316" t="s">
        <v>61</v>
      </c>
      <c r="AA412" s="316" t="s">
        <v>77</v>
      </c>
      <c r="AB412" s="225"/>
      <c r="AC412" s="225"/>
      <c r="AD412" s="225"/>
      <c r="AE412" s="225"/>
      <c r="AF412" s="225"/>
      <c r="AG412" s="225"/>
      <c r="AH412" s="225"/>
      <c r="AI412" s="225"/>
      <c r="AJ412" s="225"/>
      <c r="AK412" s="225"/>
      <c r="AL412" s="225"/>
      <c r="AM412" s="225"/>
      <c r="AN412" s="225"/>
      <c r="AO412" s="225"/>
    </row>
    <row r="413" spans="1:41" s="157" customFormat="1" ht="4.5" customHeight="1">
      <c r="A413" s="344"/>
      <c r="B413" s="362"/>
      <c r="C413" s="34"/>
      <c r="D413" s="64"/>
      <c r="E413" s="64"/>
      <c r="F413" s="64"/>
      <c r="G413" s="64"/>
      <c r="H413" s="64"/>
      <c r="I413" s="62"/>
      <c r="J413" s="63"/>
      <c r="K413" s="64"/>
      <c r="L413" s="64"/>
      <c r="M413" s="64"/>
      <c r="N413" s="64"/>
      <c r="O413" s="64"/>
      <c r="P413" s="62"/>
      <c r="Q413" s="63"/>
      <c r="R413" s="64"/>
      <c r="S413" s="64"/>
      <c r="T413" s="64"/>
      <c r="U413" s="64"/>
      <c r="V413" s="64"/>
      <c r="W413" s="58"/>
      <c r="X413" s="24"/>
      <c r="Y413" s="24"/>
      <c r="Z413" s="316"/>
      <c r="AB413" s="225"/>
      <c r="AC413" s="225"/>
      <c r="AD413" s="225"/>
      <c r="AE413" s="225"/>
      <c r="AF413" s="225"/>
      <c r="AG413" s="225"/>
      <c r="AH413" s="225"/>
      <c r="AI413" s="225"/>
      <c r="AJ413" s="225"/>
      <c r="AK413" s="225"/>
      <c r="AL413" s="225"/>
      <c r="AM413" s="225"/>
      <c r="AN413" s="225"/>
      <c r="AO413" s="225"/>
    </row>
    <row r="414" spans="1:41" s="157" customFormat="1" ht="4.5" customHeight="1">
      <c r="A414" s="344"/>
      <c r="B414" s="362"/>
      <c r="C414" s="34"/>
      <c r="D414" s="59"/>
      <c r="E414" s="59"/>
      <c r="F414" s="59"/>
      <c r="G414" s="59"/>
      <c r="H414" s="59"/>
      <c r="I414" s="62"/>
      <c r="J414" s="63"/>
      <c r="K414" s="59"/>
      <c r="L414" s="59"/>
      <c r="M414" s="59"/>
      <c r="N414" s="59"/>
      <c r="O414" s="59"/>
      <c r="P414" s="62"/>
      <c r="Q414" s="63"/>
      <c r="R414" s="59"/>
      <c r="S414" s="59"/>
      <c r="T414" s="59"/>
      <c r="U414" s="59"/>
      <c r="V414" s="59"/>
      <c r="W414" s="58"/>
      <c r="X414" s="24"/>
      <c r="Y414" s="24"/>
      <c r="Z414" s="316"/>
      <c r="AB414" s="225"/>
      <c r="AC414" s="225"/>
      <c r="AD414" s="225"/>
      <c r="AE414" s="225"/>
      <c r="AF414" s="225"/>
      <c r="AG414" s="225"/>
      <c r="AH414" s="225"/>
      <c r="AI414" s="225"/>
      <c r="AJ414" s="225"/>
      <c r="AK414" s="225"/>
      <c r="AL414" s="225"/>
      <c r="AM414" s="225"/>
      <c r="AN414" s="225"/>
      <c r="AO414" s="225"/>
    </row>
    <row r="415" spans="1:41" s="157" customFormat="1">
      <c r="A415" s="344"/>
      <c r="B415" s="362"/>
      <c r="C415" s="20" t="s">
        <v>134</v>
      </c>
      <c r="D415" s="116" t="s">
        <v>135</v>
      </c>
      <c r="E415" s="116" t="s">
        <v>135</v>
      </c>
      <c r="F415" s="116" t="s">
        <v>135</v>
      </c>
      <c r="G415" s="116" t="s">
        <v>135</v>
      </c>
      <c r="H415" s="116" t="s">
        <v>135</v>
      </c>
      <c r="I415" s="62"/>
      <c r="J415" s="63"/>
      <c r="K415" s="116" t="s">
        <v>135</v>
      </c>
      <c r="L415" s="116" t="s">
        <v>135</v>
      </c>
      <c r="M415" s="116" t="s">
        <v>135</v>
      </c>
      <c r="N415" s="116" t="s">
        <v>135</v>
      </c>
      <c r="O415" s="116" t="s">
        <v>135</v>
      </c>
      <c r="P415" s="62"/>
      <c r="Q415" s="63"/>
      <c r="R415" s="116" t="s">
        <v>135</v>
      </c>
      <c r="S415" s="116" t="s">
        <v>135</v>
      </c>
      <c r="T415" s="116" t="s">
        <v>135</v>
      </c>
      <c r="U415" s="116" t="s">
        <v>135</v>
      </c>
      <c r="V415" s="116" t="s">
        <v>135</v>
      </c>
      <c r="W415" s="58"/>
      <c r="X415" s="24"/>
      <c r="Y415" s="24"/>
      <c r="Z415" s="316"/>
      <c r="AB415" s="225"/>
      <c r="AC415" s="225"/>
      <c r="AD415" s="225"/>
      <c r="AE415" s="225"/>
      <c r="AF415" s="225"/>
      <c r="AG415" s="225"/>
      <c r="AH415" s="225"/>
      <c r="AI415" s="225"/>
      <c r="AJ415" s="225"/>
      <c r="AK415" s="225"/>
      <c r="AL415" s="225"/>
      <c r="AM415" s="225"/>
      <c r="AN415" s="225"/>
      <c r="AO415" s="225"/>
    </row>
    <row r="416" spans="1:41" s="157" customFormat="1" ht="15.75" thickBot="1">
      <c r="A416" s="344"/>
      <c r="B416" s="363"/>
      <c r="C416" s="155"/>
      <c r="D416" s="155"/>
      <c r="E416" s="155"/>
      <c r="F416" s="155"/>
      <c r="G416" s="155"/>
      <c r="H416" s="155"/>
      <c r="I416" s="155"/>
      <c r="J416" s="155"/>
      <c r="K416" s="155"/>
      <c r="L416" s="155"/>
      <c r="M416" s="155"/>
      <c r="N416" s="155"/>
      <c r="O416" s="155"/>
      <c r="P416" s="155"/>
      <c r="Q416" s="155"/>
      <c r="R416" s="155"/>
      <c r="S416" s="155"/>
      <c r="T416" s="155"/>
      <c r="U416" s="155"/>
      <c r="V416" s="155"/>
      <c r="W416" s="156"/>
      <c r="X416" s="24"/>
      <c r="Y416" s="24"/>
      <c r="Z416" s="316"/>
      <c r="AB416" s="225"/>
      <c r="AC416" s="225"/>
      <c r="AD416" s="225"/>
      <c r="AE416" s="225"/>
      <c r="AF416" s="225"/>
      <c r="AG416" s="225"/>
      <c r="AH416" s="225"/>
      <c r="AI416" s="225"/>
      <c r="AJ416" s="225"/>
      <c r="AK416" s="225"/>
      <c r="AL416" s="225"/>
      <c r="AM416" s="225"/>
      <c r="AN416" s="225"/>
      <c r="AO416" s="225"/>
    </row>
    <row r="417" spans="1:43">
      <c r="A417" s="344"/>
      <c r="B417" s="73"/>
      <c r="C417" s="68"/>
      <c r="D417" s="68"/>
      <c r="E417" s="68"/>
      <c r="AB417" s="225"/>
      <c r="AC417" s="225"/>
      <c r="AD417" s="225"/>
      <c r="AE417" s="225"/>
      <c r="AF417" s="225"/>
      <c r="AG417" s="225"/>
      <c r="AH417" s="225"/>
      <c r="AI417" s="225"/>
      <c r="AJ417" s="225"/>
      <c r="AK417" s="225"/>
      <c r="AL417" s="225"/>
      <c r="AM417" s="225"/>
      <c r="AN417" s="225"/>
      <c r="AO417" s="225"/>
    </row>
    <row r="418" spans="1:43" ht="30" customHeight="1">
      <c r="A418" s="344"/>
      <c r="C418" s="374" t="s">
        <v>136</v>
      </c>
      <c r="D418" s="374"/>
      <c r="E418" s="374"/>
      <c r="F418" s="374"/>
      <c r="G418" s="374"/>
      <c r="H418" s="374"/>
      <c r="I418" s="374"/>
      <c r="J418" s="374"/>
      <c r="K418" s="374"/>
      <c r="L418" s="374"/>
      <c r="M418" s="374"/>
      <c r="N418" s="374"/>
      <c r="O418" s="374"/>
      <c r="P418" s="374"/>
      <c r="Q418" s="374"/>
      <c r="R418" s="374"/>
      <c r="S418" s="374"/>
      <c r="T418" s="374"/>
      <c r="U418" s="374"/>
      <c r="V418" s="374"/>
      <c r="W418" s="74"/>
      <c r="AB418" s="225"/>
      <c r="AC418" s="225"/>
      <c r="AD418" s="225"/>
      <c r="AE418" s="225"/>
      <c r="AF418" s="225"/>
      <c r="AG418" s="225"/>
      <c r="AH418" s="225"/>
      <c r="AI418" s="225"/>
      <c r="AJ418" s="225"/>
      <c r="AK418" s="225"/>
      <c r="AL418" s="225"/>
      <c r="AM418" s="225"/>
      <c r="AN418" s="225"/>
      <c r="AO418" s="225"/>
    </row>
    <row r="419" spans="1:43" ht="45" customHeight="1">
      <c r="A419" s="344"/>
      <c r="C419" s="374" t="s">
        <v>65</v>
      </c>
      <c r="D419" s="374"/>
      <c r="E419" s="374"/>
      <c r="F419" s="374"/>
      <c r="G419" s="374"/>
      <c r="H419" s="374"/>
      <c r="I419" s="374"/>
      <c r="J419" s="374"/>
      <c r="K419" s="374"/>
      <c r="L419" s="374"/>
      <c r="M419" s="374"/>
      <c r="N419" s="374"/>
      <c r="O419" s="374"/>
      <c r="P419" s="374"/>
      <c r="Q419" s="374"/>
      <c r="R419" s="374"/>
      <c r="S419" s="374"/>
      <c r="T419" s="374"/>
      <c r="U419" s="374"/>
      <c r="V419" s="374"/>
      <c r="W419" s="374"/>
      <c r="AB419" s="225"/>
      <c r="AC419" s="225"/>
      <c r="AD419" s="225"/>
      <c r="AE419" s="225"/>
      <c r="AF419" s="225"/>
      <c r="AG419" s="225"/>
      <c r="AH419" s="225"/>
      <c r="AI419" s="225"/>
      <c r="AJ419" s="225"/>
      <c r="AK419" s="225"/>
      <c r="AL419" s="225"/>
      <c r="AM419" s="225"/>
      <c r="AN419" s="225"/>
      <c r="AO419" s="225"/>
    </row>
    <row r="420" spans="1:43" ht="15" customHeight="1">
      <c r="A420" s="344"/>
      <c r="C420" s="381" t="s">
        <v>137</v>
      </c>
      <c r="D420" s="381"/>
      <c r="E420" s="381"/>
      <c r="F420" s="381"/>
      <c r="G420" s="381"/>
      <c r="H420" s="381"/>
      <c r="I420" s="381"/>
      <c r="J420" s="381"/>
      <c r="K420" s="381"/>
      <c r="L420" s="381"/>
      <c r="M420" s="381"/>
      <c r="N420" s="381"/>
      <c r="O420" s="381"/>
      <c r="P420" s="381"/>
      <c r="Q420" s="381"/>
      <c r="R420" s="381"/>
      <c r="S420" s="381"/>
      <c r="T420" s="381"/>
      <c r="U420" s="381"/>
      <c r="V420" s="381"/>
      <c r="W420" s="338"/>
      <c r="AB420" s="225"/>
      <c r="AC420" s="225"/>
      <c r="AD420" s="225"/>
      <c r="AE420" s="225"/>
      <c r="AF420" s="225"/>
      <c r="AG420" s="225"/>
      <c r="AH420" s="225"/>
      <c r="AI420" s="225"/>
      <c r="AJ420" s="225"/>
      <c r="AK420" s="225"/>
      <c r="AL420" s="225"/>
      <c r="AM420" s="225"/>
      <c r="AN420" s="225"/>
      <c r="AO420" s="225"/>
    </row>
    <row r="421" spans="1:43" s="192" customFormat="1" ht="15.75" thickBot="1">
      <c r="A421" s="191"/>
      <c r="C421" s="75"/>
      <c r="D421" s="75"/>
      <c r="E421" s="75"/>
      <c r="F421" s="75"/>
      <c r="G421" s="75"/>
      <c r="H421" s="75"/>
      <c r="I421" s="75"/>
      <c r="J421" s="75"/>
      <c r="K421" s="75"/>
      <c r="L421" s="75"/>
      <c r="M421" s="75"/>
      <c r="N421" s="75"/>
      <c r="O421" s="75"/>
      <c r="P421" s="75"/>
      <c r="Q421" s="75"/>
      <c r="R421" s="75"/>
      <c r="S421" s="75"/>
      <c r="T421" s="75"/>
      <c r="U421" s="75"/>
      <c r="V421" s="75"/>
      <c r="W421" s="75"/>
      <c r="Z421" s="322"/>
      <c r="AA421" s="193"/>
      <c r="AB421" s="231"/>
      <c r="AC421" s="231"/>
      <c r="AD421" s="231"/>
      <c r="AE421" s="231"/>
      <c r="AF421" s="231"/>
      <c r="AG421" s="231"/>
      <c r="AH421" s="231"/>
      <c r="AI421" s="231"/>
      <c r="AJ421" s="231"/>
      <c r="AK421" s="231"/>
      <c r="AL421" s="231"/>
      <c r="AM421" s="231"/>
      <c r="AN421" s="231"/>
      <c r="AO421" s="231"/>
      <c r="AP421" s="193"/>
      <c r="AQ421" s="193"/>
    </row>
    <row r="422" spans="1:43" ht="60" customHeight="1">
      <c r="A422" s="344"/>
      <c r="B422" s="357" t="s">
        <v>144</v>
      </c>
      <c r="C422" s="358"/>
      <c r="D422" s="358"/>
      <c r="E422" s="358"/>
      <c r="F422" s="358"/>
      <c r="G422" s="358"/>
      <c r="H422" s="358"/>
      <c r="I422" s="358"/>
      <c r="J422" s="358"/>
      <c r="K422" s="358"/>
      <c r="L422" s="358"/>
      <c r="M422" s="358"/>
      <c r="N422" s="358"/>
      <c r="O422" s="358"/>
      <c r="P422" s="358"/>
      <c r="Q422" s="358"/>
      <c r="R422" s="358"/>
      <c r="S422" s="358"/>
      <c r="T422" s="358"/>
      <c r="U422" s="358"/>
      <c r="V422" s="358"/>
      <c r="W422" s="359"/>
      <c r="AB422" s="225"/>
      <c r="AC422" s="225"/>
      <c r="AD422" s="225"/>
      <c r="AE422" s="225"/>
      <c r="AF422" s="225"/>
      <c r="AG422" s="225"/>
      <c r="AH422" s="225"/>
      <c r="AI422" s="225"/>
      <c r="AJ422" s="225"/>
      <c r="AK422" s="225"/>
      <c r="AL422" s="225"/>
      <c r="AM422" s="225"/>
      <c r="AN422" s="225"/>
      <c r="AO422" s="225"/>
    </row>
    <row r="423" spans="1:43" ht="18.75" customHeight="1">
      <c r="A423" s="344"/>
      <c r="B423" s="361" t="s">
        <v>49</v>
      </c>
      <c r="C423" s="245"/>
      <c r="D423" s="99"/>
      <c r="E423" s="99"/>
      <c r="F423" s="99"/>
      <c r="G423" s="99"/>
      <c r="H423" s="99"/>
      <c r="I423" s="99"/>
      <c r="J423" s="99"/>
      <c r="K423" s="99"/>
      <c r="L423" s="99"/>
      <c r="M423" s="99"/>
      <c r="N423" s="99"/>
      <c r="O423" s="99"/>
      <c r="P423" s="99"/>
      <c r="Q423" s="99"/>
      <c r="R423" s="99"/>
      <c r="S423" s="99"/>
      <c r="T423" s="99"/>
      <c r="U423" s="99"/>
      <c r="V423" s="99"/>
      <c r="W423" s="246"/>
      <c r="AB423" s="225"/>
      <c r="AC423" s="225"/>
      <c r="AD423" s="225"/>
      <c r="AE423" s="225"/>
      <c r="AF423" s="225"/>
      <c r="AG423" s="225"/>
      <c r="AH423" s="225"/>
      <c r="AI423" s="225"/>
      <c r="AJ423" s="225"/>
      <c r="AK423" s="225"/>
      <c r="AL423" s="225"/>
      <c r="AM423" s="225"/>
      <c r="AN423" s="225"/>
      <c r="AO423" s="225"/>
    </row>
    <row r="424" spans="1:43" ht="14.25" customHeight="1">
      <c r="A424" s="344"/>
      <c r="B424" s="362"/>
      <c r="C424" s="30"/>
      <c r="D424" s="30"/>
      <c r="E424" s="30"/>
      <c r="F424" s="30"/>
      <c r="G424" s="30"/>
      <c r="H424" s="30"/>
      <c r="I424" s="31"/>
      <c r="J424" s="32"/>
      <c r="K424" s="30"/>
      <c r="L424" s="30"/>
      <c r="M424" s="30"/>
      <c r="N424" s="30"/>
      <c r="O424" s="30"/>
      <c r="P424" s="31"/>
      <c r="Q424" s="32"/>
      <c r="R424" s="30"/>
      <c r="S424" s="30"/>
      <c r="T424" s="30"/>
      <c r="U424" s="30"/>
      <c r="V424" s="30"/>
      <c r="W424" s="33"/>
      <c r="AB424" s="225"/>
      <c r="AC424" s="225"/>
      <c r="AD424" s="225"/>
      <c r="AE424" s="225"/>
      <c r="AF424" s="225"/>
      <c r="AG424" s="225"/>
      <c r="AH424" s="225"/>
      <c r="AI424" s="225"/>
      <c r="AJ424" s="225"/>
      <c r="AK424" s="225"/>
      <c r="AL424" s="225"/>
      <c r="AM424" s="225"/>
      <c r="AN424" s="225"/>
      <c r="AO424" s="225"/>
    </row>
    <row r="425" spans="1:43" ht="14.25" customHeight="1">
      <c r="A425" s="344"/>
      <c r="B425" s="362"/>
      <c r="C425" s="34"/>
      <c r="D425" s="34"/>
      <c r="E425" s="34"/>
      <c r="F425" s="34"/>
      <c r="G425" s="34"/>
      <c r="H425" s="34"/>
      <c r="I425" s="35"/>
      <c r="J425" s="36"/>
      <c r="K425" s="34"/>
      <c r="L425" s="34"/>
      <c r="M425" s="34"/>
      <c r="N425" s="34"/>
      <c r="O425" s="34"/>
      <c r="P425" s="35"/>
      <c r="Q425" s="36"/>
      <c r="R425" s="34"/>
      <c r="S425" s="34"/>
      <c r="T425" s="34"/>
      <c r="U425" s="34"/>
      <c r="V425" s="34"/>
      <c r="W425" s="37"/>
      <c r="AA425" s="318"/>
      <c r="AB425" s="228"/>
      <c r="AC425" s="228"/>
      <c r="AD425" s="228"/>
      <c r="AE425" s="228"/>
      <c r="AF425" s="229"/>
      <c r="AG425" s="228"/>
      <c r="AH425" s="228"/>
      <c r="AI425" s="228"/>
      <c r="AJ425" s="228"/>
      <c r="AK425" s="228"/>
      <c r="AL425" s="228"/>
      <c r="AM425" s="228"/>
      <c r="AN425" s="228"/>
      <c r="AO425" s="228"/>
    </row>
    <row r="426" spans="1:43" ht="14.25" customHeight="1">
      <c r="A426" s="344"/>
      <c r="B426" s="362"/>
      <c r="C426" s="34"/>
      <c r="D426" s="34"/>
      <c r="E426" s="34"/>
      <c r="F426" s="34"/>
      <c r="G426" s="34"/>
      <c r="H426" s="34"/>
      <c r="I426" s="35"/>
      <c r="J426" s="36"/>
      <c r="K426" s="34"/>
      <c r="L426" s="34"/>
      <c r="M426" s="34"/>
      <c r="N426" s="34"/>
      <c r="O426" s="34"/>
      <c r="P426" s="35"/>
      <c r="Q426" s="36"/>
      <c r="R426" s="34"/>
      <c r="S426" s="34"/>
      <c r="T426" s="34"/>
      <c r="U426" s="34"/>
      <c r="V426" s="34"/>
      <c r="W426" s="37"/>
      <c r="AA426" s="319"/>
      <c r="AB426" s="224"/>
      <c r="AC426" s="224"/>
      <c r="AD426" s="224"/>
      <c r="AE426" s="224"/>
      <c r="AF426" s="224"/>
      <c r="AG426" s="224"/>
      <c r="AH426" s="224"/>
      <c r="AI426" s="224"/>
      <c r="AJ426" s="224"/>
      <c r="AK426" s="224"/>
      <c r="AL426" s="224"/>
      <c r="AM426" s="224"/>
      <c r="AN426" s="224"/>
      <c r="AO426" s="224"/>
    </row>
    <row r="427" spans="1:43" ht="14.25" customHeight="1">
      <c r="A427" s="344"/>
      <c r="B427" s="362"/>
      <c r="C427" s="34"/>
      <c r="D427" s="34"/>
      <c r="E427" s="34"/>
      <c r="F427" s="34"/>
      <c r="G427" s="34"/>
      <c r="H427" s="34"/>
      <c r="I427" s="35"/>
      <c r="J427" s="36"/>
      <c r="K427" s="34"/>
      <c r="L427" s="34"/>
      <c r="M427" s="34"/>
      <c r="N427" s="34"/>
      <c r="O427" s="34"/>
      <c r="P427" s="35"/>
      <c r="Q427" s="36"/>
      <c r="R427" s="34"/>
      <c r="S427" s="34"/>
      <c r="T427" s="34"/>
      <c r="U427" s="34"/>
      <c r="V427" s="34"/>
      <c r="W427" s="37"/>
      <c r="AB427" s="225"/>
      <c r="AC427" s="225"/>
      <c r="AD427" s="225"/>
      <c r="AE427" s="225"/>
      <c r="AF427" s="225"/>
      <c r="AG427" s="225"/>
      <c r="AH427" s="225"/>
      <c r="AI427" s="225"/>
      <c r="AJ427" s="225"/>
      <c r="AK427" s="225"/>
      <c r="AL427" s="225"/>
      <c r="AM427" s="225"/>
      <c r="AN427" s="225"/>
      <c r="AO427" s="225"/>
    </row>
    <row r="428" spans="1:43" ht="14.25" customHeight="1">
      <c r="A428" s="344"/>
      <c r="B428" s="362"/>
      <c r="C428" s="34"/>
      <c r="D428" s="34"/>
      <c r="E428" s="34"/>
      <c r="F428" s="34"/>
      <c r="G428" s="34"/>
      <c r="H428" s="34"/>
      <c r="I428" s="35"/>
      <c r="J428" s="36"/>
      <c r="K428" s="34"/>
      <c r="L428" s="34"/>
      <c r="M428" s="34"/>
      <c r="N428" s="34"/>
      <c r="O428" s="34"/>
      <c r="P428" s="35"/>
      <c r="Q428" s="36"/>
      <c r="R428" s="34"/>
      <c r="S428" s="34"/>
      <c r="T428" s="34"/>
      <c r="U428" s="34"/>
      <c r="V428" s="34"/>
      <c r="W428" s="37"/>
      <c r="AB428" s="225"/>
      <c r="AC428" s="225"/>
      <c r="AD428" s="225"/>
      <c r="AE428" s="225"/>
      <c r="AF428" s="225"/>
      <c r="AG428" s="225"/>
      <c r="AH428" s="225"/>
      <c r="AI428" s="225"/>
      <c r="AJ428" s="225"/>
      <c r="AK428" s="225"/>
      <c r="AL428" s="225"/>
      <c r="AM428" s="225"/>
      <c r="AN428" s="225"/>
      <c r="AO428" s="225"/>
    </row>
    <row r="429" spans="1:43" ht="14.25" customHeight="1">
      <c r="A429" s="344"/>
      <c r="B429" s="362"/>
      <c r="C429" s="34"/>
      <c r="D429" s="34"/>
      <c r="E429" s="34"/>
      <c r="F429" s="34"/>
      <c r="G429" s="34"/>
      <c r="H429" s="34"/>
      <c r="I429" s="35"/>
      <c r="J429" s="36"/>
      <c r="K429" s="34"/>
      <c r="L429" s="34"/>
      <c r="M429" s="34"/>
      <c r="N429" s="34"/>
      <c r="O429" s="34"/>
      <c r="P429" s="35"/>
      <c r="Q429" s="36"/>
      <c r="R429" s="34"/>
      <c r="S429" s="34"/>
      <c r="T429" s="34"/>
      <c r="U429" s="34"/>
      <c r="V429" s="34"/>
      <c r="W429" s="37"/>
      <c r="AA429" s="320"/>
      <c r="AB429" s="226"/>
      <c r="AC429" s="226"/>
      <c r="AD429" s="226"/>
      <c r="AE429" s="226"/>
      <c r="AF429" s="226"/>
      <c r="AG429" s="226"/>
      <c r="AH429" s="226"/>
      <c r="AI429" s="226"/>
      <c r="AJ429" s="226"/>
      <c r="AK429" s="226"/>
      <c r="AL429" s="226"/>
      <c r="AM429" s="226"/>
      <c r="AN429" s="226"/>
      <c r="AO429" s="226"/>
    </row>
    <row r="430" spans="1:43" ht="14.25" customHeight="1">
      <c r="A430" s="344"/>
      <c r="B430" s="362"/>
      <c r="C430" s="34"/>
      <c r="D430" s="34"/>
      <c r="E430" s="34"/>
      <c r="F430" s="34"/>
      <c r="G430" s="34"/>
      <c r="H430" s="34"/>
      <c r="I430" s="35"/>
      <c r="J430" s="36"/>
      <c r="K430" s="34"/>
      <c r="L430" s="34"/>
      <c r="M430" s="34"/>
      <c r="N430" s="34"/>
      <c r="O430" s="34"/>
      <c r="P430" s="35"/>
      <c r="Q430" s="36"/>
      <c r="R430" s="34"/>
      <c r="S430" s="34"/>
      <c r="T430" s="34"/>
      <c r="U430" s="34"/>
      <c r="V430" s="34"/>
      <c r="W430" s="37"/>
      <c r="AA430" s="320"/>
      <c r="AB430" s="226"/>
      <c r="AC430" s="226"/>
      <c r="AD430" s="226"/>
      <c r="AE430" s="226"/>
      <c r="AF430" s="226"/>
      <c r="AG430" s="226"/>
      <c r="AH430" s="226"/>
      <c r="AI430" s="226"/>
      <c r="AJ430" s="226"/>
      <c r="AK430" s="226"/>
      <c r="AL430" s="226"/>
      <c r="AM430" s="226"/>
      <c r="AN430" s="226"/>
      <c r="AO430" s="226"/>
    </row>
    <row r="431" spans="1:43" ht="14.25" customHeight="1">
      <c r="A431" s="344"/>
      <c r="B431" s="362"/>
      <c r="C431" s="34"/>
      <c r="D431" s="34"/>
      <c r="E431" s="34"/>
      <c r="F431" s="34"/>
      <c r="G431" s="34"/>
      <c r="H431" s="34"/>
      <c r="I431" s="35"/>
      <c r="J431" s="36"/>
      <c r="K431" s="34"/>
      <c r="L431" s="34"/>
      <c r="M431" s="34"/>
      <c r="N431" s="34"/>
      <c r="O431" s="34"/>
      <c r="P431" s="35"/>
      <c r="Q431" s="36"/>
      <c r="R431" s="34"/>
      <c r="S431" s="34"/>
      <c r="T431" s="34"/>
      <c r="U431" s="34"/>
      <c r="V431" s="34"/>
      <c r="W431" s="37"/>
      <c r="AA431" s="320"/>
      <c r="AB431" s="226"/>
      <c r="AC431" s="226"/>
      <c r="AD431" s="226"/>
      <c r="AE431" s="226"/>
      <c r="AF431" s="226"/>
      <c r="AG431" s="226"/>
      <c r="AH431" s="226"/>
      <c r="AI431" s="226"/>
      <c r="AJ431" s="226"/>
      <c r="AK431" s="226"/>
      <c r="AL431" s="226"/>
      <c r="AM431" s="226"/>
      <c r="AN431" s="226"/>
      <c r="AO431" s="226"/>
    </row>
    <row r="432" spans="1:43" ht="14.25" customHeight="1">
      <c r="A432" s="344"/>
      <c r="B432" s="362"/>
      <c r="C432" s="34"/>
      <c r="D432" s="34"/>
      <c r="E432" s="34"/>
      <c r="F432" s="34"/>
      <c r="G432" s="34"/>
      <c r="H432" s="34"/>
      <c r="I432" s="35"/>
      <c r="J432" s="36"/>
      <c r="K432" s="34"/>
      <c r="L432" s="34"/>
      <c r="M432" s="34"/>
      <c r="N432" s="34"/>
      <c r="O432" s="34"/>
      <c r="P432" s="35"/>
      <c r="Q432" s="36"/>
      <c r="R432" s="34"/>
      <c r="S432" s="34"/>
      <c r="T432" s="34"/>
      <c r="U432" s="34"/>
      <c r="V432" s="34"/>
      <c r="W432" s="37"/>
      <c r="AB432" s="225"/>
      <c r="AC432" s="225"/>
      <c r="AD432" s="225"/>
      <c r="AE432" s="225"/>
      <c r="AF432" s="225"/>
      <c r="AG432" s="225"/>
      <c r="AH432" s="225"/>
      <c r="AI432" s="225"/>
      <c r="AJ432" s="225"/>
      <c r="AK432" s="225"/>
      <c r="AL432" s="225"/>
      <c r="AM432" s="225"/>
      <c r="AN432" s="225"/>
      <c r="AO432" s="225"/>
    </row>
    <row r="433" spans="1:41" s="157" customFormat="1" ht="14.25" customHeight="1">
      <c r="A433" s="344"/>
      <c r="B433" s="362"/>
      <c r="C433" s="34"/>
      <c r="D433" s="34"/>
      <c r="E433" s="34"/>
      <c r="F433" s="34"/>
      <c r="G433" s="34"/>
      <c r="H433" s="34"/>
      <c r="I433" s="35"/>
      <c r="J433" s="36"/>
      <c r="K433" s="34"/>
      <c r="L433" s="34"/>
      <c r="M433" s="34"/>
      <c r="N433" s="34"/>
      <c r="O433" s="34"/>
      <c r="P433" s="35"/>
      <c r="Q433" s="36"/>
      <c r="R433" s="34"/>
      <c r="S433" s="34"/>
      <c r="T433" s="34"/>
      <c r="U433" s="34"/>
      <c r="V433" s="34"/>
      <c r="W433" s="37"/>
      <c r="X433" s="24"/>
      <c r="Y433" s="24"/>
      <c r="Z433" s="316"/>
      <c r="AB433" s="225"/>
      <c r="AC433" s="225"/>
      <c r="AD433" s="225"/>
      <c r="AE433" s="225"/>
      <c r="AF433" s="225"/>
      <c r="AG433" s="225"/>
      <c r="AH433" s="225"/>
      <c r="AI433" s="225"/>
      <c r="AJ433" s="225"/>
      <c r="AK433" s="225"/>
      <c r="AL433" s="225"/>
      <c r="AM433" s="225"/>
      <c r="AN433" s="225"/>
      <c r="AO433" s="225"/>
    </row>
    <row r="434" spans="1:41" s="157" customFormat="1" ht="14.25" customHeight="1">
      <c r="A434" s="344"/>
      <c r="B434" s="362"/>
      <c r="C434" s="34"/>
      <c r="D434" s="34"/>
      <c r="E434" s="34"/>
      <c r="F434" s="34"/>
      <c r="G434" s="34"/>
      <c r="H434" s="34"/>
      <c r="I434" s="35"/>
      <c r="J434" s="36"/>
      <c r="K434" s="34"/>
      <c r="L434" s="34"/>
      <c r="M434" s="34"/>
      <c r="N434" s="34"/>
      <c r="O434" s="34"/>
      <c r="P434" s="35"/>
      <c r="Q434" s="36"/>
      <c r="R434" s="34"/>
      <c r="S434" s="34"/>
      <c r="T434" s="34"/>
      <c r="U434" s="34"/>
      <c r="V434" s="34"/>
      <c r="W434" s="37"/>
      <c r="X434" s="24"/>
      <c r="Y434" s="24"/>
      <c r="Z434" s="316"/>
      <c r="AA434" s="319"/>
      <c r="AB434" s="224"/>
      <c r="AC434" s="224"/>
      <c r="AD434" s="224"/>
      <c r="AE434" s="224"/>
      <c r="AF434" s="224"/>
      <c r="AG434" s="224"/>
      <c r="AH434" s="224"/>
      <c r="AI434" s="224"/>
      <c r="AJ434" s="224"/>
      <c r="AK434" s="224"/>
      <c r="AL434" s="224"/>
      <c r="AM434" s="224"/>
      <c r="AN434" s="224"/>
      <c r="AO434" s="224"/>
    </row>
    <row r="435" spans="1:41" s="157" customFormat="1" ht="14.25" customHeight="1">
      <c r="A435" s="344"/>
      <c r="B435" s="362"/>
      <c r="C435" s="34"/>
      <c r="D435" s="34"/>
      <c r="E435" s="34"/>
      <c r="F435" s="34"/>
      <c r="G435" s="34"/>
      <c r="H435" s="34"/>
      <c r="I435" s="35"/>
      <c r="J435" s="36"/>
      <c r="K435" s="34"/>
      <c r="L435" s="34"/>
      <c r="M435" s="34"/>
      <c r="N435" s="34"/>
      <c r="O435" s="34"/>
      <c r="P435" s="35"/>
      <c r="Q435" s="36"/>
      <c r="R435" s="34"/>
      <c r="S435" s="34"/>
      <c r="T435" s="34"/>
      <c r="U435" s="34"/>
      <c r="V435" s="34"/>
      <c r="W435" s="37"/>
      <c r="X435" s="24"/>
      <c r="Y435" s="24"/>
      <c r="Z435" s="316"/>
      <c r="AB435" s="225"/>
      <c r="AC435" s="225"/>
      <c r="AD435" s="225"/>
      <c r="AE435" s="225"/>
      <c r="AF435" s="225"/>
      <c r="AG435" s="225"/>
      <c r="AH435" s="225"/>
      <c r="AI435" s="225"/>
      <c r="AJ435" s="225"/>
      <c r="AK435" s="225"/>
      <c r="AL435" s="225"/>
      <c r="AM435" s="225"/>
      <c r="AN435" s="225"/>
      <c r="AO435" s="225"/>
    </row>
    <row r="436" spans="1:41" s="157" customFormat="1" ht="14.25" customHeight="1">
      <c r="A436" s="344"/>
      <c r="B436" s="362"/>
      <c r="C436" s="34"/>
      <c r="D436" s="34"/>
      <c r="E436" s="34"/>
      <c r="F436" s="34"/>
      <c r="G436" s="34"/>
      <c r="H436" s="34"/>
      <c r="I436" s="35"/>
      <c r="J436" s="36"/>
      <c r="K436" s="34"/>
      <c r="L436" s="34"/>
      <c r="M436" s="34"/>
      <c r="N436" s="34"/>
      <c r="O436" s="34"/>
      <c r="P436" s="35"/>
      <c r="Q436" s="36"/>
      <c r="R436" s="34"/>
      <c r="S436" s="34"/>
      <c r="T436" s="34"/>
      <c r="U436" s="34"/>
      <c r="V436" s="34"/>
      <c r="W436" s="37"/>
      <c r="X436" s="24"/>
      <c r="Y436" s="24"/>
      <c r="Z436" s="316"/>
      <c r="AB436" s="225"/>
      <c r="AC436" s="225"/>
      <c r="AD436" s="225"/>
      <c r="AE436" s="226"/>
      <c r="AF436" s="225"/>
      <c r="AG436" s="225"/>
      <c r="AH436" s="225"/>
      <c r="AI436" s="225"/>
      <c r="AJ436" s="226"/>
      <c r="AK436" s="225"/>
      <c r="AL436" s="225"/>
      <c r="AM436" s="225"/>
      <c r="AN436" s="225"/>
      <c r="AO436" s="225"/>
    </row>
    <row r="437" spans="1:41" s="157" customFormat="1">
      <c r="A437" s="344"/>
      <c r="B437" s="362"/>
      <c r="C437" s="34"/>
      <c r="D437" s="34"/>
      <c r="E437" s="34"/>
      <c r="F437" s="34"/>
      <c r="G437" s="34"/>
      <c r="H437" s="34"/>
      <c r="I437" s="35"/>
      <c r="J437" s="36"/>
      <c r="K437" s="34"/>
      <c r="L437" s="34"/>
      <c r="M437" s="34"/>
      <c r="N437" s="34"/>
      <c r="O437" s="34"/>
      <c r="P437" s="35"/>
      <c r="Q437" s="36"/>
      <c r="R437" s="34"/>
      <c r="S437" s="34"/>
      <c r="T437" s="34"/>
      <c r="U437" s="34"/>
      <c r="V437" s="34"/>
      <c r="W437" s="37"/>
      <c r="X437" s="24"/>
      <c r="Y437" s="24"/>
      <c r="Z437" s="316"/>
      <c r="AA437" s="320"/>
      <c r="AB437" s="226"/>
      <c r="AC437" s="226"/>
      <c r="AD437" s="226"/>
      <c r="AE437" s="230"/>
      <c r="AF437" s="226"/>
      <c r="AG437" s="226"/>
      <c r="AH437" s="226"/>
      <c r="AI437" s="226"/>
      <c r="AJ437" s="226"/>
      <c r="AK437" s="225"/>
      <c r="AL437" s="225"/>
      <c r="AM437" s="225"/>
      <c r="AN437" s="225"/>
      <c r="AO437" s="226"/>
    </row>
    <row r="438" spans="1:41" s="157" customFormat="1">
      <c r="A438" s="344"/>
      <c r="B438" s="362"/>
      <c r="C438" s="34"/>
      <c r="D438" s="34"/>
      <c r="E438" s="34"/>
      <c r="F438" s="34"/>
      <c r="G438" s="34"/>
      <c r="H438" s="34"/>
      <c r="I438" s="35"/>
      <c r="J438" s="36"/>
      <c r="K438" s="34"/>
      <c r="L438" s="34"/>
      <c r="M438" s="34"/>
      <c r="N438" s="34"/>
      <c r="O438" s="34"/>
      <c r="P438" s="35"/>
      <c r="Q438" s="36"/>
      <c r="R438" s="34"/>
      <c r="S438" s="34"/>
      <c r="T438" s="34"/>
      <c r="U438" s="34"/>
      <c r="V438" s="34"/>
      <c r="W438" s="37"/>
      <c r="X438" s="24"/>
      <c r="Y438" s="24"/>
      <c r="Z438" s="316"/>
      <c r="AA438" s="320"/>
      <c r="AB438" s="226"/>
      <c r="AC438" s="226"/>
      <c r="AD438" s="226"/>
      <c r="AE438" s="230"/>
      <c r="AF438" s="226"/>
      <c r="AG438" s="226"/>
      <c r="AH438" s="226"/>
      <c r="AI438" s="226"/>
      <c r="AJ438" s="226"/>
      <c r="AK438" s="225"/>
      <c r="AL438" s="225"/>
      <c r="AM438" s="225"/>
      <c r="AN438" s="225"/>
      <c r="AO438" s="226"/>
    </row>
    <row r="439" spans="1:41" s="157" customFormat="1" ht="15.75">
      <c r="A439" s="344"/>
      <c r="B439" s="362"/>
      <c r="C439" s="55"/>
      <c r="D439" s="371" t="s">
        <v>132</v>
      </c>
      <c r="E439" s="366"/>
      <c r="F439" s="366"/>
      <c r="G439" s="366"/>
      <c r="H439" s="366"/>
      <c r="I439" s="35"/>
      <c r="J439" s="36"/>
      <c r="K439" s="372" t="s">
        <v>133</v>
      </c>
      <c r="L439" s="367"/>
      <c r="M439" s="367"/>
      <c r="N439" s="367"/>
      <c r="O439" s="367"/>
      <c r="P439" s="40"/>
      <c r="Q439" s="41"/>
      <c r="R439" s="369" t="s">
        <v>114</v>
      </c>
      <c r="S439" s="369"/>
      <c r="T439" s="369"/>
      <c r="U439" s="369"/>
      <c r="V439" s="369"/>
      <c r="W439" s="37"/>
      <c r="X439" s="24"/>
      <c r="Y439" s="24"/>
      <c r="Z439" s="316"/>
      <c r="AA439" s="320"/>
      <c r="AB439" s="226"/>
      <c r="AC439" s="226"/>
      <c r="AD439" s="226"/>
      <c r="AE439" s="230"/>
      <c r="AF439" s="226"/>
      <c r="AG439" s="226"/>
      <c r="AH439" s="226"/>
      <c r="AI439" s="226"/>
      <c r="AJ439" s="226"/>
      <c r="AK439" s="225"/>
      <c r="AL439" s="225"/>
      <c r="AM439" s="225"/>
      <c r="AN439" s="225"/>
      <c r="AO439" s="226"/>
    </row>
    <row r="440" spans="1:41" s="157" customFormat="1" ht="17.25">
      <c r="A440" s="344"/>
      <c r="B440" s="362"/>
      <c r="C440" s="55"/>
      <c r="D440" s="42">
        <v>2014</v>
      </c>
      <c r="E440" s="42">
        <v>2015</v>
      </c>
      <c r="F440" s="42">
        <v>2016</v>
      </c>
      <c r="G440" s="42">
        <v>2017</v>
      </c>
      <c r="H440" s="42">
        <v>2018</v>
      </c>
      <c r="I440" s="56"/>
      <c r="J440" s="57"/>
      <c r="K440" s="42">
        <v>2014</v>
      </c>
      <c r="L440" s="42">
        <v>2015</v>
      </c>
      <c r="M440" s="42">
        <v>2016</v>
      </c>
      <c r="N440" s="42">
        <v>2017</v>
      </c>
      <c r="O440" s="42">
        <v>2018</v>
      </c>
      <c r="P440" s="43"/>
      <c r="Q440" s="44"/>
      <c r="R440" s="42">
        <v>2014</v>
      </c>
      <c r="S440" s="42">
        <v>2015</v>
      </c>
      <c r="T440" s="42">
        <v>2016</v>
      </c>
      <c r="U440" s="42">
        <v>2017</v>
      </c>
      <c r="V440" s="42" t="s">
        <v>116</v>
      </c>
      <c r="W440" s="37"/>
      <c r="X440" s="24"/>
      <c r="Y440" s="24"/>
      <c r="Z440" s="316" t="s">
        <v>79</v>
      </c>
      <c r="AB440" s="225"/>
      <c r="AC440" s="225"/>
      <c r="AD440" s="225"/>
      <c r="AE440" s="225"/>
      <c r="AF440" s="225"/>
      <c r="AG440" s="225"/>
      <c r="AH440" s="225"/>
      <c r="AI440" s="225"/>
      <c r="AJ440" s="225"/>
      <c r="AK440" s="225"/>
      <c r="AL440" s="225"/>
      <c r="AM440" s="225"/>
      <c r="AN440" s="225"/>
      <c r="AO440" s="225"/>
    </row>
    <row r="441" spans="1:41" s="157" customFormat="1" ht="4.5" customHeight="1">
      <c r="A441" s="344"/>
      <c r="B441" s="362"/>
      <c r="C441" s="55"/>
      <c r="D441" s="45"/>
      <c r="E441" s="45"/>
      <c r="F441" s="45"/>
      <c r="G441" s="45"/>
      <c r="H441" s="45"/>
      <c r="I441" s="56"/>
      <c r="J441" s="57"/>
      <c r="K441" s="45"/>
      <c r="L441" s="45"/>
      <c r="M441" s="45"/>
      <c r="N441" s="45"/>
      <c r="O441" s="45"/>
      <c r="P441" s="43"/>
      <c r="Q441" s="44"/>
      <c r="R441" s="45"/>
      <c r="S441" s="45"/>
      <c r="T441" s="45"/>
      <c r="U441" s="45"/>
      <c r="V441" s="45"/>
      <c r="W441" s="37"/>
      <c r="X441" s="24"/>
      <c r="Y441" s="24"/>
      <c r="Z441" s="316"/>
      <c r="AB441" s="225"/>
      <c r="AC441" s="225"/>
      <c r="AD441" s="225"/>
      <c r="AE441" s="225"/>
      <c r="AF441" s="225"/>
      <c r="AG441" s="225"/>
      <c r="AH441" s="225"/>
      <c r="AI441" s="225"/>
      <c r="AJ441" s="225"/>
      <c r="AK441" s="225"/>
      <c r="AL441" s="225"/>
      <c r="AM441" s="225"/>
      <c r="AN441" s="225"/>
      <c r="AO441" s="225"/>
    </row>
    <row r="442" spans="1:41" s="157" customFormat="1" ht="4.5" customHeight="1">
      <c r="A442" s="344"/>
      <c r="B442" s="362"/>
      <c r="C442" s="55"/>
      <c r="D442" s="38"/>
      <c r="E442" s="38"/>
      <c r="F442" s="38"/>
      <c r="G442" s="38"/>
      <c r="H442" s="38"/>
      <c r="I442" s="56"/>
      <c r="J442" s="57"/>
      <c r="K442" s="38"/>
      <c r="L442" s="38"/>
      <c r="M442" s="38"/>
      <c r="N442" s="38"/>
      <c r="O442" s="38"/>
      <c r="P442" s="43"/>
      <c r="Q442" s="44"/>
      <c r="R442" s="38"/>
      <c r="S442" s="38"/>
      <c r="T442" s="38"/>
      <c r="U442" s="38"/>
      <c r="V442" s="38"/>
      <c r="W442" s="37"/>
      <c r="X442" s="24"/>
      <c r="Y442" s="24"/>
      <c r="Z442" s="316"/>
      <c r="AB442" s="225"/>
      <c r="AC442" s="225"/>
      <c r="AD442" s="225"/>
      <c r="AE442" s="225"/>
      <c r="AF442" s="225"/>
      <c r="AG442" s="225"/>
      <c r="AH442" s="225"/>
      <c r="AI442" s="225"/>
      <c r="AJ442" s="225"/>
      <c r="AK442" s="225"/>
      <c r="AL442" s="225"/>
      <c r="AM442" s="225"/>
      <c r="AN442" s="225"/>
      <c r="AO442" s="225"/>
    </row>
    <row r="443" spans="1:41" s="157" customFormat="1">
      <c r="A443" s="344"/>
      <c r="B443" s="362"/>
      <c r="C443" s="342" t="s">
        <v>56</v>
      </c>
      <c r="D443" s="121"/>
      <c r="E443" s="121"/>
      <c r="F443" s="48"/>
      <c r="G443" s="48"/>
      <c r="H443" s="121"/>
      <c r="I443" s="62"/>
      <c r="J443" s="63"/>
      <c r="K443" s="121"/>
      <c r="L443" s="121"/>
      <c r="M443" s="48"/>
      <c r="N443" s="48"/>
      <c r="O443" s="121"/>
      <c r="P443" s="62"/>
      <c r="Q443" s="63"/>
      <c r="R443" s="121"/>
      <c r="S443" s="121"/>
      <c r="T443" s="48"/>
      <c r="U443" s="48"/>
      <c r="V443" s="121"/>
      <c r="W443" s="37"/>
      <c r="X443" s="24"/>
      <c r="Y443" s="24"/>
      <c r="Z443" s="316" t="s">
        <v>57</v>
      </c>
      <c r="AA443" s="316" t="s">
        <v>79</v>
      </c>
      <c r="AB443" s="225"/>
      <c r="AC443" s="225"/>
      <c r="AD443" s="225"/>
      <c r="AE443" s="225"/>
      <c r="AF443" s="225"/>
      <c r="AG443" s="225"/>
      <c r="AH443" s="225"/>
      <c r="AI443" s="225"/>
      <c r="AJ443" s="225"/>
      <c r="AK443" s="225"/>
      <c r="AL443" s="225"/>
      <c r="AM443" s="225"/>
      <c r="AN443" s="225"/>
      <c r="AO443" s="225"/>
    </row>
    <row r="444" spans="1:41" s="157" customFormat="1">
      <c r="A444" s="344"/>
      <c r="B444" s="362"/>
      <c r="C444" s="342" t="s">
        <v>58</v>
      </c>
      <c r="D444" s="122">
        <f t="shared" ref="D444:H445" si="41">VLOOKUP(($Z444&amp;D$20&amp;$AA444),mcas.grade10,2,FALSE)</f>
        <v>96.2</v>
      </c>
      <c r="E444" s="122">
        <f t="shared" si="41"/>
        <v>96.8</v>
      </c>
      <c r="F444" s="59">
        <f t="shared" si="41"/>
        <v>97.1</v>
      </c>
      <c r="G444" s="59">
        <f t="shared" si="41"/>
        <v>97.2</v>
      </c>
      <c r="H444" s="122">
        <f t="shared" si="41"/>
        <v>97.542204568023834</v>
      </c>
      <c r="I444" s="62"/>
      <c r="J444" s="63"/>
      <c r="K444" s="122">
        <f t="shared" ref="K444:O445" si="42">VLOOKUP(($Z444&amp;K$20&amp;$AA444),mcas.grade10,3,FALSE)</f>
        <v>90</v>
      </c>
      <c r="L444" s="122">
        <f t="shared" si="42"/>
        <v>92</v>
      </c>
      <c r="M444" s="59">
        <f t="shared" si="42"/>
        <v>92</v>
      </c>
      <c r="N444" s="59">
        <f t="shared" si="42"/>
        <v>92</v>
      </c>
      <c r="O444" s="122">
        <f t="shared" si="42"/>
        <v>93</v>
      </c>
      <c r="P444" s="62"/>
      <c r="Q444" s="63"/>
      <c r="R444" s="122">
        <f>VLOOKUP(($Z444&amp;R$20&amp;$AA444),mcas.grade10,4,FALSE)</f>
        <v>49</v>
      </c>
      <c r="S444" s="122">
        <f>VLOOKUP(($Z444&amp;S$20&amp;$AA444),mcas.grade10,4,FALSE)</f>
        <v>50</v>
      </c>
      <c r="T444" s="59">
        <f>VLOOKUP(($Z444&amp;T$20&amp;$AA444),mcas.grade10,4,FALSE)</f>
        <v>49</v>
      </c>
      <c r="U444" s="59">
        <f>VLOOKUP(($Z444&amp;U$20&amp;$AA444),mcas.grade10,4,FALSE)</f>
        <v>49</v>
      </c>
      <c r="V444" s="122">
        <f>VLOOKUP(($Z444&amp;2018&amp;$AA444),mcas.grade10,4,FALSE)</f>
        <v>49.29585462805224</v>
      </c>
      <c r="W444" s="37"/>
      <c r="X444" s="24"/>
      <c r="Y444" s="24"/>
      <c r="Z444" s="316" t="s">
        <v>59</v>
      </c>
      <c r="AA444" s="316" t="s">
        <v>79</v>
      </c>
      <c r="AB444" s="225"/>
      <c r="AC444" s="225"/>
      <c r="AD444" s="225"/>
      <c r="AE444" s="225"/>
      <c r="AF444" s="225"/>
      <c r="AG444" s="225"/>
      <c r="AH444" s="225"/>
      <c r="AI444" s="225"/>
      <c r="AJ444" s="225"/>
      <c r="AK444" s="225"/>
      <c r="AL444" s="225"/>
      <c r="AM444" s="225"/>
      <c r="AN444" s="225"/>
      <c r="AO444" s="225"/>
    </row>
    <row r="445" spans="1:41" s="157" customFormat="1">
      <c r="A445" s="344"/>
      <c r="B445" s="362"/>
      <c r="C445" s="342" t="s">
        <v>60</v>
      </c>
      <c r="D445" s="215">
        <f t="shared" si="41"/>
        <v>95.1</v>
      </c>
      <c r="E445" s="122">
        <f t="shared" si="41"/>
        <v>92.5</v>
      </c>
      <c r="F445" s="59">
        <f t="shared" si="41"/>
        <v>91.7</v>
      </c>
      <c r="G445" s="59">
        <f t="shared" si="41"/>
        <v>94.1</v>
      </c>
      <c r="H445" s="122">
        <f t="shared" si="41"/>
        <v>82.954545454545453</v>
      </c>
      <c r="I445" s="62"/>
      <c r="J445" s="63"/>
      <c r="K445" s="215">
        <f t="shared" si="42"/>
        <v>85</v>
      </c>
      <c r="L445" s="122">
        <f t="shared" si="42"/>
        <v>90</v>
      </c>
      <c r="M445" s="59">
        <f t="shared" si="42"/>
        <v>78</v>
      </c>
      <c r="N445" s="59">
        <f t="shared" si="42"/>
        <v>82</v>
      </c>
      <c r="O445" s="122">
        <f t="shared" si="42"/>
        <v>68</v>
      </c>
      <c r="P445" s="62"/>
      <c r="Q445" s="63"/>
      <c r="R445" s="215">
        <f>VLOOKUP(($Z445&amp;R$20&amp;$AA445),mcas.grade10,4,FALSE)</f>
        <v>52</v>
      </c>
      <c r="S445" s="121"/>
      <c r="T445" s="48"/>
      <c r="U445" s="48"/>
      <c r="V445" s="121"/>
      <c r="W445" s="37"/>
      <c r="X445" s="24"/>
      <c r="Y445" s="24"/>
      <c r="Z445" s="316" t="s">
        <v>61</v>
      </c>
      <c r="AA445" s="316" t="s">
        <v>79</v>
      </c>
      <c r="AB445" s="225"/>
      <c r="AC445" s="225"/>
      <c r="AD445" s="225"/>
      <c r="AE445" s="225"/>
      <c r="AF445" s="225"/>
      <c r="AG445" s="225"/>
      <c r="AH445" s="225"/>
      <c r="AI445" s="225"/>
      <c r="AJ445" s="225"/>
      <c r="AK445" s="225"/>
      <c r="AL445" s="225"/>
      <c r="AM445" s="225"/>
      <c r="AN445" s="225"/>
      <c r="AO445" s="225"/>
    </row>
    <row r="446" spans="1:41" s="157" customFormat="1" ht="4.5" customHeight="1">
      <c r="A446" s="344"/>
      <c r="B446" s="362"/>
      <c r="C446" s="34"/>
      <c r="D446" s="64"/>
      <c r="E446" s="64"/>
      <c r="F446" s="64"/>
      <c r="G446" s="64"/>
      <c r="H446" s="64"/>
      <c r="I446" s="62"/>
      <c r="J446" s="63"/>
      <c r="K446" s="64"/>
      <c r="L446" s="64"/>
      <c r="M446" s="64"/>
      <c r="N446" s="64"/>
      <c r="O446" s="64"/>
      <c r="P446" s="62"/>
      <c r="Q446" s="63"/>
      <c r="R446" s="64"/>
      <c r="S446" s="64"/>
      <c r="T446" s="64"/>
      <c r="U446" s="64"/>
      <c r="V446" s="64"/>
      <c r="W446" s="37"/>
      <c r="X446" s="24"/>
      <c r="Y446" s="24"/>
      <c r="Z446" s="316"/>
      <c r="AB446" s="225"/>
      <c r="AC446" s="225"/>
      <c r="AD446" s="225"/>
      <c r="AE446" s="225"/>
      <c r="AF446" s="225"/>
      <c r="AG446" s="225"/>
      <c r="AH446" s="225"/>
      <c r="AI446" s="225"/>
      <c r="AJ446" s="225"/>
      <c r="AK446" s="225"/>
      <c r="AL446" s="225"/>
      <c r="AM446" s="225"/>
      <c r="AN446" s="225"/>
      <c r="AO446" s="225"/>
    </row>
    <row r="447" spans="1:41" s="157" customFormat="1" ht="4.5" customHeight="1">
      <c r="A447" s="344"/>
      <c r="B447" s="362"/>
      <c r="C447" s="34"/>
      <c r="D447" s="59"/>
      <c r="E447" s="59"/>
      <c r="F447" s="59"/>
      <c r="G447" s="59"/>
      <c r="H447" s="59"/>
      <c r="I447" s="62"/>
      <c r="J447" s="63"/>
      <c r="K447" s="59"/>
      <c r="L447" s="59"/>
      <c r="M447" s="59"/>
      <c r="N447" s="59"/>
      <c r="O447" s="59"/>
      <c r="P447" s="62"/>
      <c r="Q447" s="63"/>
      <c r="R447" s="59"/>
      <c r="S447" s="59"/>
      <c r="T447" s="59"/>
      <c r="U447" s="59"/>
      <c r="V447" s="59"/>
      <c r="W447" s="37"/>
      <c r="X447" s="24"/>
      <c r="Y447" s="24"/>
      <c r="Z447" s="316"/>
      <c r="AB447" s="225"/>
      <c r="AC447" s="225"/>
      <c r="AD447" s="225"/>
      <c r="AE447" s="225"/>
      <c r="AF447" s="225"/>
      <c r="AG447" s="225"/>
      <c r="AH447" s="225"/>
      <c r="AI447" s="225"/>
      <c r="AJ447" s="225"/>
      <c r="AK447" s="225"/>
      <c r="AL447" s="225"/>
      <c r="AM447" s="225"/>
      <c r="AN447" s="225"/>
      <c r="AO447" s="225"/>
    </row>
    <row r="448" spans="1:41" s="157" customFormat="1">
      <c r="A448" s="344"/>
      <c r="B448" s="362"/>
      <c r="C448" s="20" t="s">
        <v>134</v>
      </c>
      <c r="D448" s="116" t="s">
        <v>135</v>
      </c>
      <c r="E448" s="116" t="s">
        <v>135</v>
      </c>
      <c r="F448" s="116" t="s">
        <v>135</v>
      </c>
      <c r="G448" s="116" t="s">
        <v>135</v>
      </c>
      <c r="H448" s="116" t="s">
        <v>135</v>
      </c>
      <c r="I448" s="62"/>
      <c r="J448" s="63"/>
      <c r="K448" s="116" t="s">
        <v>135</v>
      </c>
      <c r="L448" s="116" t="s">
        <v>135</v>
      </c>
      <c r="M448" s="116" t="s">
        <v>135</v>
      </c>
      <c r="N448" s="116" t="s">
        <v>135</v>
      </c>
      <c r="O448" s="116" t="s">
        <v>135</v>
      </c>
      <c r="P448" s="62"/>
      <c r="Q448" s="63"/>
      <c r="R448" s="116" t="s">
        <v>135</v>
      </c>
      <c r="S448" s="116" t="s">
        <v>135</v>
      </c>
      <c r="T448" s="116" t="s">
        <v>135</v>
      </c>
      <c r="U448" s="116" t="s">
        <v>135</v>
      </c>
      <c r="V448" s="116" t="s">
        <v>135</v>
      </c>
      <c r="W448" s="37"/>
      <c r="X448" s="24"/>
      <c r="Y448" s="24"/>
      <c r="Z448" s="316"/>
      <c r="AB448" s="225"/>
      <c r="AC448" s="225"/>
      <c r="AD448" s="225"/>
      <c r="AE448" s="225"/>
      <c r="AF448" s="225"/>
      <c r="AG448" s="225"/>
      <c r="AH448" s="225"/>
      <c r="AI448" s="225"/>
      <c r="AJ448" s="225"/>
      <c r="AK448" s="225"/>
      <c r="AL448" s="225"/>
      <c r="AM448" s="225"/>
      <c r="AN448" s="225"/>
      <c r="AO448" s="225"/>
    </row>
    <row r="449" spans="1:41" s="157" customFormat="1" ht="15.75" thickBot="1">
      <c r="A449" s="344"/>
      <c r="B449" s="363"/>
      <c r="C449" s="219"/>
      <c r="D449" s="220"/>
      <c r="E449" s="220"/>
      <c r="F449" s="220"/>
      <c r="G449" s="220"/>
      <c r="H449" s="220"/>
      <c r="I449" s="221"/>
      <c r="J449" s="221"/>
      <c r="K449" s="220"/>
      <c r="L449" s="220"/>
      <c r="M449" s="220"/>
      <c r="N449" s="220"/>
      <c r="O449" s="220"/>
      <c r="P449" s="221"/>
      <c r="Q449" s="221"/>
      <c r="R449" s="220"/>
      <c r="S449" s="220"/>
      <c r="T449" s="220"/>
      <c r="U449" s="220"/>
      <c r="V449" s="220"/>
      <c r="W449" s="222"/>
      <c r="X449" s="24"/>
      <c r="Y449" s="24"/>
      <c r="Z449" s="316"/>
      <c r="AB449" s="225"/>
      <c r="AC449" s="225"/>
      <c r="AD449" s="225"/>
      <c r="AE449" s="225"/>
      <c r="AF449" s="225"/>
      <c r="AG449" s="225"/>
      <c r="AH449" s="225"/>
      <c r="AI449" s="225"/>
      <c r="AJ449" s="225"/>
      <c r="AK449" s="225"/>
      <c r="AL449" s="225"/>
      <c r="AM449" s="225"/>
      <c r="AN449" s="225"/>
      <c r="AO449" s="225"/>
    </row>
    <row r="450" spans="1:41" s="157" customFormat="1" ht="18.75" customHeight="1">
      <c r="A450" s="344"/>
      <c r="B450" s="370" t="s">
        <v>63</v>
      </c>
      <c r="C450" s="15"/>
      <c r="D450" s="16"/>
      <c r="E450" s="16"/>
      <c r="F450" s="16"/>
      <c r="G450" s="16"/>
      <c r="H450" s="16"/>
      <c r="I450" s="16"/>
      <c r="J450" s="16"/>
      <c r="K450" s="16"/>
      <c r="L450" s="16"/>
      <c r="M450" s="16"/>
      <c r="N450" s="16"/>
      <c r="O450" s="16"/>
      <c r="P450" s="16"/>
      <c r="Q450" s="16"/>
      <c r="R450" s="16"/>
      <c r="S450" s="16"/>
      <c r="T450" s="16"/>
      <c r="U450" s="16"/>
      <c r="V450" s="16"/>
      <c r="W450" s="50"/>
      <c r="X450" s="24"/>
      <c r="Y450" s="24"/>
      <c r="Z450" s="316"/>
      <c r="AB450" s="225"/>
      <c r="AC450" s="225"/>
      <c r="AD450" s="225"/>
      <c r="AE450" s="225"/>
      <c r="AF450" s="225"/>
      <c r="AG450" s="225"/>
      <c r="AH450" s="225"/>
      <c r="AI450" s="225"/>
      <c r="AJ450" s="225"/>
      <c r="AK450" s="225"/>
      <c r="AL450" s="225"/>
      <c r="AM450" s="225"/>
      <c r="AN450" s="225"/>
      <c r="AO450" s="225"/>
    </row>
    <row r="451" spans="1:41" s="157" customFormat="1" ht="15" customHeight="1">
      <c r="A451" s="344"/>
      <c r="B451" s="362"/>
      <c r="C451" s="51"/>
      <c r="D451" s="51"/>
      <c r="E451" s="51"/>
      <c r="F451" s="51"/>
      <c r="G451" s="51"/>
      <c r="H451" s="51"/>
      <c r="I451" s="52"/>
      <c r="J451" s="53"/>
      <c r="K451" s="51"/>
      <c r="L451" s="51"/>
      <c r="M451" s="51"/>
      <c r="N451" s="51"/>
      <c r="O451" s="51"/>
      <c r="P451" s="52"/>
      <c r="Q451" s="53"/>
      <c r="R451" s="51"/>
      <c r="S451" s="51"/>
      <c r="T451" s="51"/>
      <c r="U451" s="51"/>
      <c r="V451" s="51"/>
      <c r="W451" s="54"/>
      <c r="X451" s="24"/>
      <c r="Y451" s="24"/>
      <c r="Z451" s="316"/>
      <c r="AB451" s="225"/>
      <c r="AC451" s="225"/>
      <c r="AD451" s="225"/>
      <c r="AE451" s="225"/>
      <c r="AF451" s="225"/>
      <c r="AG451" s="225"/>
      <c r="AH451" s="225"/>
      <c r="AI451" s="225"/>
      <c r="AJ451" s="225"/>
      <c r="AK451" s="225"/>
      <c r="AL451" s="225"/>
      <c r="AM451" s="225"/>
      <c r="AN451" s="225"/>
      <c r="AO451" s="225"/>
    </row>
    <row r="452" spans="1:41" s="157" customFormat="1" ht="15" customHeight="1">
      <c r="A452" s="344"/>
      <c r="B452" s="362"/>
      <c r="C452" s="55"/>
      <c r="D452" s="55"/>
      <c r="E452" s="55"/>
      <c r="F452" s="55"/>
      <c r="G452" s="55"/>
      <c r="H452" s="55"/>
      <c r="I452" s="56"/>
      <c r="J452" s="57"/>
      <c r="K452" s="55"/>
      <c r="L452" s="55"/>
      <c r="M452" s="55"/>
      <c r="N452" s="55"/>
      <c r="O452" s="55"/>
      <c r="P452" s="56"/>
      <c r="Q452" s="57"/>
      <c r="R452" s="55"/>
      <c r="S452" s="55"/>
      <c r="T452" s="55"/>
      <c r="U452" s="55"/>
      <c r="V452" s="55"/>
      <c r="W452" s="58"/>
      <c r="X452" s="24"/>
      <c r="Y452" s="24"/>
      <c r="Z452" s="316"/>
      <c r="AA452" s="318"/>
      <c r="AB452" s="228"/>
      <c r="AC452" s="228"/>
      <c r="AD452" s="228"/>
      <c r="AE452" s="228"/>
      <c r="AF452" s="229"/>
      <c r="AG452" s="228"/>
      <c r="AH452" s="228"/>
      <c r="AI452" s="228"/>
      <c r="AJ452" s="228"/>
      <c r="AK452" s="228"/>
      <c r="AL452" s="228"/>
      <c r="AM452" s="228"/>
      <c r="AN452" s="228"/>
      <c r="AO452" s="228"/>
    </row>
    <row r="453" spans="1:41" s="157" customFormat="1" ht="15" customHeight="1">
      <c r="A453" s="344"/>
      <c r="B453" s="362"/>
      <c r="C453" s="55"/>
      <c r="D453" s="55"/>
      <c r="E453" s="55"/>
      <c r="F453" s="55"/>
      <c r="G453" s="55"/>
      <c r="H453" s="55"/>
      <c r="I453" s="56"/>
      <c r="J453" s="57"/>
      <c r="K453" s="55"/>
      <c r="L453" s="55"/>
      <c r="M453" s="55"/>
      <c r="N453" s="55"/>
      <c r="O453" s="55"/>
      <c r="P453" s="56"/>
      <c r="Q453" s="57"/>
      <c r="R453" s="55"/>
      <c r="S453" s="55"/>
      <c r="T453" s="55"/>
      <c r="U453" s="55"/>
      <c r="V453" s="55"/>
      <c r="W453" s="58"/>
      <c r="X453" s="24"/>
      <c r="Y453" s="24"/>
      <c r="Z453" s="316"/>
      <c r="AA453" s="319"/>
      <c r="AB453" s="224"/>
      <c r="AC453" s="224"/>
      <c r="AD453" s="224"/>
      <c r="AE453" s="224"/>
      <c r="AF453" s="224"/>
      <c r="AG453" s="224"/>
      <c r="AH453" s="224"/>
      <c r="AI453" s="224"/>
      <c r="AJ453" s="224"/>
      <c r="AK453" s="224"/>
      <c r="AL453" s="224"/>
      <c r="AM453" s="224"/>
      <c r="AN453" s="224"/>
      <c r="AO453" s="224"/>
    </row>
    <row r="454" spans="1:41" s="157" customFormat="1" ht="15" customHeight="1">
      <c r="A454" s="344"/>
      <c r="B454" s="362"/>
      <c r="C454" s="55"/>
      <c r="D454" s="55"/>
      <c r="E454" s="55"/>
      <c r="F454" s="55"/>
      <c r="G454" s="55"/>
      <c r="H454" s="55"/>
      <c r="I454" s="56"/>
      <c r="J454" s="57"/>
      <c r="K454" s="55"/>
      <c r="L454" s="55"/>
      <c r="M454" s="55"/>
      <c r="N454" s="55"/>
      <c r="O454" s="55"/>
      <c r="P454" s="56"/>
      <c r="Q454" s="57"/>
      <c r="R454" s="55"/>
      <c r="S454" s="55"/>
      <c r="T454" s="55"/>
      <c r="U454" s="55"/>
      <c r="V454" s="55"/>
      <c r="W454" s="58"/>
      <c r="X454" s="24"/>
      <c r="Y454" s="24"/>
      <c r="Z454" s="316"/>
      <c r="AB454" s="225"/>
      <c r="AC454" s="225"/>
      <c r="AD454" s="225"/>
      <c r="AE454" s="225"/>
      <c r="AF454" s="225"/>
      <c r="AG454" s="225"/>
      <c r="AH454" s="225"/>
      <c r="AI454" s="225"/>
      <c r="AJ454" s="225"/>
      <c r="AK454" s="225"/>
      <c r="AL454" s="225"/>
      <c r="AM454" s="225"/>
      <c r="AN454" s="225"/>
      <c r="AO454" s="225"/>
    </row>
    <row r="455" spans="1:41" s="157" customFormat="1" ht="15" customHeight="1">
      <c r="A455" s="344"/>
      <c r="B455" s="362"/>
      <c r="C455" s="55"/>
      <c r="D455" s="55"/>
      <c r="E455" s="55"/>
      <c r="F455" s="55"/>
      <c r="G455" s="55"/>
      <c r="H455" s="55"/>
      <c r="I455" s="56"/>
      <c r="J455" s="57"/>
      <c r="K455" s="55"/>
      <c r="L455" s="55"/>
      <c r="M455" s="55"/>
      <c r="N455" s="55"/>
      <c r="O455" s="55"/>
      <c r="P455" s="56"/>
      <c r="Q455" s="57"/>
      <c r="R455" s="55"/>
      <c r="S455" s="55"/>
      <c r="T455" s="55"/>
      <c r="U455" s="55"/>
      <c r="V455" s="55"/>
      <c r="W455" s="58"/>
      <c r="X455" s="24"/>
      <c r="Y455" s="24"/>
      <c r="Z455" s="316"/>
      <c r="AB455" s="225"/>
      <c r="AC455" s="225"/>
      <c r="AD455" s="225"/>
      <c r="AE455" s="225"/>
      <c r="AF455" s="225"/>
      <c r="AG455" s="225"/>
      <c r="AH455" s="225"/>
      <c r="AI455" s="225"/>
      <c r="AJ455" s="225"/>
      <c r="AK455" s="225"/>
      <c r="AL455" s="225"/>
      <c r="AM455" s="225"/>
      <c r="AN455" s="225"/>
      <c r="AO455" s="225"/>
    </row>
    <row r="456" spans="1:41" s="157" customFormat="1" ht="15" customHeight="1">
      <c r="A456" s="344"/>
      <c r="B456" s="362"/>
      <c r="C456" s="55"/>
      <c r="D456" s="55"/>
      <c r="E456" s="55"/>
      <c r="F456" s="55"/>
      <c r="G456" s="55"/>
      <c r="H456" s="55"/>
      <c r="I456" s="56"/>
      <c r="J456" s="57"/>
      <c r="K456" s="55"/>
      <c r="L456" s="55"/>
      <c r="M456" s="55"/>
      <c r="N456" s="55"/>
      <c r="O456" s="55"/>
      <c r="P456" s="56"/>
      <c r="Q456" s="57"/>
      <c r="R456" s="55"/>
      <c r="S456" s="55"/>
      <c r="T456" s="55"/>
      <c r="U456" s="55"/>
      <c r="V456" s="55"/>
      <c r="W456" s="58"/>
      <c r="X456" s="24"/>
      <c r="Y456" s="24"/>
      <c r="Z456" s="316"/>
      <c r="AA456" s="320"/>
      <c r="AB456" s="226"/>
      <c r="AC456" s="226"/>
      <c r="AD456" s="226"/>
      <c r="AE456" s="226"/>
      <c r="AF456" s="226"/>
      <c r="AG456" s="226"/>
      <c r="AH456" s="226"/>
      <c r="AI456" s="226"/>
      <c r="AJ456" s="226"/>
      <c r="AK456" s="226"/>
      <c r="AL456" s="226"/>
      <c r="AM456" s="226"/>
      <c r="AN456" s="226"/>
      <c r="AO456" s="226"/>
    </row>
    <row r="457" spans="1:41" s="157" customFormat="1" ht="15" customHeight="1">
      <c r="A457" s="344"/>
      <c r="B457" s="362"/>
      <c r="C457" s="55"/>
      <c r="D457" s="55"/>
      <c r="E457" s="55"/>
      <c r="F457" s="55"/>
      <c r="G457" s="55"/>
      <c r="H457" s="55"/>
      <c r="I457" s="56"/>
      <c r="J457" s="57"/>
      <c r="K457" s="55"/>
      <c r="L457" s="55"/>
      <c r="M457" s="55"/>
      <c r="N457" s="55"/>
      <c r="O457" s="55"/>
      <c r="P457" s="56"/>
      <c r="Q457" s="57"/>
      <c r="R457" s="55"/>
      <c r="S457" s="55"/>
      <c r="T457" s="55"/>
      <c r="U457" s="55"/>
      <c r="V457" s="55"/>
      <c r="W457" s="58"/>
      <c r="X457" s="24"/>
      <c r="Y457" s="24"/>
      <c r="Z457" s="316"/>
      <c r="AA457" s="320"/>
      <c r="AB457" s="226"/>
      <c r="AC457" s="226"/>
      <c r="AD457" s="226"/>
      <c r="AE457" s="226"/>
      <c r="AF457" s="226"/>
      <c r="AG457" s="226"/>
      <c r="AH457" s="226"/>
      <c r="AI457" s="226"/>
      <c r="AJ457" s="226"/>
      <c r="AK457" s="226"/>
      <c r="AL457" s="226"/>
      <c r="AM457" s="226"/>
      <c r="AN457" s="226"/>
      <c r="AO457" s="226"/>
    </row>
    <row r="458" spans="1:41" s="157" customFormat="1" ht="15" customHeight="1">
      <c r="A458" s="344"/>
      <c r="B458" s="362"/>
      <c r="C458" s="55"/>
      <c r="D458" s="55"/>
      <c r="E458" s="55"/>
      <c r="F458" s="55"/>
      <c r="G458" s="55"/>
      <c r="H458" s="55"/>
      <c r="I458" s="56"/>
      <c r="J458" s="57"/>
      <c r="K458" s="55"/>
      <c r="L458" s="55"/>
      <c r="M458" s="55"/>
      <c r="N458" s="55"/>
      <c r="O458" s="55"/>
      <c r="P458" s="56"/>
      <c r="Q458" s="57"/>
      <c r="R458" s="55"/>
      <c r="S458" s="55"/>
      <c r="T458" s="55"/>
      <c r="U458" s="55"/>
      <c r="V458" s="55"/>
      <c r="W458" s="58"/>
      <c r="X458" s="24"/>
      <c r="Y458" s="24"/>
      <c r="Z458" s="316"/>
      <c r="AA458" s="320"/>
      <c r="AB458" s="226"/>
      <c r="AC458" s="226"/>
      <c r="AD458" s="226"/>
      <c r="AE458" s="226"/>
      <c r="AF458" s="226"/>
      <c r="AG458" s="226"/>
      <c r="AH458" s="226"/>
      <c r="AI458" s="226"/>
      <c r="AJ458" s="226"/>
      <c r="AK458" s="226"/>
      <c r="AL458" s="226"/>
      <c r="AM458" s="226"/>
      <c r="AN458" s="226"/>
      <c r="AO458" s="226"/>
    </row>
    <row r="459" spans="1:41" s="157" customFormat="1" ht="15" customHeight="1">
      <c r="A459" s="344"/>
      <c r="B459" s="362"/>
      <c r="C459" s="55"/>
      <c r="D459" s="55"/>
      <c r="E459" s="55"/>
      <c r="F459" s="55"/>
      <c r="G459" s="55"/>
      <c r="H459" s="55"/>
      <c r="I459" s="56"/>
      <c r="J459" s="57"/>
      <c r="K459" s="55"/>
      <c r="L459" s="55"/>
      <c r="M459" s="55"/>
      <c r="N459" s="55"/>
      <c r="O459" s="55"/>
      <c r="P459" s="56"/>
      <c r="Q459" s="57"/>
      <c r="R459" s="55"/>
      <c r="S459" s="55"/>
      <c r="T459" s="55"/>
      <c r="U459" s="55"/>
      <c r="V459" s="55"/>
      <c r="W459" s="58"/>
      <c r="X459" s="24"/>
      <c r="Y459" s="24"/>
      <c r="Z459" s="316"/>
      <c r="AB459" s="225"/>
      <c r="AC459" s="225"/>
      <c r="AD459" s="225"/>
      <c r="AE459" s="225"/>
      <c r="AF459" s="225"/>
      <c r="AG459" s="225"/>
      <c r="AH459" s="225"/>
      <c r="AI459" s="225"/>
      <c r="AJ459" s="225"/>
      <c r="AK459" s="225"/>
      <c r="AL459" s="225"/>
      <c r="AM459" s="225"/>
      <c r="AN459" s="225"/>
      <c r="AO459" s="225"/>
    </row>
    <row r="460" spans="1:41" s="157" customFormat="1" ht="15" customHeight="1">
      <c r="A460" s="344"/>
      <c r="B460" s="362"/>
      <c r="C460" s="55"/>
      <c r="D460" s="55"/>
      <c r="E460" s="55"/>
      <c r="F460" s="55"/>
      <c r="G460" s="55"/>
      <c r="H460" s="55"/>
      <c r="I460" s="56"/>
      <c r="J460" s="57"/>
      <c r="K460" s="55"/>
      <c r="L460" s="55"/>
      <c r="M460" s="55"/>
      <c r="N460" s="55"/>
      <c r="O460" s="55"/>
      <c r="P460" s="56"/>
      <c r="Q460" s="57"/>
      <c r="R460" s="55"/>
      <c r="S460" s="55"/>
      <c r="T460" s="55"/>
      <c r="U460" s="55"/>
      <c r="V460" s="55"/>
      <c r="W460" s="58"/>
      <c r="X460" s="24"/>
      <c r="Y460" s="24"/>
      <c r="Z460" s="316"/>
      <c r="AB460" s="225"/>
      <c r="AC460" s="225"/>
      <c r="AD460" s="225"/>
      <c r="AE460" s="225"/>
      <c r="AF460" s="225"/>
      <c r="AG460" s="225"/>
      <c r="AH460" s="225"/>
      <c r="AI460" s="225"/>
      <c r="AJ460" s="225"/>
      <c r="AK460" s="225"/>
      <c r="AL460" s="225"/>
      <c r="AM460" s="225"/>
      <c r="AN460" s="225"/>
      <c r="AO460" s="225"/>
    </row>
    <row r="461" spans="1:41" s="157" customFormat="1" ht="15" customHeight="1">
      <c r="A461" s="344"/>
      <c r="B461" s="362"/>
      <c r="C461" s="55"/>
      <c r="D461" s="55"/>
      <c r="E461" s="55"/>
      <c r="F461" s="55"/>
      <c r="G461" s="55"/>
      <c r="H461" s="55"/>
      <c r="I461" s="56"/>
      <c r="J461" s="57"/>
      <c r="K461" s="55"/>
      <c r="L461" s="55"/>
      <c r="M461" s="55"/>
      <c r="N461" s="55"/>
      <c r="O461" s="55"/>
      <c r="P461" s="56"/>
      <c r="Q461" s="57"/>
      <c r="R461" s="55"/>
      <c r="S461" s="55"/>
      <c r="T461" s="55"/>
      <c r="U461" s="55"/>
      <c r="V461" s="55"/>
      <c r="W461" s="58"/>
      <c r="X461" s="24"/>
      <c r="Y461" s="24"/>
      <c r="Z461" s="316"/>
      <c r="AA461" s="319"/>
      <c r="AB461" s="224"/>
      <c r="AC461" s="224"/>
      <c r="AD461" s="224"/>
      <c r="AE461" s="224"/>
      <c r="AF461" s="224"/>
      <c r="AG461" s="224"/>
      <c r="AH461" s="224"/>
      <c r="AI461" s="224"/>
      <c r="AJ461" s="224"/>
      <c r="AK461" s="224"/>
      <c r="AL461" s="224"/>
      <c r="AM461" s="224"/>
      <c r="AN461" s="224"/>
      <c r="AO461" s="224"/>
    </row>
    <row r="462" spans="1:41" s="157" customFormat="1" ht="15" customHeight="1">
      <c r="A462" s="344"/>
      <c r="B462" s="362"/>
      <c r="C462" s="55"/>
      <c r="D462" s="55"/>
      <c r="E462" s="55"/>
      <c r="F462" s="55"/>
      <c r="G462" s="55"/>
      <c r="H462" s="55"/>
      <c r="I462" s="56"/>
      <c r="J462" s="57"/>
      <c r="K462" s="55"/>
      <c r="L462" s="55"/>
      <c r="M462" s="55"/>
      <c r="N462" s="55"/>
      <c r="O462" s="55"/>
      <c r="P462" s="56"/>
      <c r="Q462" s="57"/>
      <c r="R462" s="55"/>
      <c r="S462" s="55"/>
      <c r="T462" s="55"/>
      <c r="U462" s="55"/>
      <c r="V462" s="55"/>
      <c r="W462" s="58"/>
      <c r="X462" s="24"/>
      <c r="Y462" s="24"/>
      <c r="Z462" s="316"/>
      <c r="AB462" s="225"/>
      <c r="AC462" s="225"/>
      <c r="AD462" s="225"/>
      <c r="AE462" s="225"/>
      <c r="AF462" s="225"/>
      <c r="AG462" s="225"/>
      <c r="AH462" s="225"/>
      <c r="AI462" s="225"/>
      <c r="AJ462" s="225"/>
      <c r="AK462" s="225"/>
      <c r="AL462" s="225"/>
      <c r="AM462" s="225"/>
      <c r="AN462" s="225"/>
      <c r="AO462" s="225"/>
    </row>
    <row r="463" spans="1:41" s="157" customFormat="1" ht="15" customHeight="1">
      <c r="A463" s="344"/>
      <c r="B463" s="362"/>
      <c r="C463" s="55"/>
      <c r="D463" s="55"/>
      <c r="E463" s="55"/>
      <c r="F463" s="55"/>
      <c r="G463" s="55"/>
      <c r="H463" s="55"/>
      <c r="I463" s="56"/>
      <c r="J463" s="57"/>
      <c r="K463" s="55"/>
      <c r="L463" s="55"/>
      <c r="M463" s="55"/>
      <c r="N463" s="55"/>
      <c r="O463" s="55"/>
      <c r="P463" s="56"/>
      <c r="Q463" s="57"/>
      <c r="R463" s="55"/>
      <c r="S463" s="55"/>
      <c r="T463" s="55"/>
      <c r="U463" s="55"/>
      <c r="V463" s="55"/>
      <c r="W463" s="58"/>
      <c r="X463" s="24"/>
      <c r="Y463" s="24"/>
      <c r="Z463" s="316"/>
      <c r="AB463" s="225"/>
      <c r="AC463" s="225"/>
      <c r="AD463" s="225"/>
      <c r="AE463" s="226"/>
      <c r="AF463" s="225"/>
      <c r="AG463" s="225"/>
      <c r="AH463" s="225"/>
      <c r="AI463" s="225"/>
      <c r="AJ463" s="226"/>
      <c r="AK463" s="225"/>
      <c r="AL463" s="225"/>
      <c r="AM463" s="225"/>
      <c r="AN463" s="225"/>
      <c r="AO463" s="225"/>
    </row>
    <row r="464" spans="1:41" s="157" customFormat="1" ht="15" customHeight="1">
      <c r="A464" s="344"/>
      <c r="B464" s="362"/>
      <c r="C464" s="55"/>
      <c r="D464" s="55"/>
      <c r="E464" s="55"/>
      <c r="F464" s="55"/>
      <c r="G464" s="55"/>
      <c r="H464" s="55"/>
      <c r="I464" s="56"/>
      <c r="J464" s="57"/>
      <c r="K464" s="55"/>
      <c r="L464" s="55"/>
      <c r="M464" s="55"/>
      <c r="N464" s="55"/>
      <c r="O464" s="55"/>
      <c r="P464" s="56"/>
      <c r="Q464" s="57"/>
      <c r="R464" s="55"/>
      <c r="S464" s="55"/>
      <c r="T464" s="55"/>
      <c r="U464" s="55"/>
      <c r="V464" s="55"/>
      <c r="W464" s="58"/>
      <c r="X464" s="24"/>
      <c r="Y464" s="24"/>
      <c r="Z464" s="316"/>
      <c r="AA464" s="320"/>
      <c r="AB464" s="226"/>
      <c r="AC464" s="226"/>
      <c r="AD464" s="226"/>
      <c r="AE464" s="230"/>
      <c r="AF464" s="226"/>
      <c r="AG464" s="226"/>
      <c r="AH464" s="226"/>
      <c r="AI464" s="226"/>
      <c r="AJ464" s="226"/>
      <c r="AK464" s="225"/>
      <c r="AL464" s="225"/>
      <c r="AM464" s="225"/>
      <c r="AN464" s="225"/>
      <c r="AO464" s="226"/>
    </row>
    <row r="465" spans="1:41" s="157" customFormat="1" ht="15" customHeight="1">
      <c r="A465" s="344"/>
      <c r="B465" s="362"/>
      <c r="C465" s="55"/>
      <c r="D465" s="55"/>
      <c r="E465" s="55"/>
      <c r="F465" s="55"/>
      <c r="G465" s="55"/>
      <c r="H465" s="55"/>
      <c r="I465" s="56"/>
      <c r="J465" s="57"/>
      <c r="K465" s="55"/>
      <c r="L465" s="55"/>
      <c r="M465" s="55"/>
      <c r="N465" s="55"/>
      <c r="O465" s="55"/>
      <c r="P465" s="56"/>
      <c r="Q465" s="57"/>
      <c r="R465" s="55"/>
      <c r="S465" s="55"/>
      <c r="T465" s="55"/>
      <c r="U465" s="55"/>
      <c r="V465" s="55"/>
      <c r="W465" s="58"/>
      <c r="X465" s="24"/>
      <c r="Y465" s="24"/>
      <c r="Z465" s="316"/>
      <c r="AA465" s="320"/>
      <c r="AB465" s="226"/>
      <c r="AC465" s="226"/>
      <c r="AD465" s="226"/>
      <c r="AE465" s="230"/>
      <c r="AF465" s="226"/>
      <c r="AG465" s="226"/>
      <c r="AH465" s="226"/>
      <c r="AI465" s="226"/>
      <c r="AJ465" s="226"/>
      <c r="AK465" s="225"/>
      <c r="AL465" s="225"/>
      <c r="AM465" s="225"/>
      <c r="AN465" s="225"/>
      <c r="AO465" s="226"/>
    </row>
    <row r="466" spans="1:41" s="157" customFormat="1" ht="15.75">
      <c r="A466" s="344"/>
      <c r="B466" s="362"/>
      <c r="C466" s="55"/>
      <c r="D466" s="371" t="s">
        <v>132</v>
      </c>
      <c r="E466" s="366"/>
      <c r="F466" s="366"/>
      <c r="G466" s="366"/>
      <c r="H466" s="366"/>
      <c r="I466" s="35"/>
      <c r="J466" s="36"/>
      <c r="K466" s="372" t="s">
        <v>133</v>
      </c>
      <c r="L466" s="367"/>
      <c r="M466" s="367"/>
      <c r="N466" s="367"/>
      <c r="O466" s="367"/>
      <c r="P466" s="40"/>
      <c r="Q466" s="41"/>
      <c r="R466" s="369" t="s">
        <v>114</v>
      </c>
      <c r="S466" s="369"/>
      <c r="T466" s="369"/>
      <c r="U466" s="369"/>
      <c r="V466" s="369"/>
      <c r="W466" s="58"/>
      <c r="X466" s="24"/>
      <c r="Y466" s="24"/>
      <c r="Z466" s="316"/>
      <c r="AA466" s="320"/>
      <c r="AB466" s="226"/>
      <c r="AC466" s="226"/>
      <c r="AD466" s="226"/>
      <c r="AE466" s="230"/>
      <c r="AF466" s="226"/>
      <c r="AG466" s="226"/>
      <c r="AH466" s="226"/>
      <c r="AI466" s="226"/>
      <c r="AJ466" s="226"/>
      <c r="AK466" s="225"/>
      <c r="AL466" s="225"/>
      <c r="AM466" s="225"/>
      <c r="AN466" s="225"/>
      <c r="AO466" s="226"/>
    </row>
    <row r="467" spans="1:41" s="157" customFormat="1" ht="17.25">
      <c r="A467" s="344"/>
      <c r="B467" s="362"/>
      <c r="C467" s="55"/>
      <c r="D467" s="42">
        <v>2014</v>
      </c>
      <c r="E467" s="42">
        <v>2015</v>
      </c>
      <c r="F467" s="42">
        <v>2016</v>
      </c>
      <c r="G467" s="42">
        <v>2017</v>
      </c>
      <c r="H467" s="42">
        <v>2018</v>
      </c>
      <c r="I467" s="56"/>
      <c r="J467" s="57"/>
      <c r="K467" s="42">
        <v>2014</v>
      </c>
      <c r="L467" s="42">
        <v>2015</v>
      </c>
      <c r="M467" s="42">
        <v>2016</v>
      </c>
      <c r="N467" s="42">
        <v>2017</v>
      </c>
      <c r="O467" s="42">
        <v>2018</v>
      </c>
      <c r="P467" s="43"/>
      <c r="Q467" s="44"/>
      <c r="R467" s="42">
        <v>2014</v>
      </c>
      <c r="S467" s="42">
        <v>2015</v>
      </c>
      <c r="T467" s="42">
        <v>2016</v>
      </c>
      <c r="U467" s="42">
        <v>2017</v>
      </c>
      <c r="V467" s="42" t="s">
        <v>116</v>
      </c>
      <c r="W467" s="58"/>
      <c r="X467" s="24"/>
      <c r="Y467" s="24"/>
      <c r="Z467" s="316" t="s">
        <v>79</v>
      </c>
      <c r="AB467" s="225"/>
      <c r="AC467" s="225"/>
      <c r="AD467" s="225"/>
      <c r="AE467" s="225"/>
      <c r="AF467" s="225"/>
      <c r="AG467" s="225"/>
      <c r="AH467" s="225"/>
      <c r="AI467" s="225"/>
      <c r="AJ467" s="225"/>
      <c r="AK467" s="225"/>
      <c r="AL467" s="225"/>
      <c r="AM467" s="225"/>
      <c r="AN467" s="225"/>
      <c r="AO467" s="225"/>
    </row>
    <row r="468" spans="1:41" s="157" customFormat="1" ht="4.5" customHeight="1">
      <c r="A468" s="344"/>
      <c r="B468" s="362"/>
      <c r="C468" s="55"/>
      <c r="D468" s="45"/>
      <c r="E468" s="45"/>
      <c r="F468" s="45"/>
      <c r="G468" s="45"/>
      <c r="H468" s="45"/>
      <c r="I468" s="56"/>
      <c r="J468" s="57"/>
      <c r="K468" s="45"/>
      <c r="L468" s="45"/>
      <c r="M468" s="45"/>
      <c r="N468" s="45"/>
      <c r="O468" s="45"/>
      <c r="P468" s="43"/>
      <c r="Q468" s="44"/>
      <c r="R468" s="45"/>
      <c r="S468" s="45"/>
      <c r="T468" s="45"/>
      <c r="U468" s="45"/>
      <c r="V468" s="45"/>
      <c r="W468" s="58"/>
      <c r="X468" s="24"/>
      <c r="Y468" s="24"/>
      <c r="Z468" s="316"/>
      <c r="AB468" s="225"/>
      <c r="AC468" s="225"/>
      <c r="AD468" s="225"/>
      <c r="AE468" s="225"/>
      <c r="AF468" s="225"/>
      <c r="AG468" s="225"/>
      <c r="AH468" s="225"/>
      <c r="AI468" s="225"/>
      <c r="AJ468" s="225"/>
      <c r="AK468" s="225"/>
      <c r="AL468" s="225"/>
      <c r="AM468" s="225"/>
      <c r="AN468" s="225"/>
      <c r="AO468" s="225"/>
    </row>
    <row r="469" spans="1:41" s="157" customFormat="1" ht="4.5" customHeight="1">
      <c r="A469" s="344"/>
      <c r="B469" s="362"/>
      <c r="C469" s="55"/>
      <c r="D469" s="38"/>
      <c r="E469" s="38"/>
      <c r="F469" s="38"/>
      <c r="G469" s="38"/>
      <c r="H469" s="38"/>
      <c r="I469" s="56"/>
      <c r="J469" s="57"/>
      <c r="K469" s="38"/>
      <c r="L469" s="38"/>
      <c r="M469" s="38"/>
      <c r="N469" s="38"/>
      <c r="O469" s="38"/>
      <c r="P469" s="43"/>
      <c r="Q469" s="44"/>
      <c r="R469" s="38"/>
      <c r="S469" s="38"/>
      <c r="T469" s="38"/>
      <c r="U469" s="38"/>
      <c r="V469" s="38"/>
      <c r="W469" s="58"/>
      <c r="X469" s="24"/>
      <c r="Y469" s="24"/>
      <c r="Z469" s="316"/>
      <c r="AB469" s="225"/>
      <c r="AC469" s="225"/>
      <c r="AD469" s="225"/>
      <c r="AE469" s="225"/>
      <c r="AF469" s="225"/>
      <c r="AG469" s="225"/>
      <c r="AH469" s="225"/>
      <c r="AI469" s="225"/>
      <c r="AJ469" s="225"/>
      <c r="AK469" s="225"/>
      <c r="AL469" s="225"/>
      <c r="AM469" s="225"/>
      <c r="AN469" s="225"/>
      <c r="AO469" s="225"/>
    </row>
    <row r="470" spans="1:41" s="157" customFormat="1">
      <c r="A470" s="344"/>
      <c r="B470" s="362"/>
      <c r="C470" s="342" t="s">
        <v>56</v>
      </c>
      <c r="D470" s="121"/>
      <c r="E470" s="121"/>
      <c r="F470" s="48"/>
      <c r="G470" s="48"/>
      <c r="H470" s="121"/>
      <c r="I470" s="62"/>
      <c r="J470" s="63"/>
      <c r="K470" s="121"/>
      <c r="L470" s="121"/>
      <c r="M470" s="48"/>
      <c r="N470" s="48"/>
      <c r="O470" s="121"/>
      <c r="P470" s="62"/>
      <c r="Q470" s="63"/>
      <c r="R470" s="121"/>
      <c r="S470" s="121"/>
      <c r="T470" s="48"/>
      <c r="U470" s="48"/>
      <c r="V470" s="121"/>
      <c r="W470" s="58"/>
      <c r="X470" s="24"/>
      <c r="Y470" s="24"/>
      <c r="Z470" s="316" t="s">
        <v>57</v>
      </c>
      <c r="AA470" s="316" t="s">
        <v>79</v>
      </c>
      <c r="AB470" s="225"/>
      <c r="AC470" s="225"/>
      <c r="AD470" s="225"/>
      <c r="AE470" s="225"/>
      <c r="AF470" s="225"/>
      <c r="AG470" s="225"/>
      <c r="AH470" s="225"/>
      <c r="AI470" s="225"/>
      <c r="AJ470" s="225"/>
      <c r="AK470" s="225"/>
      <c r="AL470" s="225"/>
      <c r="AM470" s="225"/>
      <c r="AN470" s="225"/>
      <c r="AO470" s="225"/>
    </row>
    <row r="471" spans="1:41" s="157" customFormat="1">
      <c r="A471" s="344"/>
      <c r="B471" s="362"/>
      <c r="C471" s="342" t="s">
        <v>58</v>
      </c>
      <c r="D471" s="122">
        <f t="shared" ref="D471:H472" si="43">VLOOKUP(($Z471&amp;D$20&amp;$AA471),mcas.grade10,5,FALSE)</f>
        <v>89</v>
      </c>
      <c r="E471" s="122">
        <f t="shared" si="43"/>
        <v>89.3</v>
      </c>
      <c r="F471" s="59">
        <f t="shared" si="43"/>
        <v>90.9</v>
      </c>
      <c r="G471" s="59">
        <f t="shared" si="43"/>
        <v>90</v>
      </c>
      <c r="H471" s="122">
        <f t="shared" si="43"/>
        <v>90.480961923847701</v>
      </c>
      <c r="I471" s="62"/>
      <c r="J471" s="63"/>
      <c r="K471" s="122">
        <f t="shared" ref="K471:O472" si="44">VLOOKUP(($Z471&amp;K$20&amp;$AA471),mcas.grade10,6,FALSE)</f>
        <v>75</v>
      </c>
      <c r="L471" s="122">
        <f t="shared" si="44"/>
        <v>77</v>
      </c>
      <c r="M471" s="59">
        <f t="shared" si="44"/>
        <v>79</v>
      </c>
      <c r="N471" s="59">
        <f t="shared" si="44"/>
        <v>79</v>
      </c>
      <c r="O471" s="122">
        <f t="shared" si="44"/>
        <v>79</v>
      </c>
      <c r="P471" s="62"/>
      <c r="Q471" s="63"/>
      <c r="R471" s="122">
        <f t="shared" ref="R471:U472" si="45">VLOOKUP(($Z471&amp;R$20&amp;$AA471),mcas.grade10,7,FALSE)</f>
        <v>50</v>
      </c>
      <c r="S471" s="122">
        <f t="shared" si="45"/>
        <v>47</v>
      </c>
      <c r="T471" s="59">
        <f t="shared" si="45"/>
        <v>50</v>
      </c>
      <c r="U471" s="59">
        <f t="shared" si="45"/>
        <v>50</v>
      </c>
      <c r="V471" s="122">
        <f>VLOOKUP(($Z471&amp;2018&amp;$AA471),mcas.grade10,7,FALSE)</f>
        <v>49.769230769230766</v>
      </c>
      <c r="W471" s="58"/>
      <c r="X471" s="24"/>
      <c r="Y471" s="24"/>
      <c r="Z471" s="316" t="s">
        <v>59</v>
      </c>
      <c r="AA471" s="316" t="s">
        <v>79</v>
      </c>
      <c r="AB471" s="225"/>
      <c r="AC471" s="225"/>
      <c r="AD471" s="225"/>
      <c r="AE471" s="225"/>
      <c r="AF471" s="225"/>
      <c r="AG471" s="225"/>
      <c r="AH471" s="225"/>
      <c r="AI471" s="225"/>
      <c r="AJ471" s="225"/>
      <c r="AK471" s="225"/>
      <c r="AL471" s="225"/>
      <c r="AM471" s="225"/>
      <c r="AN471" s="225"/>
      <c r="AO471" s="225"/>
    </row>
    <row r="472" spans="1:41" s="157" customFormat="1">
      <c r="A472" s="344"/>
      <c r="B472" s="362"/>
      <c r="C472" s="342" t="s">
        <v>60</v>
      </c>
      <c r="D472" s="215">
        <f t="shared" si="43"/>
        <v>86.3</v>
      </c>
      <c r="E472" s="122">
        <f t="shared" si="43"/>
        <v>82.5</v>
      </c>
      <c r="F472" s="59">
        <f t="shared" si="43"/>
        <v>79.2</v>
      </c>
      <c r="G472" s="59">
        <f t="shared" si="43"/>
        <v>89.7</v>
      </c>
      <c r="H472" s="122">
        <f t="shared" si="43"/>
        <v>67.045454545454547</v>
      </c>
      <c r="I472" s="62"/>
      <c r="J472" s="63"/>
      <c r="K472" s="215">
        <f t="shared" si="44"/>
        <v>70</v>
      </c>
      <c r="L472" s="122">
        <f t="shared" si="44"/>
        <v>70</v>
      </c>
      <c r="M472" s="59">
        <f t="shared" si="44"/>
        <v>50</v>
      </c>
      <c r="N472" s="59">
        <f t="shared" si="44"/>
        <v>82</v>
      </c>
      <c r="O472" s="122">
        <f t="shared" si="44"/>
        <v>55</v>
      </c>
      <c r="P472" s="62"/>
      <c r="Q472" s="63"/>
      <c r="R472" s="215">
        <f t="shared" si="45"/>
        <v>43</v>
      </c>
      <c r="S472" s="121"/>
      <c r="T472" s="48"/>
      <c r="U472" s="48"/>
      <c r="V472" s="121"/>
      <c r="W472" s="58"/>
      <c r="X472" s="24"/>
      <c r="Y472" s="24"/>
      <c r="Z472" s="316" t="s">
        <v>61</v>
      </c>
      <c r="AA472" s="316" t="s">
        <v>79</v>
      </c>
      <c r="AB472" s="225"/>
      <c r="AC472" s="225"/>
      <c r="AD472" s="225"/>
      <c r="AE472" s="225"/>
      <c r="AF472" s="225"/>
      <c r="AG472" s="225"/>
      <c r="AH472" s="225"/>
      <c r="AI472" s="225"/>
      <c r="AJ472" s="225"/>
      <c r="AK472" s="225"/>
      <c r="AL472" s="225"/>
      <c r="AM472" s="225"/>
      <c r="AN472" s="225"/>
      <c r="AO472" s="225"/>
    </row>
    <row r="473" spans="1:41" s="157" customFormat="1" ht="4.5" customHeight="1">
      <c r="A473" s="344"/>
      <c r="B473" s="362"/>
      <c r="C473" s="34"/>
      <c r="D473" s="64"/>
      <c r="E473" s="64"/>
      <c r="F473" s="64"/>
      <c r="G473" s="64"/>
      <c r="H473" s="64"/>
      <c r="I473" s="62"/>
      <c r="J473" s="63"/>
      <c r="K473" s="64"/>
      <c r="L473" s="64"/>
      <c r="M473" s="64"/>
      <c r="N473" s="64"/>
      <c r="O473" s="64"/>
      <c r="P473" s="62"/>
      <c r="Q473" s="63"/>
      <c r="R473" s="64"/>
      <c r="S473" s="64"/>
      <c r="T473" s="64"/>
      <c r="U473" s="64"/>
      <c r="V473" s="64"/>
      <c r="W473" s="58"/>
      <c r="X473" s="24"/>
      <c r="Y473" s="24"/>
      <c r="Z473" s="316"/>
      <c r="AB473" s="225"/>
      <c r="AC473" s="225"/>
      <c r="AD473" s="225"/>
      <c r="AE473" s="225"/>
      <c r="AF473" s="225"/>
      <c r="AG473" s="225"/>
      <c r="AH473" s="225"/>
      <c r="AI473" s="225"/>
      <c r="AJ473" s="225"/>
      <c r="AK473" s="225"/>
      <c r="AL473" s="225"/>
      <c r="AM473" s="225"/>
      <c r="AN473" s="225"/>
      <c r="AO473" s="225"/>
    </row>
    <row r="474" spans="1:41" s="157" customFormat="1" ht="4.5" customHeight="1">
      <c r="A474" s="344"/>
      <c r="B474" s="362"/>
      <c r="C474" s="34"/>
      <c r="D474" s="59"/>
      <c r="E474" s="59"/>
      <c r="F474" s="59"/>
      <c r="G474" s="59"/>
      <c r="H474" s="59"/>
      <c r="I474" s="62"/>
      <c r="J474" s="63"/>
      <c r="K474" s="59"/>
      <c r="L474" s="59"/>
      <c r="M474" s="59"/>
      <c r="N474" s="59"/>
      <c r="O474" s="59"/>
      <c r="P474" s="62"/>
      <c r="Q474" s="63"/>
      <c r="R474" s="59"/>
      <c r="S474" s="59"/>
      <c r="T474" s="59"/>
      <c r="U474" s="59"/>
      <c r="V474" s="59"/>
      <c r="W474" s="58"/>
      <c r="X474" s="24"/>
      <c r="Y474" s="24"/>
      <c r="Z474" s="316"/>
      <c r="AB474" s="225"/>
      <c r="AC474" s="225"/>
      <c r="AD474" s="225"/>
      <c r="AE474" s="225"/>
      <c r="AF474" s="225"/>
      <c r="AG474" s="225"/>
      <c r="AH474" s="225"/>
      <c r="AI474" s="225"/>
      <c r="AJ474" s="225"/>
      <c r="AK474" s="225"/>
      <c r="AL474" s="225"/>
      <c r="AM474" s="225"/>
      <c r="AN474" s="225"/>
      <c r="AO474" s="225"/>
    </row>
    <row r="475" spans="1:41" s="157" customFormat="1">
      <c r="A475" s="344"/>
      <c r="B475" s="362"/>
      <c r="C475" s="20" t="s">
        <v>134</v>
      </c>
      <c r="D475" s="116" t="s">
        <v>135</v>
      </c>
      <c r="E475" s="116" t="s">
        <v>135</v>
      </c>
      <c r="F475" s="116" t="s">
        <v>135</v>
      </c>
      <c r="G475" s="116" t="s">
        <v>135</v>
      </c>
      <c r="H475" s="116" t="s">
        <v>135</v>
      </c>
      <c r="I475" s="62"/>
      <c r="J475" s="63"/>
      <c r="K475" s="116" t="s">
        <v>135</v>
      </c>
      <c r="L475" s="116" t="s">
        <v>135</v>
      </c>
      <c r="M475" s="116" t="s">
        <v>135</v>
      </c>
      <c r="N475" s="116" t="s">
        <v>135</v>
      </c>
      <c r="O475" s="116" t="s">
        <v>135</v>
      </c>
      <c r="P475" s="62"/>
      <c r="Q475" s="63"/>
      <c r="R475" s="116" t="s">
        <v>135</v>
      </c>
      <c r="S475" s="116" t="s">
        <v>135</v>
      </c>
      <c r="T475" s="116" t="s">
        <v>135</v>
      </c>
      <c r="U475" s="116" t="s">
        <v>135</v>
      </c>
      <c r="V475" s="116" t="s">
        <v>135</v>
      </c>
      <c r="W475" s="58"/>
      <c r="X475" s="24"/>
      <c r="Y475" s="24"/>
      <c r="Z475" s="316"/>
      <c r="AB475" s="225"/>
      <c r="AC475" s="225"/>
      <c r="AD475" s="225"/>
      <c r="AE475" s="225"/>
      <c r="AF475" s="225"/>
      <c r="AG475" s="225"/>
      <c r="AH475" s="225"/>
      <c r="AI475" s="225"/>
      <c r="AJ475" s="225"/>
      <c r="AK475" s="225"/>
      <c r="AL475" s="225"/>
      <c r="AM475" s="225"/>
      <c r="AN475" s="225"/>
      <c r="AO475" s="225"/>
    </row>
    <row r="476" spans="1:41" s="157" customFormat="1" ht="15.75" thickBot="1">
      <c r="A476" s="344"/>
      <c r="B476" s="363"/>
      <c r="C476" s="155"/>
      <c r="D476" s="155"/>
      <c r="E476" s="155"/>
      <c r="F476" s="155"/>
      <c r="G476" s="155"/>
      <c r="H476" s="155"/>
      <c r="I476" s="155"/>
      <c r="J476" s="155"/>
      <c r="K476" s="155"/>
      <c r="L476" s="155"/>
      <c r="M476" s="155"/>
      <c r="N476" s="155"/>
      <c r="O476" s="155"/>
      <c r="P476" s="155"/>
      <c r="Q476" s="155"/>
      <c r="R476" s="155"/>
      <c r="S476" s="155"/>
      <c r="T476" s="155"/>
      <c r="U476" s="155"/>
      <c r="V476" s="155"/>
      <c r="W476" s="156"/>
      <c r="X476" s="24"/>
      <c r="Y476" s="24"/>
      <c r="Z476" s="316"/>
      <c r="AB476" s="225"/>
      <c r="AC476" s="225"/>
      <c r="AD476" s="225"/>
      <c r="AE476" s="225"/>
      <c r="AF476" s="225"/>
      <c r="AG476" s="225"/>
      <c r="AH476" s="225"/>
      <c r="AI476" s="225"/>
      <c r="AJ476" s="225"/>
      <c r="AK476" s="225"/>
      <c r="AL476" s="225"/>
      <c r="AM476" s="225"/>
      <c r="AN476" s="225"/>
      <c r="AO476" s="225"/>
    </row>
    <row r="477" spans="1:41" s="157" customFormat="1">
      <c r="A477" s="344"/>
      <c r="B477" s="73"/>
      <c r="C477" s="68"/>
      <c r="D477" s="68"/>
      <c r="E477" s="68"/>
      <c r="F477" s="24"/>
      <c r="G477" s="24"/>
      <c r="H477" s="24"/>
      <c r="I477" s="24"/>
      <c r="J477" s="24"/>
      <c r="K477" s="24"/>
      <c r="L477" s="24"/>
      <c r="M477" s="24"/>
      <c r="N477" s="24"/>
      <c r="O477" s="24"/>
      <c r="P477" s="24"/>
      <c r="Q477" s="24"/>
      <c r="R477" s="24"/>
      <c r="S477" s="24"/>
      <c r="T477" s="24"/>
      <c r="U477" s="24"/>
      <c r="V477" s="24"/>
      <c r="W477" s="24"/>
      <c r="X477" s="24"/>
      <c r="Y477" s="24"/>
      <c r="Z477" s="316"/>
      <c r="AB477" s="225"/>
      <c r="AC477" s="225"/>
      <c r="AD477" s="225"/>
      <c r="AE477" s="225"/>
      <c r="AF477" s="225"/>
      <c r="AG477" s="225"/>
      <c r="AH477" s="225"/>
      <c r="AI477" s="225"/>
      <c r="AJ477" s="225"/>
      <c r="AK477" s="225"/>
      <c r="AL477" s="225"/>
      <c r="AM477" s="225"/>
      <c r="AN477" s="225"/>
      <c r="AO477" s="225"/>
    </row>
    <row r="478" spans="1:41" s="157" customFormat="1" ht="30" customHeight="1">
      <c r="A478" s="344"/>
      <c r="B478" s="24"/>
      <c r="C478" s="374" t="s">
        <v>136</v>
      </c>
      <c r="D478" s="374"/>
      <c r="E478" s="374"/>
      <c r="F478" s="374"/>
      <c r="G478" s="374"/>
      <c r="H478" s="374"/>
      <c r="I478" s="374"/>
      <c r="J478" s="374"/>
      <c r="K478" s="374"/>
      <c r="L478" s="374"/>
      <c r="M478" s="374"/>
      <c r="N478" s="374"/>
      <c r="O478" s="374"/>
      <c r="P478" s="374"/>
      <c r="Q478" s="374"/>
      <c r="R478" s="374"/>
      <c r="S478" s="374"/>
      <c r="T478" s="374"/>
      <c r="U478" s="374"/>
      <c r="V478" s="374"/>
      <c r="W478" s="74"/>
      <c r="X478" s="24"/>
      <c r="Y478" s="24"/>
      <c r="Z478" s="316"/>
      <c r="AB478" s="225"/>
      <c r="AC478" s="225"/>
      <c r="AD478" s="225"/>
      <c r="AE478" s="225"/>
      <c r="AF478" s="225"/>
      <c r="AG478" s="225"/>
      <c r="AH478" s="225"/>
      <c r="AI478" s="225"/>
      <c r="AJ478" s="225"/>
      <c r="AK478" s="225"/>
      <c r="AL478" s="225"/>
      <c r="AM478" s="225"/>
      <c r="AN478" s="225"/>
      <c r="AO478" s="225"/>
    </row>
    <row r="479" spans="1:41" s="157" customFormat="1" ht="45" customHeight="1">
      <c r="A479" s="344"/>
      <c r="B479" s="24"/>
      <c r="C479" s="374" t="s">
        <v>65</v>
      </c>
      <c r="D479" s="374"/>
      <c r="E479" s="374"/>
      <c r="F479" s="374"/>
      <c r="G479" s="374"/>
      <c r="H479" s="374"/>
      <c r="I479" s="374"/>
      <c r="J479" s="374"/>
      <c r="K479" s="374"/>
      <c r="L479" s="374"/>
      <c r="M479" s="374"/>
      <c r="N479" s="374"/>
      <c r="O479" s="374"/>
      <c r="P479" s="374"/>
      <c r="Q479" s="374"/>
      <c r="R479" s="374"/>
      <c r="S479" s="374"/>
      <c r="T479" s="374"/>
      <c r="U479" s="374"/>
      <c r="V479" s="374"/>
      <c r="W479" s="374"/>
      <c r="X479" s="24"/>
      <c r="Y479" s="24"/>
      <c r="Z479" s="316"/>
      <c r="AB479" s="225"/>
      <c r="AC479" s="225"/>
      <c r="AD479" s="225"/>
      <c r="AE479" s="225"/>
      <c r="AF479" s="225"/>
      <c r="AG479" s="225"/>
      <c r="AH479" s="225"/>
      <c r="AI479" s="225"/>
      <c r="AJ479" s="225"/>
      <c r="AK479" s="225"/>
      <c r="AL479" s="225"/>
      <c r="AM479" s="225"/>
      <c r="AN479" s="225"/>
      <c r="AO479" s="225"/>
    </row>
    <row r="480" spans="1:41" s="157" customFormat="1" ht="15" customHeight="1">
      <c r="A480" s="344"/>
      <c r="B480" s="24"/>
      <c r="C480" s="381" t="s">
        <v>137</v>
      </c>
      <c r="D480" s="381"/>
      <c r="E480" s="381"/>
      <c r="F480" s="381"/>
      <c r="G480" s="381"/>
      <c r="H480" s="381"/>
      <c r="I480" s="381"/>
      <c r="J480" s="381"/>
      <c r="K480" s="381"/>
      <c r="L480" s="381"/>
      <c r="M480" s="381"/>
      <c r="N480" s="381"/>
      <c r="O480" s="381"/>
      <c r="P480" s="381"/>
      <c r="Q480" s="381"/>
      <c r="R480" s="381"/>
      <c r="S480" s="381"/>
      <c r="T480" s="381"/>
      <c r="U480" s="381"/>
      <c r="V480" s="381"/>
      <c r="W480" s="338"/>
      <c r="X480" s="24"/>
      <c r="Y480" s="24"/>
      <c r="Z480" s="316"/>
      <c r="AB480" s="225"/>
      <c r="AC480" s="225"/>
      <c r="AD480" s="225"/>
      <c r="AE480" s="225"/>
      <c r="AF480" s="225"/>
      <c r="AG480" s="225"/>
      <c r="AH480" s="225"/>
      <c r="AI480" s="225"/>
      <c r="AJ480" s="225"/>
      <c r="AK480" s="225"/>
      <c r="AL480" s="225"/>
      <c r="AM480" s="225"/>
      <c r="AN480" s="225"/>
      <c r="AO480" s="225"/>
    </row>
    <row r="481" spans="1:43" s="192" customFormat="1" ht="15.75" thickBot="1">
      <c r="A481" s="191"/>
      <c r="C481" s="75"/>
      <c r="D481" s="75"/>
      <c r="E481" s="75"/>
      <c r="F481" s="75"/>
      <c r="G481" s="75"/>
      <c r="H481" s="75"/>
      <c r="I481" s="75"/>
      <c r="J481" s="75"/>
      <c r="K481" s="75"/>
      <c r="L481" s="75"/>
      <c r="M481" s="75"/>
      <c r="N481" s="75"/>
      <c r="O481" s="75"/>
      <c r="P481" s="75"/>
      <c r="Q481" s="75"/>
      <c r="R481" s="75"/>
      <c r="S481" s="75"/>
      <c r="T481" s="75"/>
      <c r="U481" s="75"/>
      <c r="V481" s="75"/>
      <c r="W481" s="75"/>
      <c r="Z481" s="322"/>
      <c r="AA481" s="193"/>
      <c r="AB481" s="231"/>
      <c r="AC481" s="231"/>
      <c r="AD481" s="231"/>
      <c r="AE481" s="231"/>
      <c r="AF481" s="231"/>
      <c r="AG481" s="231"/>
      <c r="AH481" s="231"/>
      <c r="AI481" s="231"/>
      <c r="AJ481" s="231"/>
      <c r="AK481" s="231"/>
      <c r="AL481" s="231"/>
      <c r="AM481" s="231"/>
      <c r="AN481" s="231"/>
      <c r="AO481" s="231"/>
      <c r="AP481" s="193"/>
      <c r="AQ481" s="193"/>
    </row>
    <row r="482" spans="1:43" ht="60" customHeight="1">
      <c r="A482" s="344"/>
      <c r="B482" s="357" t="s">
        <v>145</v>
      </c>
      <c r="C482" s="358"/>
      <c r="D482" s="358"/>
      <c r="E482" s="358"/>
      <c r="F482" s="358"/>
      <c r="G482" s="358"/>
      <c r="H482" s="358"/>
      <c r="I482" s="358"/>
      <c r="J482" s="358"/>
      <c r="K482" s="358"/>
      <c r="L482" s="358"/>
      <c r="M482" s="358"/>
      <c r="N482" s="358"/>
      <c r="O482" s="358"/>
      <c r="P482" s="358"/>
      <c r="Q482" s="358"/>
      <c r="R482" s="358"/>
      <c r="S482" s="358"/>
      <c r="T482" s="358"/>
      <c r="U482" s="358"/>
      <c r="V482" s="358"/>
      <c r="W482" s="359"/>
      <c r="AB482" s="225"/>
      <c r="AC482" s="225"/>
      <c r="AD482" s="225"/>
      <c r="AE482" s="225"/>
      <c r="AF482" s="225"/>
      <c r="AG482" s="225"/>
      <c r="AH482" s="225"/>
      <c r="AI482" s="225"/>
      <c r="AJ482" s="225"/>
      <c r="AK482" s="225"/>
      <c r="AL482" s="225"/>
      <c r="AM482" s="225"/>
      <c r="AN482" s="225"/>
      <c r="AO482" s="225"/>
    </row>
    <row r="483" spans="1:43" ht="18.75" customHeight="1">
      <c r="A483" s="344"/>
      <c r="B483" s="361" t="s">
        <v>49</v>
      </c>
      <c r="C483" s="245"/>
      <c r="D483" s="99"/>
      <c r="E483" s="99"/>
      <c r="F483" s="99"/>
      <c r="G483" s="99"/>
      <c r="H483" s="99"/>
      <c r="I483" s="99"/>
      <c r="J483" s="99"/>
      <c r="K483" s="99"/>
      <c r="L483" s="99"/>
      <c r="M483" s="99"/>
      <c r="N483" s="99"/>
      <c r="O483" s="99"/>
      <c r="P483" s="99"/>
      <c r="Q483" s="99"/>
      <c r="R483" s="99"/>
      <c r="S483" s="99"/>
      <c r="T483" s="99"/>
      <c r="U483" s="99"/>
      <c r="V483" s="99"/>
      <c r="W483" s="246"/>
      <c r="AB483" s="225"/>
      <c r="AC483" s="225"/>
      <c r="AD483" s="225"/>
      <c r="AE483" s="225"/>
      <c r="AF483" s="225"/>
      <c r="AG483" s="225"/>
      <c r="AH483" s="225"/>
      <c r="AI483" s="225"/>
      <c r="AJ483" s="225"/>
      <c r="AK483" s="225"/>
      <c r="AL483" s="225"/>
      <c r="AM483" s="225"/>
      <c r="AN483" s="225"/>
      <c r="AO483" s="225"/>
    </row>
    <row r="484" spans="1:43" ht="14.25" customHeight="1">
      <c r="A484" s="344"/>
      <c r="B484" s="362"/>
      <c r="C484" s="30"/>
      <c r="D484" s="30"/>
      <c r="E484" s="30"/>
      <c r="F484" s="30"/>
      <c r="G484" s="30"/>
      <c r="H484" s="30"/>
      <c r="I484" s="31"/>
      <c r="J484" s="32"/>
      <c r="K484" s="30"/>
      <c r="L484" s="30"/>
      <c r="M484" s="30"/>
      <c r="N484" s="30"/>
      <c r="O484" s="30"/>
      <c r="P484" s="31"/>
      <c r="Q484" s="32"/>
      <c r="R484" s="30"/>
      <c r="S484" s="30"/>
      <c r="T484" s="30"/>
      <c r="U484" s="30"/>
      <c r="V484" s="30"/>
      <c r="W484" s="33"/>
      <c r="AB484" s="225"/>
      <c r="AC484" s="225"/>
      <c r="AD484" s="225"/>
      <c r="AE484" s="225"/>
      <c r="AF484" s="225"/>
      <c r="AG484" s="225"/>
      <c r="AH484" s="225"/>
      <c r="AI484" s="225"/>
      <c r="AJ484" s="225"/>
      <c r="AK484" s="225"/>
      <c r="AL484" s="225"/>
      <c r="AM484" s="225"/>
      <c r="AN484" s="225"/>
      <c r="AO484" s="225"/>
    </row>
    <row r="485" spans="1:43" ht="14.25" customHeight="1">
      <c r="A485" s="344"/>
      <c r="B485" s="362"/>
      <c r="C485" s="34"/>
      <c r="D485" s="34"/>
      <c r="E485" s="34"/>
      <c r="F485" s="34"/>
      <c r="G485" s="34"/>
      <c r="H485" s="34"/>
      <c r="I485" s="35"/>
      <c r="J485" s="36"/>
      <c r="K485" s="34"/>
      <c r="L485" s="34"/>
      <c r="M485" s="34"/>
      <c r="N485" s="34"/>
      <c r="O485" s="34"/>
      <c r="P485" s="35"/>
      <c r="Q485" s="36"/>
      <c r="R485" s="34"/>
      <c r="S485" s="34"/>
      <c r="T485" s="34"/>
      <c r="U485" s="34"/>
      <c r="V485" s="34"/>
      <c r="W485" s="37"/>
      <c r="AA485" s="318"/>
      <c r="AB485" s="228"/>
      <c r="AC485" s="228"/>
      <c r="AD485" s="228"/>
      <c r="AE485" s="228"/>
      <c r="AF485" s="229"/>
      <c r="AG485" s="228"/>
      <c r="AH485" s="228"/>
      <c r="AI485" s="228"/>
      <c r="AJ485" s="228"/>
      <c r="AK485" s="228"/>
      <c r="AL485" s="228"/>
      <c r="AM485" s="228"/>
      <c r="AN485" s="228"/>
      <c r="AO485" s="228"/>
    </row>
    <row r="486" spans="1:43" ht="14.25" customHeight="1">
      <c r="A486" s="344"/>
      <c r="B486" s="362"/>
      <c r="C486" s="34"/>
      <c r="D486" s="34"/>
      <c r="E486" s="34"/>
      <c r="F486" s="34"/>
      <c r="G486" s="34"/>
      <c r="H486" s="34"/>
      <c r="I486" s="35"/>
      <c r="J486" s="36"/>
      <c r="K486" s="34"/>
      <c r="L486" s="34"/>
      <c r="M486" s="34"/>
      <c r="N486" s="34"/>
      <c r="O486" s="34"/>
      <c r="P486" s="35"/>
      <c r="Q486" s="36"/>
      <c r="R486" s="34"/>
      <c r="S486" s="34"/>
      <c r="T486" s="34"/>
      <c r="U486" s="34"/>
      <c r="V486" s="34"/>
      <c r="W486" s="37"/>
      <c r="AA486" s="319"/>
      <c r="AB486" s="224"/>
      <c r="AC486" s="224"/>
      <c r="AD486" s="224"/>
      <c r="AE486" s="224"/>
      <c r="AF486" s="224"/>
      <c r="AG486" s="224"/>
      <c r="AH486" s="224"/>
      <c r="AI486" s="224"/>
      <c r="AJ486" s="224"/>
      <c r="AK486" s="224"/>
      <c r="AL486" s="224"/>
      <c r="AM486" s="224"/>
      <c r="AN486" s="224"/>
      <c r="AO486" s="224"/>
    </row>
    <row r="487" spans="1:43" ht="14.25" customHeight="1">
      <c r="A487" s="344"/>
      <c r="B487" s="362"/>
      <c r="C487" s="34"/>
      <c r="D487" s="34"/>
      <c r="E487" s="34"/>
      <c r="F487" s="34"/>
      <c r="G487" s="34"/>
      <c r="H487" s="34"/>
      <c r="I487" s="35"/>
      <c r="J487" s="36"/>
      <c r="K487" s="34"/>
      <c r="L487" s="34"/>
      <c r="M487" s="34"/>
      <c r="N487" s="34"/>
      <c r="O487" s="34"/>
      <c r="P487" s="35"/>
      <c r="Q487" s="36"/>
      <c r="R487" s="34"/>
      <c r="S487" s="34"/>
      <c r="T487" s="34"/>
      <c r="U487" s="34"/>
      <c r="V487" s="34"/>
      <c r="W487" s="37"/>
      <c r="AB487" s="225"/>
      <c r="AC487" s="225"/>
      <c r="AD487" s="225"/>
      <c r="AE487" s="225"/>
      <c r="AF487" s="225"/>
      <c r="AG487" s="225"/>
      <c r="AH487" s="225"/>
      <c r="AI487" s="225"/>
      <c r="AJ487" s="225"/>
      <c r="AK487" s="225"/>
      <c r="AL487" s="225"/>
      <c r="AM487" s="225"/>
      <c r="AN487" s="225"/>
      <c r="AO487" s="225"/>
    </row>
    <row r="488" spans="1:43" ht="14.25" customHeight="1">
      <c r="A488" s="344"/>
      <c r="B488" s="362"/>
      <c r="C488" s="34"/>
      <c r="D488" s="34"/>
      <c r="E488" s="34"/>
      <c r="F488" s="34"/>
      <c r="G488" s="34"/>
      <c r="H488" s="34"/>
      <c r="I488" s="35"/>
      <c r="J488" s="36"/>
      <c r="K488" s="34"/>
      <c r="L488" s="34"/>
      <c r="M488" s="34"/>
      <c r="N488" s="34"/>
      <c r="O488" s="34"/>
      <c r="P488" s="35"/>
      <c r="Q488" s="36"/>
      <c r="R488" s="34"/>
      <c r="S488" s="34"/>
      <c r="T488" s="34"/>
      <c r="U488" s="34"/>
      <c r="V488" s="34"/>
      <c r="W488" s="37"/>
      <c r="AB488" s="225"/>
      <c r="AC488" s="225"/>
      <c r="AD488" s="225"/>
      <c r="AE488" s="225"/>
      <c r="AF488" s="225"/>
      <c r="AG488" s="225"/>
      <c r="AH488" s="225"/>
      <c r="AI488" s="225"/>
      <c r="AJ488" s="225"/>
      <c r="AK488" s="225"/>
      <c r="AL488" s="225"/>
      <c r="AM488" s="225"/>
      <c r="AN488" s="225"/>
      <c r="AO488" s="225"/>
    </row>
    <row r="489" spans="1:43" ht="14.25" customHeight="1">
      <c r="A489" s="344"/>
      <c r="B489" s="362"/>
      <c r="C489" s="34"/>
      <c r="D489" s="34"/>
      <c r="E489" s="34"/>
      <c r="F489" s="34"/>
      <c r="G489" s="34"/>
      <c r="H489" s="34"/>
      <c r="I489" s="35"/>
      <c r="J489" s="36"/>
      <c r="K489" s="34"/>
      <c r="L489" s="34"/>
      <c r="M489" s="34"/>
      <c r="N489" s="34"/>
      <c r="O489" s="34"/>
      <c r="P489" s="35"/>
      <c r="Q489" s="36"/>
      <c r="R489" s="34"/>
      <c r="S489" s="34"/>
      <c r="T489" s="34"/>
      <c r="U489" s="34"/>
      <c r="V489" s="34"/>
      <c r="W489" s="37"/>
      <c r="AA489" s="320"/>
      <c r="AB489" s="226"/>
      <c r="AC489" s="226"/>
      <c r="AD489" s="226"/>
      <c r="AE489" s="226"/>
      <c r="AF489" s="226"/>
      <c r="AG489" s="226"/>
      <c r="AH489" s="226"/>
      <c r="AI489" s="226"/>
      <c r="AJ489" s="226"/>
      <c r="AK489" s="226"/>
      <c r="AL489" s="226"/>
      <c r="AM489" s="226"/>
      <c r="AN489" s="226"/>
      <c r="AO489" s="226"/>
    </row>
    <row r="490" spans="1:43" ht="14.25" customHeight="1">
      <c r="A490" s="344"/>
      <c r="B490" s="362"/>
      <c r="C490" s="34"/>
      <c r="D490" s="34"/>
      <c r="E490" s="34"/>
      <c r="F490" s="34"/>
      <c r="G490" s="34"/>
      <c r="H490" s="34"/>
      <c r="I490" s="35"/>
      <c r="J490" s="36"/>
      <c r="K490" s="34"/>
      <c r="L490" s="34"/>
      <c r="M490" s="34"/>
      <c r="N490" s="34"/>
      <c r="O490" s="34"/>
      <c r="P490" s="35"/>
      <c r="Q490" s="36"/>
      <c r="R490" s="34"/>
      <c r="S490" s="34"/>
      <c r="T490" s="34"/>
      <c r="U490" s="34"/>
      <c r="V490" s="34"/>
      <c r="W490" s="37"/>
      <c r="AA490" s="320"/>
      <c r="AB490" s="226"/>
      <c r="AC490" s="226"/>
      <c r="AD490" s="226"/>
      <c r="AE490" s="226"/>
      <c r="AF490" s="226"/>
      <c r="AG490" s="226"/>
      <c r="AH490" s="226"/>
      <c r="AI490" s="226"/>
      <c r="AJ490" s="226"/>
      <c r="AK490" s="226"/>
      <c r="AL490" s="226"/>
      <c r="AM490" s="226"/>
      <c r="AN490" s="226"/>
      <c r="AO490" s="226"/>
    </row>
    <row r="491" spans="1:43" ht="14.25" customHeight="1">
      <c r="A491" s="344"/>
      <c r="B491" s="362"/>
      <c r="C491" s="34"/>
      <c r="D491" s="34"/>
      <c r="E491" s="34"/>
      <c r="F491" s="34"/>
      <c r="G491" s="34"/>
      <c r="H491" s="34"/>
      <c r="I491" s="35"/>
      <c r="J491" s="36"/>
      <c r="K491" s="34"/>
      <c r="L491" s="34"/>
      <c r="M491" s="34"/>
      <c r="N491" s="34"/>
      <c r="O491" s="34"/>
      <c r="P491" s="35"/>
      <c r="Q491" s="36"/>
      <c r="R491" s="34"/>
      <c r="S491" s="34"/>
      <c r="T491" s="34"/>
      <c r="U491" s="34"/>
      <c r="V491" s="34"/>
      <c r="W491" s="37"/>
      <c r="AA491" s="320"/>
      <c r="AB491" s="226"/>
      <c r="AC491" s="226"/>
      <c r="AD491" s="226"/>
      <c r="AE491" s="226"/>
      <c r="AF491" s="226"/>
      <c r="AG491" s="226"/>
      <c r="AH491" s="226"/>
      <c r="AI491" s="226"/>
      <c r="AJ491" s="226"/>
      <c r="AK491" s="226"/>
      <c r="AL491" s="226"/>
      <c r="AM491" s="226"/>
      <c r="AN491" s="226"/>
      <c r="AO491" s="226"/>
    </row>
    <row r="492" spans="1:43" ht="14.25" customHeight="1">
      <c r="A492" s="344"/>
      <c r="B492" s="362"/>
      <c r="C492" s="34"/>
      <c r="D492" s="34"/>
      <c r="E492" s="34"/>
      <c r="F492" s="34"/>
      <c r="G492" s="34"/>
      <c r="H492" s="34"/>
      <c r="I492" s="35"/>
      <c r="J492" s="36"/>
      <c r="K492" s="34"/>
      <c r="L492" s="34"/>
      <c r="M492" s="34"/>
      <c r="N492" s="34"/>
      <c r="O492" s="34"/>
      <c r="P492" s="35"/>
      <c r="Q492" s="36"/>
      <c r="R492" s="34"/>
      <c r="S492" s="34"/>
      <c r="T492" s="34"/>
      <c r="U492" s="34"/>
      <c r="V492" s="34"/>
      <c r="W492" s="37"/>
      <c r="AB492" s="225"/>
      <c r="AC492" s="225"/>
      <c r="AD492" s="225"/>
      <c r="AE492" s="225"/>
      <c r="AF492" s="225"/>
      <c r="AG492" s="225"/>
      <c r="AH492" s="225"/>
      <c r="AI492" s="225"/>
      <c r="AJ492" s="225"/>
      <c r="AK492" s="225"/>
      <c r="AL492" s="225"/>
      <c r="AM492" s="225"/>
      <c r="AN492" s="225"/>
      <c r="AO492" s="225"/>
    </row>
    <row r="493" spans="1:43" ht="14.25" customHeight="1">
      <c r="A493" s="344"/>
      <c r="B493" s="362"/>
      <c r="C493" s="34"/>
      <c r="D493" s="34"/>
      <c r="E493" s="34"/>
      <c r="F493" s="34"/>
      <c r="G493" s="34"/>
      <c r="H493" s="34"/>
      <c r="I493" s="35"/>
      <c r="J493" s="36"/>
      <c r="K493" s="34"/>
      <c r="L493" s="34"/>
      <c r="M493" s="34"/>
      <c r="N493" s="34"/>
      <c r="O493" s="34"/>
      <c r="P493" s="35"/>
      <c r="Q493" s="36"/>
      <c r="R493" s="34"/>
      <c r="S493" s="34"/>
      <c r="T493" s="34"/>
      <c r="U493" s="34"/>
      <c r="V493" s="34"/>
      <c r="W493" s="37"/>
      <c r="AB493" s="225"/>
      <c r="AC493" s="225"/>
      <c r="AD493" s="225"/>
      <c r="AE493" s="225"/>
      <c r="AF493" s="225"/>
      <c r="AG493" s="225"/>
      <c r="AH493" s="225"/>
      <c r="AI493" s="225"/>
      <c r="AJ493" s="225"/>
      <c r="AK493" s="225"/>
      <c r="AL493" s="225"/>
      <c r="AM493" s="225"/>
      <c r="AN493" s="225"/>
      <c r="AO493" s="225"/>
    </row>
    <row r="494" spans="1:43" ht="14.25" customHeight="1">
      <c r="A494" s="344"/>
      <c r="B494" s="362"/>
      <c r="C494" s="34"/>
      <c r="D494" s="34"/>
      <c r="E494" s="34"/>
      <c r="F494" s="34"/>
      <c r="G494" s="34"/>
      <c r="H494" s="34"/>
      <c r="I494" s="35"/>
      <c r="J494" s="36"/>
      <c r="K494" s="34"/>
      <c r="L494" s="34"/>
      <c r="M494" s="34"/>
      <c r="N494" s="34"/>
      <c r="O494" s="34"/>
      <c r="P494" s="35"/>
      <c r="Q494" s="36"/>
      <c r="R494" s="34"/>
      <c r="S494" s="34"/>
      <c r="T494" s="34"/>
      <c r="U494" s="34"/>
      <c r="V494" s="34"/>
      <c r="W494" s="37"/>
      <c r="AA494" s="319"/>
      <c r="AB494" s="224"/>
      <c r="AC494" s="224"/>
      <c r="AD494" s="224"/>
      <c r="AE494" s="224"/>
      <c r="AF494" s="224"/>
      <c r="AG494" s="224"/>
      <c r="AH494" s="224"/>
      <c r="AI494" s="224"/>
      <c r="AJ494" s="224"/>
      <c r="AK494" s="224"/>
      <c r="AL494" s="224"/>
      <c r="AM494" s="224"/>
      <c r="AN494" s="224"/>
      <c r="AO494" s="224"/>
    </row>
    <row r="495" spans="1:43" ht="14.25" customHeight="1">
      <c r="A495" s="344"/>
      <c r="B495" s="362"/>
      <c r="C495" s="34"/>
      <c r="D495" s="34"/>
      <c r="E495" s="34"/>
      <c r="F495" s="34"/>
      <c r="G495" s="34"/>
      <c r="H495" s="34"/>
      <c r="I495" s="35"/>
      <c r="J495" s="36"/>
      <c r="K495" s="34"/>
      <c r="L495" s="34"/>
      <c r="M495" s="34"/>
      <c r="N495" s="34"/>
      <c r="O495" s="34"/>
      <c r="P495" s="35"/>
      <c r="Q495" s="36"/>
      <c r="R495" s="34"/>
      <c r="S495" s="34"/>
      <c r="T495" s="34"/>
      <c r="U495" s="34"/>
      <c r="V495" s="34"/>
      <c r="W495" s="37"/>
      <c r="AB495" s="225"/>
      <c r="AC495" s="225"/>
      <c r="AD495" s="225"/>
      <c r="AE495" s="225"/>
      <c r="AF495" s="225"/>
      <c r="AG495" s="225"/>
      <c r="AH495" s="225"/>
      <c r="AI495" s="225"/>
      <c r="AJ495" s="225"/>
      <c r="AK495" s="225"/>
      <c r="AL495" s="225"/>
      <c r="AM495" s="225"/>
      <c r="AN495" s="225"/>
      <c r="AO495" s="225"/>
    </row>
    <row r="496" spans="1:43" ht="14.25" customHeight="1">
      <c r="A496" s="344"/>
      <c r="B496" s="362"/>
      <c r="C496" s="34"/>
      <c r="D496" s="34"/>
      <c r="E496" s="34"/>
      <c r="F496" s="34"/>
      <c r="G496" s="34"/>
      <c r="H496" s="34"/>
      <c r="I496" s="35"/>
      <c r="J496" s="36"/>
      <c r="K496" s="34"/>
      <c r="L496" s="34"/>
      <c r="M496" s="34"/>
      <c r="N496" s="34"/>
      <c r="O496" s="34"/>
      <c r="P496" s="35"/>
      <c r="Q496" s="36"/>
      <c r="R496" s="34"/>
      <c r="S496" s="34"/>
      <c r="T496" s="34"/>
      <c r="U496" s="34"/>
      <c r="V496" s="34"/>
      <c r="W496" s="37"/>
      <c r="AB496" s="225"/>
      <c r="AC496" s="225"/>
      <c r="AD496" s="225"/>
      <c r="AE496" s="226"/>
      <c r="AF496" s="225"/>
      <c r="AG496" s="225"/>
      <c r="AH496" s="225"/>
      <c r="AI496" s="225"/>
      <c r="AJ496" s="226"/>
      <c r="AK496" s="225"/>
      <c r="AL496" s="225"/>
      <c r="AM496" s="225"/>
      <c r="AN496" s="225"/>
      <c r="AO496" s="225"/>
    </row>
    <row r="497" spans="1:41" s="157" customFormat="1">
      <c r="A497" s="344"/>
      <c r="B497" s="362"/>
      <c r="C497" s="34"/>
      <c r="D497" s="34"/>
      <c r="E497" s="34"/>
      <c r="F497" s="34"/>
      <c r="G497" s="34"/>
      <c r="H497" s="34"/>
      <c r="I497" s="35"/>
      <c r="J497" s="36"/>
      <c r="K497" s="34"/>
      <c r="L497" s="34"/>
      <c r="M497" s="34"/>
      <c r="N497" s="34"/>
      <c r="O497" s="34"/>
      <c r="P497" s="35"/>
      <c r="Q497" s="36"/>
      <c r="R497" s="34"/>
      <c r="S497" s="34"/>
      <c r="T497" s="34"/>
      <c r="U497" s="34"/>
      <c r="V497" s="34"/>
      <c r="W497" s="37"/>
      <c r="X497" s="24"/>
      <c r="Y497" s="24"/>
      <c r="Z497" s="316"/>
      <c r="AA497" s="320"/>
      <c r="AB497" s="226"/>
      <c r="AC497" s="226"/>
      <c r="AD497" s="226"/>
      <c r="AE497" s="230"/>
      <c r="AF497" s="226"/>
      <c r="AG497" s="226"/>
      <c r="AH497" s="226"/>
      <c r="AI497" s="226"/>
      <c r="AJ497" s="226"/>
      <c r="AK497" s="225"/>
      <c r="AL497" s="225"/>
      <c r="AM497" s="225"/>
      <c r="AN497" s="225"/>
      <c r="AO497" s="226"/>
    </row>
    <row r="498" spans="1:41" s="157" customFormat="1">
      <c r="A498" s="344"/>
      <c r="B498" s="362"/>
      <c r="C498" s="34"/>
      <c r="D498" s="34"/>
      <c r="E498" s="34"/>
      <c r="F498" s="34"/>
      <c r="G498" s="34"/>
      <c r="H498" s="34"/>
      <c r="I498" s="35"/>
      <c r="J498" s="36"/>
      <c r="K498" s="34"/>
      <c r="L498" s="34"/>
      <c r="M498" s="34"/>
      <c r="N498" s="34"/>
      <c r="O498" s="34"/>
      <c r="P498" s="35"/>
      <c r="Q498" s="36"/>
      <c r="R498" s="34"/>
      <c r="S498" s="34"/>
      <c r="T498" s="34"/>
      <c r="U498" s="34"/>
      <c r="V498" s="34"/>
      <c r="W498" s="37"/>
      <c r="X498" s="24"/>
      <c r="Y498" s="24"/>
      <c r="Z498" s="316"/>
      <c r="AA498" s="320"/>
      <c r="AB498" s="226"/>
      <c r="AC498" s="226"/>
      <c r="AD498" s="226"/>
      <c r="AE498" s="230"/>
      <c r="AF498" s="226"/>
      <c r="AG498" s="226"/>
      <c r="AH498" s="226"/>
      <c r="AI498" s="226"/>
      <c r="AJ498" s="226"/>
      <c r="AK498" s="225"/>
      <c r="AL498" s="225"/>
      <c r="AM498" s="225"/>
      <c r="AN498" s="225"/>
      <c r="AO498" s="226"/>
    </row>
    <row r="499" spans="1:41" s="157" customFormat="1" ht="15.75">
      <c r="A499" s="344"/>
      <c r="B499" s="362"/>
      <c r="C499" s="55"/>
      <c r="D499" s="371" t="s">
        <v>132</v>
      </c>
      <c r="E499" s="366"/>
      <c r="F499" s="366"/>
      <c r="G499" s="366"/>
      <c r="H499" s="366"/>
      <c r="I499" s="35"/>
      <c r="J499" s="36"/>
      <c r="K499" s="372" t="s">
        <v>133</v>
      </c>
      <c r="L499" s="367"/>
      <c r="M499" s="367"/>
      <c r="N499" s="367"/>
      <c r="O499" s="367"/>
      <c r="P499" s="40"/>
      <c r="Q499" s="41"/>
      <c r="R499" s="369" t="s">
        <v>114</v>
      </c>
      <c r="S499" s="369"/>
      <c r="T499" s="369"/>
      <c r="U499" s="369"/>
      <c r="V499" s="369"/>
      <c r="W499" s="37"/>
      <c r="X499" s="24"/>
      <c r="Y499" s="24"/>
      <c r="Z499" s="316"/>
      <c r="AA499" s="320"/>
      <c r="AB499" s="226"/>
      <c r="AC499" s="226"/>
      <c r="AD499" s="226"/>
      <c r="AE499" s="230"/>
      <c r="AF499" s="226"/>
      <c r="AG499" s="226"/>
      <c r="AH499" s="226"/>
      <c r="AI499" s="226"/>
      <c r="AJ499" s="226"/>
      <c r="AK499" s="225"/>
      <c r="AL499" s="225"/>
      <c r="AM499" s="225"/>
      <c r="AN499" s="225"/>
      <c r="AO499" s="226"/>
    </row>
    <row r="500" spans="1:41" s="157" customFormat="1" ht="17.25">
      <c r="A500" s="344"/>
      <c r="B500" s="362"/>
      <c r="C500" s="55"/>
      <c r="D500" s="42">
        <v>2014</v>
      </c>
      <c r="E500" s="42">
        <v>2015</v>
      </c>
      <c r="F500" s="42">
        <v>2016</v>
      </c>
      <c r="G500" s="42">
        <v>2017</v>
      </c>
      <c r="H500" s="42">
        <v>2018</v>
      </c>
      <c r="I500" s="56"/>
      <c r="J500" s="57"/>
      <c r="K500" s="42">
        <v>2014</v>
      </c>
      <c r="L500" s="42">
        <v>2015</v>
      </c>
      <c r="M500" s="42">
        <v>2016</v>
      </c>
      <c r="N500" s="42">
        <v>2017</v>
      </c>
      <c r="O500" s="42">
        <v>2018</v>
      </c>
      <c r="P500" s="43"/>
      <c r="Q500" s="44"/>
      <c r="R500" s="42">
        <v>2014</v>
      </c>
      <c r="S500" s="42">
        <v>2015</v>
      </c>
      <c r="T500" s="42">
        <v>2016</v>
      </c>
      <c r="U500" s="42">
        <v>2017</v>
      </c>
      <c r="V500" s="42" t="s">
        <v>116</v>
      </c>
      <c r="W500" s="37"/>
      <c r="X500" s="24"/>
      <c r="Y500" s="24"/>
      <c r="Z500" s="316" t="s">
        <v>81</v>
      </c>
      <c r="AB500" s="225"/>
      <c r="AC500" s="225"/>
      <c r="AD500" s="225"/>
      <c r="AE500" s="225"/>
      <c r="AF500" s="225"/>
      <c r="AG500" s="225"/>
      <c r="AH500" s="225"/>
      <c r="AI500" s="225"/>
      <c r="AJ500" s="225"/>
      <c r="AK500" s="225"/>
      <c r="AL500" s="225"/>
      <c r="AM500" s="225"/>
      <c r="AN500" s="225"/>
      <c r="AO500" s="225"/>
    </row>
    <row r="501" spans="1:41" s="157" customFormat="1" ht="4.5" customHeight="1">
      <c r="A501" s="344"/>
      <c r="B501" s="362"/>
      <c r="C501" s="55"/>
      <c r="D501" s="45"/>
      <c r="E501" s="45"/>
      <c r="F501" s="45"/>
      <c r="G501" s="45"/>
      <c r="H501" s="45"/>
      <c r="I501" s="56"/>
      <c r="J501" s="57"/>
      <c r="K501" s="45"/>
      <c r="L501" s="45"/>
      <c r="M501" s="45"/>
      <c r="N501" s="45"/>
      <c r="O501" s="45"/>
      <c r="P501" s="43"/>
      <c r="Q501" s="44"/>
      <c r="R501" s="45"/>
      <c r="S501" s="45"/>
      <c r="T501" s="45"/>
      <c r="U501" s="45"/>
      <c r="V501" s="45"/>
      <c r="W501" s="37"/>
      <c r="X501" s="24"/>
      <c r="Y501" s="24"/>
      <c r="Z501" s="316"/>
      <c r="AB501" s="225"/>
      <c r="AC501" s="225"/>
      <c r="AD501" s="225"/>
      <c r="AE501" s="225"/>
      <c r="AF501" s="225"/>
      <c r="AG501" s="225"/>
      <c r="AH501" s="225"/>
      <c r="AI501" s="225"/>
      <c r="AJ501" s="225"/>
      <c r="AK501" s="225"/>
      <c r="AL501" s="225"/>
      <c r="AM501" s="225"/>
      <c r="AN501" s="225"/>
      <c r="AO501" s="225"/>
    </row>
    <row r="502" spans="1:41" s="157" customFormat="1" ht="4.5" customHeight="1">
      <c r="A502" s="344"/>
      <c r="B502" s="362"/>
      <c r="C502" s="55"/>
      <c r="D502" s="38"/>
      <c r="E502" s="38"/>
      <c r="F502" s="38"/>
      <c r="G502" s="38"/>
      <c r="H502" s="38"/>
      <c r="I502" s="56"/>
      <c r="J502" s="57"/>
      <c r="K502" s="38"/>
      <c r="L502" s="38"/>
      <c r="M502" s="38"/>
      <c r="N502" s="38"/>
      <c r="O502" s="38"/>
      <c r="P502" s="43"/>
      <c r="Q502" s="44"/>
      <c r="R502" s="38"/>
      <c r="S502" s="38"/>
      <c r="T502" s="38"/>
      <c r="U502" s="38"/>
      <c r="V502" s="38"/>
      <c r="W502" s="37"/>
      <c r="X502" s="24"/>
      <c r="Y502" s="24"/>
      <c r="Z502" s="316"/>
      <c r="AB502" s="225"/>
      <c r="AC502" s="225"/>
      <c r="AD502" s="225"/>
      <c r="AE502" s="225"/>
      <c r="AF502" s="225"/>
      <c r="AG502" s="225"/>
      <c r="AH502" s="225"/>
      <c r="AI502" s="225"/>
      <c r="AJ502" s="225"/>
      <c r="AK502" s="225"/>
      <c r="AL502" s="225"/>
      <c r="AM502" s="225"/>
      <c r="AN502" s="225"/>
      <c r="AO502" s="225"/>
    </row>
    <row r="503" spans="1:41" s="157" customFormat="1">
      <c r="A503" s="344"/>
      <c r="B503" s="362"/>
      <c r="C503" s="342" t="s">
        <v>56</v>
      </c>
      <c r="D503" s="121"/>
      <c r="E503" s="121"/>
      <c r="F503" s="48"/>
      <c r="G503" s="39">
        <f t="shared" ref="D503:H505" si="46">VLOOKUP(($Z503&amp;G$20&amp;$AA503),mcas.grade10,2,FALSE)</f>
        <v>100</v>
      </c>
      <c r="H503" s="121"/>
      <c r="I503" s="62"/>
      <c r="J503" s="63"/>
      <c r="K503" s="121"/>
      <c r="L503" s="121"/>
      <c r="M503" s="48"/>
      <c r="N503" s="39">
        <f t="shared" ref="K503:O505" si="47">VLOOKUP(($Z503&amp;N$20&amp;$AA503),mcas.grade10,3,FALSE)</f>
        <v>100</v>
      </c>
      <c r="O503" s="121"/>
      <c r="P503" s="62"/>
      <c r="Q503" s="63"/>
      <c r="R503" s="121"/>
      <c r="S503" s="121"/>
      <c r="T503" s="48"/>
      <c r="U503" s="48"/>
      <c r="V503" s="121"/>
      <c r="W503" s="37"/>
      <c r="X503" s="24"/>
      <c r="Y503" s="24"/>
      <c r="Z503" s="316" t="s">
        <v>57</v>
      </c>
      <c r="AA503" s="316" t="s">
        <v>81</v>
      </c>
      <c r="AB503" s="225"/>
      <c r="AC503" s="225"/>
      <c r="AD503" s="225"/>
      <c r="AE503" s="225"/>
      <c r="AF503" s="225"/>
      <c r="AG503" s="225"/>
      <c r="AH503" s="225"/>
      <c r="AI503" s="225"/>
      <c r="AJ503" s="225"/>
      <c r="AK503" s="225"/>
      <c r="AL503" s="225"/>
      <c r="AM503" s="225"/>
      <c r="AN503" s="225"/>
      <c r="AO503" s="225"/>
    </row>
    <row r="504" spans="1:41" s="157" customFormat="1">
      <c r="A504" s="344"/>
      <c r="B504" s="362"/>
      <c r="C504" s="342" t="s">
        <v>58</v>
      </c>
      <c r="D504" s="122">
        <f t="shared" si="46"/>
        <v>97.8</v>
      </c>
      <c r="E504" s="122">
        <f t="shared" si="46"/>
        <v>98.2</v>
      </c>
      <c r="F504" s="59">
        <f t="shared" si="46"/>
        <v>98.2</v>
      </c>
      <c r="G504" s="59">
        <f t="shared" si="46"/>
        <v>98.1</v>
      </c>
      <c r="H504" s="122">
        <f t="shared" si="46"/>
        <v>97.981483954243998</v>
      </c>
      <c r="I504" s="62"/>
      <c r="J504" s="63"/>
      <c r="K504" s="122">
        <f t="shared" si="47"/>
        <v>94</v>
      </c>
      <c r="L504" s="122">
        <f t="shared" si="47"/>
        <v>95</v>
      </c>
      <c r="M504" s="59">
        <f t="shared" si="47"/>
        <v>95</v>
      </c>
      <c r="N504" s="59">
        <f t="shared" si="47"/>
        <v>95</v>
      </c>
      <c r="O504" s="122">
        <f t="shared" si="47"/>
        <v>94</v>
      </c>
      <c r="P504" s="62"/>
      <c r="Q504" s="63"/>
      <c r="R504" s="122">
        <f t="shared" ref="R504:U505" si="48">VLOOKUP(($Z504&amp;R$20&amp;$AA504),mcas.grade10,4,FALSE)</f>
        <v>51</v>
      </c>
      <c r="S504" s="122">
        <f t="shared" si="48"/>
        <v>50</v>
      </c>
      <c r="T504" s="59">
        <f t="shared" si="48"/>
        <v>49</v>
      </c>
      <c r="U504" s="59">
        <f t="shared" si="48"/>
        <v>51</v>
      </c>
      <c r="V504" s="122">
        <f>VLOOKUP(($Z504&amp;2018&amp;$AA504),mcas.grade10,4,FALSE)</f>
        <v>50.129853502400593</v>
      </c>
      <c r="W504" s="37"/>
      <c r="X504" s="24"/>
      <c r="Y504" s="24"/>
      <c r="Z504" s="316" t="s">
        <v>59</v>
      </c>
      <c r="AA504" s="316" t="s">
        <v>81</v>
      </c>
      <c r="AB504" s="225"/>
      <c r="AC504" s="225"/>
      <c r="AD504" s="225"/>
      <c r="AE504" s="225"/>
      <c r="AF504" s="225"/>
      <c r="AG504" s="225"/>
      <c r="AH504" s="225"/>
      <c r="AI504" s="225"/>
      <c r="AJ504" s="225"/>
      <c r="AK504" s="225"/>
      <c r="AL504" s="225"/>
      <c r="AM504" s="225"/>
      <c r="AN504" s="225"/>
      <c r="AO504" s="225"/>
    </row>
    <row r="505" spans="1:41" s="157" customFormat="1">
      <c r="A505" s="344"/>
      <c r="B505" s="362"/>
      <c r="C505" s="342" t="s">
        <v>60</v>
      </c>
      <c r="D505" s="215">
        <f t="shared" si="46"/>
        <v>91.7</v>
      </c>
      <c r="E505" s="122">
        <f t="shared" si="46"/>
        <v>92.6</v>
      </c>
      <c r="F505" s="59">
        <f t="shared" si="46"/>
        <v>92.6</v>
      </c>
      <c r="G505" s="59">
        <f t="shared" si="46"/>
        <v>92.8</v>
      </c>
      <c r="H505" s="122">
        <f t="shared" si="46"/>
        <v>92.708333333333329</v>
      </c>
      <c r="I505" s="62"/>
      <c r="J505" s="63"/>
      <c r="K505" s="215">
        <f t="shared" si="47"/>
        <v>78</v>
      </c>
      <c r="L505" s="122">
        <f t="shared" si="47"/>
        <v>80</v>
      </c>
      <c r="M505" s="59">
        <f t="shared" si="47"/>
        <v>81</v>
      </c>
      <c r="N505" s="59">
        <f t="shared" si="47"/>
        <v>79</v>
      </c>
      <c r="O505" s="122">
        <f t="shared" si="47"/>
        <v>82</v>
      </c>
      <c r="P505" s="62"/>
      <c r="Q505" s="63"/>
      <c r="R505" s="215">
        <f t="shared" si="48"/>
        <v>42</v>
      </c>
      <c r="S505" s="122">
        <f t="shared" si="48"/>
        <v>45.5</v>
      </c>
      <c r="T505" s="59">
        <f t="shared" si="48"/>
        <v>51.5</v>
      </c>
      <c r="U505" s="59">
        <f t="shared" si="48"/>
        <v>47</v>
      </c>
      <c r="V505" s="122">
        <f>VLOOKUP(($Z505&amp;2018&amp;$AA505),mcas.grade10,4,FALSE)</f>
        <v>47.041666666666664</v>
      </c>
      <c r="W505" s="37"/>
      <c r="X505" s="24"/>
      <c r="Y505" s="24"/>
      <c r="Z505" s="316" t="s">
        <v>61</v>
      </c>
      <c r="AA505" s="316" t="s">
        <v>81</v>
      </c>
      <c r="AB505" s="225"/>
      <c r="AC505" s="225"/>
      <c r="AD505" s="225"/>
      <c r="AE505" s="225"/>
      <c r="AF505" s="225"/>
      <c r="AG505" s="225"/>
      <c r="AH505" s="225"/>
      <c r="AI505" s="225"/>
      <c r="AJ505" s="225"/>
      <c r="AK505" s="225"/>
      <c r="AL505" s="225"/>
      <c r="AM505" s="225"/>
      <c r="AN505" s="225"/>
      <c r="AO505" s="225"/>
    </row>
    <row r="506" spans="1:41" s="157" customFormat="1" ht="4.5" customHeight="1">
      <c r="A506" s="344"/>
      <c r="B506" s="362"/>
      <c r="C506" s="34"/>
      <c r="D506" s="64"/>
      <c r="E506" s="64"/>
      <c r="F506" s="64"/>
      <c r="G506" s="64"/>
      <c r="H506" s="64"/>
      <c r="I506" s="62"/>
      <c r="J506" s="63"/>
      <c r="K506" s="64"/>
      <c r="L506" s="64"/>
      <c r="M506" s="64"/>
      <c r="N506" s="64"/>
      <c r="O506" s="64"/>
      <c r="P506" s="62"/>
      <c r="Q506" s="63"/>
      <c r="R506" s="64"/>
      <c r="S506" s="64"/>
      <c r="T506" s="64"/>
      <c r="U506" s="64"/>
      <c r="V506" s="64"/>
      <c r="W506" s="37"/>
      <c r="X506" s="24"/>
      <c r="Y506" s="24"/>
      <c r="Z506" s="316"/>
      <c r="AB506" s="225"/>
      <c r="AC506" s="225"/>
      <c r="AD506" s="225"/>
      <c r="AE506" s="225"/>
      <c r="AF506" s="225"/>
      <c r="AG506" s="225"/>
      <c r="AH506" s="225"/>
      <c r="AI506" s="225"/>
      <c r="AJ506" s="225"/>
      <c r="AK506" s="225"/>
      <c r="AL506" s="225"/>
      <c r="AM506" s="225"/>
      <c r="AN506" s="225"/>
      <c r="AO506" s="225"/>
    </row>
    <row r="507" spans="1:41" s="157" customFormat="1" ht="4.5" customHeight="1">
      <c r="A507" s="344"/>
      <c r="B507" s="362"/>
      <c r="C507" s="34"/>
      <c r="D507" s="59"/>
      <c r="E507" s="59"/>
      <c r="F507" s="59"/>
      <c r="G507" s="59"/>
      <c r="H507" s="59"/>
      <c r="I507" s="62"/>
      <c r="J507" s="63"/>
      <c r="K507" s="59"/>
      <c r="L507" s="59"/>
      <c r="M507" s="59"/>
      <c r="N507" s="59"/>
      <c r="O507" s="59"/>
      <c r="P507" s="62"/>
      <c r="Q507" s="63"/>
      <c r="R507" s="59"/>
      <c r="S507" s="59"/>
      <c r="T507" s="59"/>
      <c r="U507" s="59"/>
      <c r="V507" s="59"/>
      <c r="W507" s="37"/>
      <c r="X507" s="24"/>
      <c r="Y507" s="24"/>
      <c r="Z507" s="316"/>
      <c r="AB507" s="225"/>
      <c r="AC507" s="225"/>
      <c r="AD507" s="225"/>
      <c r="AE507" s="225"/>
      <c r="AF507" s="225"/>
      <c r="AG507" s="225"/>
      <c r="AH507" s="225"/>
      <c r="AI507" s="225"/>
      <c r="AJ507" s="225"/>
      <c r="AK507" s="225"/>
      <c r="AL507" s="225"/>
      <c r="AM507" s="225"/>
      <c r="AN507" s="225"/>
      <c r="AO507" s="225"/>
    </row>
    <row r="508" spans="1:41" s="157" customFormat="1">
      <c r="A508" s="344"/>
      <c r="B508" s="362"/>
      <c r="C508" s="20" t="s">
        <v>134</v>
      </c>
      <c r="D508" s="116" t="s">
        <v>135</v>
      </c>
      <c r="E508" s="116" t="s">
        <v>135</v>
      </c>
      <c r="F508" s="116" t="s">
        <v>135</v>
      </c>
      <c r="G508" s="116" t="s">
        <v>135</v>
      </c>
      <c r="H508" s="116" t="s">
        <v>135</v>
      </c>
      <c r="I508" s="62"/>
      <c r="J508" s="63"/>
      <c r="K508" s="116" t="s">
        <v>135</v>
      </c>
      <c r="L508" s="116" t="s">
        <v>135</v>
      </c>
      <c r="M508" s="116" t="s">
        <v>135</v>
      </c>
      <c r="N508" s="116" t="s">
        <v>135</v>
      </c>
      <c r="O508" s="116" t="s">
        <v>135</v>
      </c>
      <c r="P508" s="62"/>
      <c r="Q508" s="63"/>
      <c r="R508" s="116" t="s">
        <v>135</v>
      </c>
      <c r="S508" s="116" t="s">
        <v>135</v>
      </c>
      <c r="T508" s="116" t="s">
        <v>135</v>
      </c>
      <c r="U508" s="116" t="s">
        <v>135</v>
      </c>
      <c r="V508" s="116" t="s">
        <v>135</v>
      </c>
      <c r="W508" s="37"/>
      <c r="X508" s="24"/>
      <c r="Y508" s="24"/>
      <c r="Z508" s="316"/>
      <c r="AB508" s="225"/>
      <c r="AC508" s="225"/>
      <c r="AD508" s="225"/>
      <c r="AE508" s="225"/>
      <c r="AF508" s="225"/>
      <c r="AG508" s="225"/>
      <c r="AH508" s="225"/>
      <c r="AI508" s="225"/>
      <c r="AJ508" s="225"/>
      <c r="AK508" s="225"/>
      <c r="AL508" s="225"/>
      <c r="AM508" s="225"/>
      <c r="AN508" s="225"/>
      <c r="AO508" s="225"/>
    </row>
    <row r="509" spans="1:41" s="157" customFormat="1" ht="15.75" thickBot="1">
      <c r="A509" s="344"/>
      <c r="B509" s="363"/>
      <c r="C509" s="219"/>
      <c r="D509" s="220"/>
      <c r="E509" s="220"/>
      <c r="F509" s="220"/>
      <c r="G509" s="220"/>
      <c r="H509" s="220"/>
      <c r="I509" s="221"/>
      <c r="J509" s="221"/>
      <c r="K509" s="220"/>
      <c r="L509" s="220"/>
      <c r="M509" s="220"/>
      <c r="N509" s="220"/>
      <c r="O509" s="220"/>
      <c r="P509" s="221"/>
      <c r="Q509" s="221"/>
      <c r="R509" s="220"/>
      <c r="S509" s="220"/>
      <c r="T509" s="220"/>
      <c r="U509" s="220"/>
      <c r="V509" s="220"/>
      <c r="W509" s="222"/>
      <c r="X509" s="24"/>
      <c r="Y509" s="24"/>
      <c r="Z509" s="316"/>
      <c r="AB509" s="225"/>
      <c r="AC509" s="225"/>
      <c r="AD509" s="225"/>
      <c r="AE509" s="225"/>
      <c r="AF509" s="225"/>
      <c r="AG509" s="225"/>
      <c r="AH509" s="225"/>
      <c r="AI509" s="225"/>
      <c r="AJ509" s="225"/>
      <c r="AK509" s="225"/>
      <c r="AL509" s="225"/>
      <c r="AM509" s="225"/>
      <c r="AN509" s="225"/>
      <c r="AO509" s="225"/>
    </row>
    <row r="510" spans="1:41" s="157" customFormat="1" ht="18.75" customHeight="1">
      <c r="A510" s="344"/>
      <c r="B510" s="370" t="s">
        <v>63</v>
      </c>
      <c r="C510" s="15"/>
      <c r="D510" s="16"/>
      <c r="E510" s="16"/>
      <c r="F510" s="16"/>
      <c r="G510" s="16"/>
      <c r="H510" s="16"/>
      <c r="I510" s="16"/>
      <c r="J510" s="16"/>
      <c r="K510" s="16"/>
      <c r="L510" s="16"/>
      <c r="M510" s="16"/>
      <c r="N510" s="16"/>
      <c r="O510" s="16"/>
      <c r="P510" s="16"/>
      <c r="Q510" s="16"/>
      <c r="R510" s="16"/>
      <c r="S510" s="16"/>
      <c r="T510" s="16"/>
      <c r="U510" s="16"/>
      <c r="V510" s="16"/>
      <c r="W510" s="50"/>
      <c r="X510" s="24"/>
      <c r="Y510" s="24"/>
      <c r="Z510" s="316"/>
      <c r="AB510" s="225"/>
      <c r="AC510" s="225"/>
      <c r="AD510" s="225"/>
      <c r="AE510" s="225"/>
      <c r="AF510" s="225"/>
      <c r="AG510" s="225"/>
      <c r="AH510" s="225"/>
      <c r="AI510" s="225"/>
      <c r="AJ510" s="225"/>
      <c r="AK510" s="225"/>
      <c r="AL510" s="225"/>
      <c r="AM510" s="225"/>
      <c r="AN510" s="225"/>
      <c r="AO510" s="225"/>
    </row>
    <row r="511" spans="1:41" s="157" customFormat="1" ht="15" customHeight="1">
      <c r="A511" s="344"/>
      <c r="B511" s="362"/>
      <c r="C511" s="51"/>
      <c r="D511" s="51"/>
      <c r="E511" s="51"/>
      <c r="F511" s="51"/>
      <c r="G511" s="51"/>
      <c r="H511" s="51"/>
      <c r="I511" s="52"/>
      <c r="J511" s="53"/>
      <c r="K511" s="51"/>
      <c r="L511" s="51"/>
      <c r="M511" s="51"/>
      <c r="N511" s="51"/>
      <c r="O511" s="51"/>
      <c r="P511" s="52"/>
      <c r="Q511" s="53"/>
      <c r="R511" s="51"/>
      <c r="S511" s="51"/>
      <c r="T511" s="51"/>
      <c r="U511" s="51"/>
      <c r="V511" s="51"/>
      <c r="W511" s="54"/>
      <c r="X511" s="24"/>
      <c r="Y511" s="24"/>
      <c r="Z511" s="316"/>
      <c r="AB511" s="225"/>
      <c r="AC511" s="225"/>
      <c r="AD511" s="225"/>
      <c r="AE511" s="225"/>
      <c r="AF511" s="225"/>
      <c r="AG511" s="225"/>
      <c r="AH511" s="225"/>
      <c r="AI511" s="225"/>
      <c r="AJ511" s="225"/>
      <c r="AK511" s="225"/>
      <c r="AL511" s="225"/>
      <c r="AM511" s="225"/>
      <c r="AN511" s="225"/>
      <c r="AO511" s="225"/>
    </row>
    <row r="512" spans="1:41" s="157" customFormat="1" ht="15" customHeight="1">
      <c r="A512" s="344"/>
      <c r="B512" s="362"/>
      <c r="C512" s="55"/>
      <c r="D512" s="55"/>
      <c r="E512" s="55"/>
      <c r="F512" s="55"/>
      <c r="G512" s="55"/>
      <c r="H512" s="55"/>
      <c r="I512" s="56"/>
      <c r="J512" s="57"/>
      <c r="K512" s="55"/>
      <c r="L512" s="55"/>
      <c r="M512" s="55"/>
      <c r="N512" s="55"/>
      <c r="O512" s="55"/>
      <c r="P512" s="56"/>
      <c r="Q512" s="57"/>
      <c r="R512" s="55"/>
      <c r="S512" s="55"/>
      <c r="T512" s="55"/>
      <c r="U512" s="55"/>
      <c r="V512" s="55"/>
      <c r="W512" s="58"/>
      <c r="X512" s="24"/>
      <c r="Y512" s="24"/>
      <c r="Z512" s="316"/>
      <c r="AA512" s="318"/>
      <c r="AB512" s="228"/>
      <c r="AC512" s="228"/>
      <c r="AD512" s="228"/>
      <c r="AE512" s="228"/>
      <c r="AF512" s="229"/>
      <c r="AG512" s="228"/>
      <c r="AH512" s="228"/>
      <c r="AI512" s="228"/>
      <c r="AJ512" s="228"/>
      <c r="AK512" s="228"/>
      <c r="AL512" s="228"/>
      <c r="AM512" s="228"/>
      <c r="AN512" s="228"/>
      <c r="AO512" s="228"/>
    </row>
    <row r="513" spans="1:41" s="157" customFormat="1" ht="15" customHeight="1">
      <c r="A513" s="344"/>
      <c r="B513" s="362"/>
      <c r="C513" s="55"/>
      <c r="D513" s="55"/>
      <c r="E513" s="55"/>
      <c r="F513" s="55"/>
      <c r="G513" s="55"/>
      <c r="H513" s="55"/>
      <c r="I513" s="56"/>
      <c r="J513" s="57"/>
      <c r="K513" s="55"/>
      <c r="L513" s="55"/>
      <c r="M513" s="55"/>
      <c r="N513" s="55"/>
      <c r="O513" s="55"/>
      <c r="P513" s="56"/>
      <c r="Q513" s="57"/>
      <c r="R513" s="55"/>
      <c r="S513" s="55"/>
      <c r="T513" s="55"/>
      <c r="U513" s="55"/>
      <c r="V513" s="55"/>
      <c r="W513" s="58"/>
      <c r="X513" s="24"/>
      <c r="Y513" s="24"/>
      <c r="Z513" s="316"/>
      <c r="AA513" s="319"/>
      <c r="AB513" s="224"/>
      <c r="AC513" s="224"/>
      <c r="AD513" s="224"/>
      <c r="AE513" s="224"/>
      <c r="AF513" s="224"/>
      <c r="AG513" s="224"/>
      <c r="AH513" s="224"/>
      <c r="AI513" s="224"/>
      <c r="AJ513" s="224"/>
      <c r="AK513" s="224"/>
      <c r="AL513" s="224"/>
      <c r="AM513" s="224"/>
      <c r="AN513" s="224"/>
      <c r="AO513" s="224"/>
    </row>
    <row r="514" spans="1:41" s="157" customFormat="1" ht="15" customHeight="1">
      <c r="A514" s="344"/>
      <c r="B514" s="362"/>
      <c r="C514" s="55"/>
      <c r="D514" s="55"/>
      <c r="E514" s="55"/>
      <c r="F514" s="55"/>
      <c r="G514" s="55"/>
      <c r="H514" s="55"/>
      <c r="I514" s="56"/>
      <c r="J514" s="57"/>
      <c r="K514" s="55"/>
      <c r="L514" s="55"/>
      <c r="M514" s="55"/>
      <c r="N514" s="55"/>
      <c r="O514" s="55"/>
      <c r="P514" s="56"/>
      <c r="Q514" s="57"/>
      <c r="R514" s="55"/>
      <c r="S514" s="55"/>
      <c r="T514" s="55"/>
      <c r="U514" s="55"/>
      <c r="V514" s="55"/>
      <c r="W514" s="58"/>
      <c r="X514" s="24"/>
      <c r="Y514" s="24"/>
      <c r="Z514" s="316"/>
      <c r="AB514" s="225"/>
      <c r="AC514" s="225"/>
      <c r="AD514" s="225"/>
      <c r="AE514" s="225"/>
      <c r="AF514" s="225"/>
      <c r="AG514" s="225"/>
      <c r="AH514" s="225"/>
      <c r="AI514" s="225"/>
      <c r="AJ514" s="225"/>
      <c r="AK514" s="225"/>
      <c r="AL514" s="225"/>
      <c r="AM514" s="225"/>
      <c r="AN514" s="225"/>
      <c r="AO514" s="225"/>
    </row>
    <row r="515" spans="1:41" s="157" customFormat="1" ht="15" customHeight="1">
      <c r="A515" s="344"/>
      <c r="B515" s="362"/>
      <c r="C515" s="55"/>
      <c r="D515" s="55"/>
      <c r="E515" s="55"/>
      <c r="F515" s="55"/>
      <c r="G515" s="55"/>
      <c r="H515" s="55"/>
      <c r="I515" s="56"/>
      <c r="J515" s="57"/>
      <c r="K515" s="55"/>
      <c r="L515" s="55"/>
      <c r="M515" s="55"/>
      <c r="N515" s="55"/>
      <c r="O515" s="55"/>
      <c r="P515" s="56"/>
      <c r="Q515" s="57"/>
      <c r="R515" s="55"/>
      <c r="S515" s="55"/>
      <c r="T515" s="55"/>
      <c r="U515" s="55"/>
      <c r="V515" s="55"/>
      <c r="W515" s="58"/>
      <c r="X515" s="24"/>
      <c r="Y515" s="24"/>
      <c r="Z515" s="316"/>
      <c r="AB515" s="225"/>
      <c r="AC515" s="225"/>
      <c r="AD515" s="225"/>
      <c r="AE515" s="225"/>
      <c r="AF515" s="225"/>
      <c r="AG515" s="225"/>
      <c r="AH515" s="225"/>
      <c r="AI515" s="225"/>
      <c r="AJ515" s="225"/>
      <c r="AK515" s="225"/>
      <c r="AL515" s="225"/>
      <c r="AM515" s="225"/>
      <c r="AN515" s="225"/>
      <c r="AO515" s="225"/>
    </row>
    <row r="516" spans="1:41" s="157" customFormat="1" ht="15" customHeight="1">
      <c r="A516" s="344"/>
      <c r="B516" s="362"/>
      <c r="C516" s="55"/>
      <c r="D516" s="55"/>
      <c r="E516" s="55"/>
      <c r="F516" s="55"/>
      <c r="G516" s="55"/>
      <c r="H516" s="55"/>
      <c r="I516" s="56"/>
      <c r="J516" s="57"/>
      <c r="K516" s="55"/>
      <c r="L516" s="55"/>
      <c r="M516" s="55"/>
      <c r="N516" s="55"/>
      <c r="O516" s="55"/>
      <c r="P516" s="56"/>
      <c r="Q516" s="57"/>
      <c r="R516" s="55"/>
      <c r="S516" s="55"/>
      <c r="T516" s="55"/>
      <c r="U516" s="55"/>
      <c r="V516" s="55"/>
      <c r="W516" s="58"/>
      <c r="X516" s="24"/>
      <c r="Y516" s="24"/>
      <c r="Z516" s="316"/>
      <c r="AA516" s="320"/>
      <c r="AB516" s="226"/>
      <c r="AC516" s="226"/>
      <c r="AD516" s="226"/>
      <c r="AE516" s="226"/>
      <c r="AF516" s="226"/>
      <c r="AG516" s="226"/>
      <c r="AH516" s="226"/>
      <c r="AI516" s="226"/>
      <c r="AJ516" s="226"/>
      <c r="AK516" s="226"/>
      <c r="AL516" s="226"/>
      <c r="AM516" s="226"/>
      <c r="AN516" s="226"/>
      <c r="AO516" s="226"/>
    </row>
    <row r="517" spans="1:41" s="157" customFormat="1" ht="15" customHeight="1">
      <c r="A517" s="344"/>
      <c r="B517" s="362"/>
      <c r="C517" s="55"/>
      <c r="D517" s="55"/>
      <c r="E517" s="55"/>
      <c r="F517" s="55"/>
      <c r="G517" s="55"/>
      <c r="H517" s="55"/>
      <c r="I517" s="56"/>
      <c r="J517" s="57"/>
      <c r="K517" s="55"/>
      <c r="L517" s="55"/>
      <c r="M517" s="55"/>
      <c r="N517" s="55"/>
      <c r="O517" s="55"/>
      <c r="P517" s="56"/>
      <c r="Q517" s="57"/>
      <c r="R517" s="55"/>
      <c r="S517" s="55"/>
      <c r="T517" s="55"/>
      <c r="U517" s="55"/>
      <c r="V517" s="55"/>
      <c r="W517" s="58"/>
      <c r="X517" s="24"/>
      <c r="Y517" s="24"/>
      <c r="Z517" s="316"/>
      <c r="AA517" s="320"/>
      <c r="AB517" s="226"/>
      <c r="AC517" s="226"/>
      <c r="AD517" s="226"/>
      <c r="AE517" s="226"/>
      <c r="AF517" s="226"/>
      <c r="AG517" s="226"/>
      <c r="AH517" s="226"/>
      <c r="AI517" s="226"/>
      <c r="AJ517" s="226"/>
      <c r="AK517" s="226"/>
      <c r="AL517" s="226"/>
      <c r="AM517" s="226"/>
      <c r="AN517" s="226"/>
      <c r="AO517" s="226"/>
    </row>
    <row r="518" spans="1:41" s="157" customFormat="1" ht="15" customHeight="1">
      <c r="A518" s="344"/>
      <c r="B518" s="362"/>
      <c r="C518" s="55"/>
      <c r="D518" s="55"/>
      <c r="E518" s="55"/>
      <c r="F518" s="55"/>
      <c r="G518" s="55"/>
      <c r="H518" s="55"/>
      <c r="I518" s="56"/>
      <c r="J518" s="57"/>
      <c r="K518" s="55"/>
      <c r="L518" s="55"/>
      <c r="M518" s="55"/>
      <c r="N518" s="55"/>
      <c r="O518" s="55"/>
      <c r="P518" s="56"/>
      <c r="Q518" s="57"/>
      <c r="R518" s="55"/>
      <c r="S518" s="55"/>
      <c r="T518" s="55"/>
      <c r="U518" s="55"/>
      <c r="V518" s="55"/>
      <c r="W518" s="58"/>
      <c r="X518" s="24"/>
      <c r="Y518" s="24"/>
      <c r="Z518" s="316"/>
      <c r="AA518" s="320"/>
      <c r="AB518" s="226"/>
      <c r="AC518" s="226"/>
      <c r="AD518" s="226"/>
      <c r="AE518" s="226"/>
      <c r="AF518" s="226"/>
      <c r="AG518" s="226"/>
      <c r="AH518" s="226"/>
      <c r="AI518" s="226"/>
      <c r="AJ518" s="226"/>
      <c r="AK518" s="226"/>
      <c r="AL518" s="226"/>
      <c r="AM518" s="226"/>
      <c r="AN518" s="226"/>
      <c r="AO518" s="226"/>
    </row>
    <row r="519" spans="1:41" s="157" customFormat="1" ht="15" customHeight="1">
      <c r="A519" s="344"/>
      <c r="B519" s="362"/>
      <c r="C519" s="55"/>
      <c r="D519" s="55"/>
      <c r="E519" s="55"/>
      <c r="F519" s="55"/>
      <c r="G519" s="55"/>
      <c r="H519" s="55"/>
      <c r="I519" s="56"/>
      <c r="J519" s="57"/>
      <c r="K519" s="55"/>
      <c r="L519" s="55"/>
      <c r="M519" s="55"/>
      <c r="N519" s="55"/>
      <c r="O519" s="55"/>
      <c r="P519" s="56"/>
      <c r="Q519" s="57"/>
      <c r="R519" s="55"/>
      <c r="S519" s="55"/>
      <c r="T519" s="55"/>
      <c r="U519" s="55"/>
      <c r="V519" s="55"/>
      <c r="W519" s="58"/>
      <c r="X519" s="24"/>
      <c r="Y519" s="24"/>
      <c r="Z519" s="316"/>
      <c r="AB519" s="225"/>
      <c r="AC519" s="225"/>
      <c r="AD519" s="225"/>
      <c r="AE519" s="225"/>
      <c r="AF519" s="225"/>
      <c r="AG519" s="225"/>
      <c r="AH519" s="225"/>
      <c r="AI519" s="225"/>
      <c r="AJ519" s="225"/>
      <c r="AK519" s="225"/>
      <c r="AL519" s="225"/>
      <c r="AM519" s="225"/>
      <c r="AN519" s="225"/>
      <c r="AO519" s="225"/>
    </row>
    <row r="520" spans="1:41" s="157" customFormat="1" ht="15" customHeight="1">
      <c r="A520" s="344"/>
      <c r="B520" s="362"/>
      <c r="C520" s="55"/>
      <c r="D520" s="55"/>
      <c r="E520" s="55"/>
      <c r="F520" s="55"/>
      <c r="G520" s="55"/>
      <c r="H520" s="55"/>
      <c r="I520" s="56"/>
      <c r="J520" s="57"/>
      <c r="K520" s="55"/>
      <c r="L520" s="55"/>
      <c r="M520" s="55"/>
      <c r="N520" s="55"/>
      <c r="O520" s="55"/>
      <c r="P520" s="56"/>
      <c r="Q520" s="57"/>
      <c r="R520" s="55"/>
      <c r="S520" s="55"/>
      <c r="T520" s="55"/>
      <c r="U520" s="55"/>
      <c r="V520" s="55"/>
      <c r="W520" s="58"/>
      <c r="X520" s="24"/>
      <c r="Y520" s="24"/>
      <c r="Z520" s="316"/>
      <c r="AB520" s="225"/>
      <c r="AC520" s="225"/>
      <c r="AD520" s="225"/>
      <c r="AE520" s="225"/>
      <c r="AF520" s="225"/>
      <c r="AG520" s="225"/>
      <c r="AH520" s="225"/>
      <c r="AI520" s="225"/>
      <c r="AJ520" s="225"/>
      <c r="AK520" s="225"/>
      <c r="AL520" s="225"/>
      <c r="AM520" s="225"/>
      <c r="AN520" s="225"/>
      <c r="AO520" s="225"/>
    </row>
    <row r="521" spans="1:41" s="157" customFormat="1" ht="15" customHeight="1">
      <c r="A521" s="344"/>
      <c r="B521" s="362"/>
      <c r="C521" s="55"/>
      <c r="D521" s="55"/>
      <c r="E521" s="55"/>
      <c r="F521" s="55"/>
      <c r="G521" s="55"/>
      <c r="H521" s="55"/>
      <c r="I521" s="56"/>
      <c r="J521" s="57"/>
      <c r="K521" s="55"/>
      <c r="L521" s="55"/>
      <c r="M521" s="55"/>
      <c r="N521" s="55"/>
      <c r="O521" s="55"/>
      <c r="P521" s="56"/>
      <c r="Q521" s="57"/>
      <c r="R521" s="55"/>
      <c r="S521" s="55"/>
      <c r="T521" s="55"/>
      <c r="U521" s="55"/>
      <c r="V521" s="55"/>
      <c r="W521" s="58"/>
      <c r="X521" s="24"/>
      <c r="Y521" s="24"/>
      <c r="Z521" s="316"/>
      <c r="AA521" s="319"/>
      <c r="AB521" s="224"/>
      <c r="AC521" s="224"/>
      <c r="AD521" s="224"/>
      <c r="AE521" s="224"/>
      <c r="AF521" s="224"/>
      <c r="AG521" s="224"/>
      <c r="AH521" s="224"/>
      <c r="AI521" s="224"/>
      <c r="AJ521" s="224"/>
      <c r="AK521" s="224"/>
      <c r="AL521" s="224"/>
      <c r="AM521" s="224"/>
      <c r="AN521" s="224"/>
      <c r="AO521" s="224"/>
    </row>
    <row r="522" spans="1:41" s="157" customFormat="1" ht="15" customHeight="1">
      <c r="A522" s="344"/>
      <c r="B522" s="362"/>
      <c r="C522" s="55"/>
      <c r="D522" s="55"/>
      <c r="E522" s="55"/>
      <c r="F522" s="55"/>
      <c r="G522" s="55"/>
      <c r="H522" s="55"/>
      <c r="I522" s="56"/>
      <c r="J522" s="57"/>
      <c r="K522" s="55"/>
      <c r="L522" s="55"/>
      <c r="M522" s="55"/>
      <c r="N522" s="55"/>
      <c r="O522" s="55"/>
      <c r="P522" s="56"/>
      <c r="Q522" s="57"/>
      <c r="R522" s="55"/>
      <c r="S522" s="55"/>
      <c r="T522" s="55"/>
      <c r="U522" s="55"/>
      <c r="V522" s="55"/>
      <c r="W522" s="58"/>
      <c r="X522" s="24"/>
      <c r="Y522" s="24"/>
      <c r="Z522" s="316"/>
      <c r="AB522" s="225"/>
      <c r="AC522" s="225"/>
      <c r="AD522" s="225"/>
      <c r="AE522" s="225"/>
      <c r="AF522" s="225"/>
      <c r="AG522" s="225"/>
      <c r="AH522" s="225"/>
      <c r="AI522" s="225"/>
      <c r="AJ522" s="225"/>
      <c r="AK522" s="225"/>
      <c r="AL522" s="225"/>
      <c r="AM522" s="225"/>
      <c r="AN522" s="225"/>
      <c r="AO522" s="225"/>
    </row>
    <row r="523" spans="1:41" s="157" customFormat="1" ht="15" customHeight="1">
      <c r="A523" s="344"/>
      <c r="B523" s="362"/>
      <c r="C523" s="55"/>
      <c r="D523" s="55"/>
      <c r="E523" s="55"/>
      <c r="F523" s="55"/>
      <c r="G523" s="55"/>
      <c r="H523" s="55"/>
      <c r="I523" s="56"/>
      <c r="J523" s="57"/>
      <c r="K523" s="55"/>
      <c r="L523" s="55"/>
      <c r="M523" s="55"/>
      <c r="N523" s="55"/>
      <c r="O523" s="55"/>
      <c r="P523" s="56"/>
      <c r="Q523" s="57"/>
      <c r="R523" s="55"/>
      <c r="S523" s="55"/>
      <c r="T523" s="55"/>
      <c r="U523" s="55"/>
      <c r="V523" s="55"/>
      <c r="W523" s="58"/>
      <c r="X523" s="24"/>
      <c r="Y523" s="24"/>
      <c r="Z523" s="316"/>
      <c r="AB523" s="225"/>
      <c r="AC523" s="225"/>
      <c r="AD523" s="225"/>
      <c r="AE523" s="226"/>
      <c r="AF523" s="225"/>
      <c r="AG523" s="225"/>
      <c r="AH523" s="225"/>
      <c r="AI523" s="225"/>
      <c r="AJ523" s="226"/>
      <c r="AK523" s="225"/>
      <c r="AL523" s="225"/>
      <c r="AM523" s="225"/>
      <c r="AN523" s="225"/>
      <c r="AO523" s="225"/>
    </row>
    <row r="524" spans="1:41" s="157" customFormat="1" ht="15" customHeight="1">
      <c r="A524" s="344"/>
      <c r="B524" s="362"/>
      <c r="C524" s="55"/>
      <c r="D524" s="55"/>
      <c r="E524" s="55"/>
      <c r="F524" s="55"/>
      <c r="G524" s="55"/>
      <c r="H524" s="55"/>
      <c r="I524" s="56"/>
      <c r="J524" s="57"/>
      <c r="K524" s="55"/>
      <c r="L524" s="55"/>
      <c r="M524" s="55"/>
      <c r="N524" s="55"/>
      <c r="O524" s="55"/>
      <c r="P524" s="56"/>
      <c r="Q524" s="57"/>
      <c r="R524" s="55"/>
      <c r="S524" s="55"/>
      <c r="T524" s="55"/>
      <c r="U524" s="55"/>
      <c r="V524" s="55"/>
      <c r="W524" s="58"/>
      <c r="X524" s="24"/>
      <c r="Y524" s="24"/>
      <c r="Z524" s="316"/>
      <c r="AA524" s="320"/>
      <c r="AB524" s="226"/>
      <c r="AC524" s="226"/>
      <c r="AD524" s="226"/>
      <c r="AE524" s="230"/>
      <c r="AF524" s="226"/>
      <c r="AG524" s="226"/>
      <c r="AH524" s="226"/>
      <c r="AI524" s="226"/>
      <c r="AJ524" s="226"/>
      <c r="AK524" s="225"/>
      <c r="AL524" s="225"/>
      <c r="AM524" s="225"/>
      <c r="AN524" s="225"/>
      <c r="AO524" s="226"/>
    </row>
    <row r="525" spans="1:41" s="157" customFormat="1" ht="15" customHeight="1">
      <c r="A525" s="344"/>
      <c r="B525" s="362"/>
      <c r="C525" s="55"/>
      <c r="D525" s="55"/>
      <c r="E525" s="55"/>
      <c r="F525" s="55"/>
      <c r="G525" s="55"/>
      <c r="H525" s="55"/>
      <c r="I525" s="56"/>
      <c r="J525" s="57"/>
      <c r="K525" s="55"/>
      <c r="L525" s="55"/>
      <c r="M525" s="55"/>
      <c r="N525" s="55"/>
      <c r="O525" s="55"/>
      <c r="P525" s="56"/>
      <c r="Q525" s="57"/>
      <c r="R525" s="55"/>
      <c r="S525" s="55"/>
      <c r="T525" s="55"/>
      <c r="U525" s="55"/>
      <c r="V525" s="55"/>
      <c r="W525" s="58"/>
      <c r="X525" s="24"/>
      <c r="Y525" s="24"/>
      <c r="Z525" s="316"/>
      <c r="AA525" s="320"/>
      <c r="AB525" s="226"/>
      <c r="AC525" s="226"/>
      <c r="AD525" s="226"/>
      <c r="AE525" s="230"/>
      <c r="AF525" s="226"/>
      <c r="AG525" s="226"/>
      <c r="AH525" s="226"/>
      <c r="AI525" s="226"/>
      <c r="AJ525" s="226"/>
      <c r="AK525" s="225"/>
      <c r="AL525" s="225"/>
      <c r="AM525" s="225"/>
      <c r="AN525" s="225"/>
      <c r="AO525" s="226"/>
    </row>
    <row r="526" spans="1:41" s="157" customFormat="1" ht="15.75">
      <c r="A526" s="344"/>
      <c r="B526" s="362"/>
      <c r="C526" s="55"/>
      <c r="D526" s="371" t="s">
        <v>132</v>
      </c>
      <c r="E526" s="366"/>
      <c r="F526" s="366"/>
      <c r="G526" s="366"/>
      <c r="H526" s="366"/>
      <c r="I526" s="35"/>
      <c r="J526" s="36"/>
      <c r="K526" s="372" t="s">
        <v>133</v>
      </c>
      <c r="L526" s="367"/>
      <c r="M526" s="367"/>
      <c r="N526" s="367"/>
      <c r="O526" s="367"/>
      <c r="P526" s="40"/>
      <c r="Q526" s="41"/>
      <c r="R526" s="369" t="s">
        <v>114</v>
      </c>
      <c r="S526" s="369"/>
      <c r="T526" s="369"/>
      <c r="U526" s="369"/>
      <c r="V526" s="369"/>
      <c r="W526" s="58"/>
      <c r="X526" s="24"/>
      <c r="Y526" s="24"/>
      <c r="Z526" s="316"/>
      <c r="AA526" s="320"/>
      <c r="AB526" s="226"/>
      <c r="AC526" s="226"/>
      <c r="AD526" s="226"/>
      <c r="AE526" s="230"/>
      <c r="AF526" s="226"/>
      <c r="AG526" s="226"/>
      <c r="AH526" s="226"/>
      <c r="AI526" s="226"/>
      <c r="AJ526" s="226"/>
      <c r="AK526" s="225"/>
      <c r="AL526" s="225"/>
      <c r="AM526" s="225"/>
      <c r="AN526" s="225"/>
      <c r="AO526" s="226"/>
    </row>
    <row r="527" spans="1:41" s="157" customFormat="1" ht="17.25">
      <c r="A527" s="344"/>
      <c r="B527" s="362"/>
      <c r="C527" s="55"/>
      <c r="D527" s="42">
        <v>2014</v>
      </c>
      <c r="E527" s="42">
        <v>2015</v>
      </c>
      <c r="F527" s="42">
        <v>2016</v>
      </c>
      <c r="G527" s="42">
        <v>2017</v>
      </c>
      <c r="H527" s="42">
        <v>2018</v>
      </c>
      <c r="I527" s="56"/>
      <c r="J527" s="57"/>
      <c r="K527" s="42">
        <v>2014</v>
      </c>
      <c r="L527" s="42">
        <v>2015</v>
      </c>
      <c r="M527" s="42">
        <v>2016</v>
      </c>
      <c r="N527" s="42">
        <v>2017</v>
      </c>
      <c r="O527" s="42">
        <v>2018</v>
      </c>
      <c r="P527" s="43"/>
      <c r="Q527" s="44"/>
      <c r="R527" s="42">
        <v>2014</v>
      </c>
      <c r="S527" s="42">
        <v>2015</v>
      </c>
      <c r="T527" s="42">
        <v>2016</v>
      </c>
      <c r="U527" s="42">
        <v>2017</v>
      </c>
      <c r="V527" s="42" t="s">
        <v>116</v>
      </c>
      <c r="W527" s="58"/>
      <c r="X527" s="24"/>
      <c r="Y527" s="24"/>
      <c r="Z527" s="316" t="s">
        <v>81</v>
      </c>
      <c r="AB527" s="225"/>
      <c r="AC527" s="225"/>
      <c r="AD527" s="225"/>
      <c r="AE527" s="225"/>
      <c r="AF527" s="225"/>
      <c r="AG527" s="225"/>
      <c r="AH527" s="225"/>
      <c r="AI527" s="225"/>
      <c r="AJ527" s="225"/>
      <c r="AK527" s="225"/>
      <c r="AL527" s="225"/>
      <c r="AM527" s="225"/>
      <c r="AN527" s="225"/>
      <c r="AO527" s="225"/>
    </row>
    <row r="528" spans="1:41" s="157" customFormat="1" ht="4.5" customHeight="1">
      <c r="A528" s="344"/>
      <c r="B528" s="362"/>
      <c r="C528" s="55"/>
      <c r="D528" s="45"/>
      <c r="E528" s="45"/>
      <c r="F528" s="45"/>
      <c r="G528" s="45"/>
      <c r="H528" s="45"/>
      <c r="I528" s="56"/>
      <c r="J528" s="57"/>
      <c r="K528" s="45"/>
      <c r="L528" s="45"/>
      <c r="M528" s="45"/>
      <c r="N528" s="45"/>
      <c r="O528" s="45"/>
      <c r="P528" s="43"/>
      <c r="Q528" s="44"/>
      <c r="R528" s="45"/>
      <c r="S528" s="45"/>
      <c r="T528" s="45"/>
      <c r="U528" s="45"/>
      <c r="V528" s="45"/>
      <c r="W528" s="58"/>
      <c r="X528" s="24"/>
      <c r="Y528" s="24"/>
      <c r="Z528" s="316"/>
      <c r="AB528" s="225"/>
      <c r="AC528" s="225"/>
      <c r="AD528" s="225"/>
      <c r="AE528" s="225"/>
      <c r="AF528" s="225"/>
      <c r="AG528" s="225"/>
      <c r="AH528" s="225"/>
      <c r="AI528" s="225"/>
      <c r="AJ528" s="225"/>
      <c r="AK528" s="225"/>
      <c r="AL528" s="225"/>
      <c r="AM528" s="225"/>
      <c r="AN528" s="225"/>
      <c r="AO528" s="225"/>
    </row>
    <row r="529" spans="1:43" ht="4.5" customHeight="1">
      <c r="A529" s="344"/>
      <c r="B529" s="362"/>
      <c r="C529" s="55"/>
      <c r="D529" s="38"/>
      <c r="E529" s="38"/>
      <c r="F529" s="38"/>
      <c r="G529" s="38"/>
      <c r="H529" s="38"/>
      <c r="I529" s="56"/>
      <c r="J529" s="57"/>
      <c r="K529" s="38"/>
      <c r="L529" s="38"/>
      <c r="M529" s="38"/>
      <c r="N529" s="38"/>
      <c r="O529" s="38"/>
      <c r="P529" s="43"/>
      <c r="Q529" s="44"/>
      <c r="R529" s="38"/>
      <c r="S529" s="38"/>
      <c r="T529" s="38"/>
      <c r="U529" s="38"/>
      <c r="V529" s="38"/>
      <c r="W529" s="58"/>
      <c r="AB529" s="225"/>
      <c r="AC529" s="225"/>
      <c r="AD529" s="225"/>
      <c r="AE529" s="225"/>
      <c r="AF529" s="225"/>
      <c r="AG529" s="225"/>
      <c r="AH529" s="225"/>
      <c r="AI529" s="225"/>
      <c r="AJ529" s="225"/>
      <c r="AK529" s="225"/>
      <c r="AL529" s="225"/>
      <c r="AM529" s="225"/>
      <c r="AN529" s="225"/>
      <c r="AO529" s="225"/>
    </row>
    <row r="530" spans="1:43">
      <c r="A530" s="344"/>
      <c r="B530" s="362"/>
      <c r="C530" s="342" t="s">
        <v>56</v>
      </c>
      <c r="D530" s="48"/>
      <c r="E530" s="48"/>
      <c r="F530" s="48"/>
      <c r="G530" s="59">
        <f t="shared" ref="D530:H532" si="49">VLOOKUP(($Z530&amp;G$20&amp;$AA530),mcas.grade10,5,FALSE)</f>
        <v>100</v>
      </c>
      <c r="H530" s="121"/>
      <c r="I530" s="62"/>
      <c r="J530" s="63"/>
      <c r="K530" s="121"/>
      <c r="L530" s="121"/>
      <c r="M530" s="48"/>
      <c r="N530" s="59">
        <f t="shared" ref="K530:O532" si="50">VLOOKUP(($Z530&amp;N$20&amp;$AA530),mcas.grade10,6,FALSE)</f>
        <v>100</v>
      </c>
      <c r="O530" s="121"/>
      <c r="P530" s="62"/>
      <c r="Q530" s="63"/>
      <c r="R530" s="121"/>
      <c r="S530" s="121"/>
      <c r="T530" s="48"/>
      <c r="U530" s="48"/>
      <c r="V530" s="121"/>
      <c r="W530" s="58"/>
      <c r="Z530" s="316" t="s">
        <v>57</v>
      </c>
      <c r="AA530" s="316" t="s">
        <v>81</v>
      </c>
      <c r="AB530" s="225"/>
      <c r="AC530" s="225"/>
      <c r="AD530" s="225"/>
      <c r="AE530" s="225"/>
      <c r="AF530" s="225"/>
      <c r="AG530" s="225"/>
      <c r="AH530" s="225"/>
      <c r="AI530" s="225"/>
      <c r="AJ530" s="225"/>
      <c r="AK530" s="225"/>
      <c r="AL530" s="225"/>
      <c r="AM530" s="225"/>
      <c r="AN530" s="225"/>
      <c r="AO530" s="225"/>
    </row>
    <row r="531" spans="1:43">
      <c r="A531" s="344"/>
      <c r="B531" s="362"/>
      <c r="C531" s="342" t="s">
        <v>58</v>
      </c>
      <c r="D531" s="122">
        <f t="shared" si="49"/>
        <v>93.4</v>
      </c>
      <c r="E531" s="122">
        <f t="shared" si="49"/>
        <v>93.5</v>
      </c>
      <c r="F531" s="59">
        <f t="shared" si="49"/>
        <v>93.4</v>
      </c>
      <c r="G531" s="59">
        <f t="shared" si="49"/>
        <v>93.7</v>
      </c>
      <c r="H531" s="122">
        <f t="shared" si="49"/>
        <v>93.323026433291659</v>
      </c>
      <c r="I531" s="62"/>
      <c r="J531" s="63"/>
      <c r="K531" s="122">
        <f t="shared" si="50"/>
        <v>85</v>
      </c>
      <c r="L531" s="122">
        <f t="shared" si="50"/>
        <v>85</v>
      </c>
      <c r="M531" s="59">
        <f t="shared" si="50"/>
        <v>84</v>
      </c>
      <c r="N531" s="59">
        <f t="shared" si="50"/>
        <v>86</v>
      </c>
      <c r="O531" s="122">
        <f t="shared" si="50"/>
        <v>85</v>
      </c>
      <c r="P531" s="62"/>
      <c r="Q531" s="63"/>
      <c r="R531" s="122">
        <f t="shared" ref="R531:U532" si="51">VLOOKUP(($Z531&amp;R$20&amp;$AA531),mcas.grade10,7,FALSE)</f>
        <v>50</v>
      </c>
      <c r="S531" s="122">
        <f t="shared" si="51"/>
        <v>50</v>
      </c>
      <c r="T531" s="59">
        <f t="shared" si="51"/>
        <v>50</v>
      </c>
      <c r="U531" s="59">
        <f t="shared" si="51"/>
        <v>51</v>
      </c>
      <c r="V531" s="122">
        <f>VLOOKUP(($Z531&amp;2018&amp;$AA531),mcas.grade10,7,FALSE)</f>
        <v>50.526829388803797</v>
      </c>
      <c r="W531" s="58"/>
      <c r="Z531" s="316" t="s">
        <v>59</v>
      </c>
      <c r="AA531" s="316" t="s">
        <v>81</v>
      </c>
      <c r="AB531" s="225"/>
      <c r="AC531" s="225"/>
      <c r="AD531" s="225"/>
      <c r="AE531" s="225"/>
      <c r="AF531" s="225"/>
      <c r="AG531" s="225"/>
      <c r="AH531" s="225"/>
      <c r="AI531" s="225"/>
      <c r="AJ531" s="225"/>
      <c r="AK531" s="225"/>
      <c r="AL531" s="225"/>
      <c r="AM531" s="225"/>
      <c r="AN531" s="225"/>
      <c r="AO531" s="225"/>
    </row>
    <row r="532" spans="1:43">
      <c r="A532" s="344"/>
      <c r="B532" s="362"/>
      <c r="C532" s="342" t="s">
        <v>60</v>
      </c>
      <c r="D532" s="215">
        <f t="shared" si="49"/>
        <v>78.599999999999994</v>
      </c>
      <c r="E532" s="122">
        <f t="shared" si="49"/>
        <v>82.8</v>
      </c>
      <c r="F532" s="59">
        <f t="shared" si="49"/>
        <v>80.5</v>
      </c>
      <c r="G532" s="59">
        <f t="shared" si="49"/>
        <v>79</v>
      </c>
      <c r="H532" s="122">
        <f t="shared" si="49"/>
        <v>80.813953488372093</v>
      </c>
      <c r="I532" s="62"/>
      <c r="J532" s="63"/>
      <c r="K532" s="215">
        <f t="shared" si="50"/>
        <v>58</v>
      </c>
      <c r="L532" s="122">
        <f t="shared" si="50"/>
        <v>64</v>
      </c>
      <c r="M532" s="59">
        <f t="shared" si="50"/>
        <v>59</v>
      </c>
      <c r="N532" s="59">
        <f t="shared" si="50"/>
        <v>58</v>
      </c>
      <c r="O532" s="122">
        <f t="shared" si="50"/>
        <v>59</v>
      </c>
      <c r="P532" s="62"/>
      <c r="Q532" s="63"/>
      <c r="R532" s="215">
        <f t="shared" si="51"/>
        <v>50.5</v>
      </c>
      <c r="S532" s="122">
        <f t="shared" si="51"/>
        <v>56</v>
      </c>
      <c r="T532" s="59">
        <f t="shared" si="51"/>
        <v>48</v>
      </c>
      <c r="U532" s="59">
        <f t="shared" si="51"/>
        <v>44</v>
      </c>
      <c r="V532" s="122">
        <f>VLOOKUP(($Z532&amp;2018&amp;$AA532),mcas.grade10,7,FALSE)</f>
        <v>47.628742514970057</v>
      </c>
      <c r="W532" s="58"/>
      <c r="Z532" s="316" t="s">
        <v>61</v>
      </c>
      <c r="AA532" s="316" t="s">
        <v>81</v>
      </c>
      <c r="AB532" s="225"/>
      <c r="AC532" s="225"/>
      <c r="AD532" s="225"/>
      <c r="AE532" s="225"/>
      <c r="AF532" s="225"/>
      <c r="AG532" s="225"/>
      <c r="AH532" s="225"/>
      <c r="AI532" s="225"/>
      <c r="AJ532" s="225"/>
      <c r="AK532" s="225"/>
      <c r="AL532" s="225"/>
      <c r="AM532" s="225"/>
      <c r="AN532" s="225"/>
      <c r="AO532" s="225"/>
    </row>
    <row r="533" spans="1:43" ht="4.5" customHeight="1">
      <c r="A533" s="344"/>
      <c r="B533" s="362"/>
      <c r="C533" s="34"/>
      <c r="D533" s="64"/>
      <c r="E533" s="64"/>
      <c r="F533" s="64"/>
      <c r="G533" s="64"/>
      <c r="H533" s="64"/>
      <c r="I533" s="62"/>
      <c r="J533" s="63"/>
      <c r="K533" s="64"/>
      <c r="L533" s="64"/>
      <c r="M533" s="64"/>
      <c r="N533" s="64"/>
      <c r="O533" s="64"/>
      <c r="P533" s="62"/>
      <c r="Q533" s="63"/>
      <c r="R533" s="64"/>
      <c r="S533" s="64"/>
      <c r="T533" s="64"/>
      <c r="U533" s="64"/>
      <c r="V533" s="64"/>
      <c r="W533" s="58"/>
      <c r="AB533" s="225"/>
      <c r="AC533" s="225"/>
      <c r="AD533" s="225"/>
      <c r="AE533" s="225"/>
      <c r="AF533" s="225"/>
      <c r="AG533" s="225"/>
      <c r="AH533" s="225"/>
      <c r="AI533" s="225"/>
      <c r="AJ533" s="225"/>
      <c r="AK533" s="225"/>
      <c r="AL533" s="225"/>
      <c r="AM533" s="225"/>
      <c r="AN533" s="225"/>
      <c r="AO533" s="225"/>
    </row>
    <row r="534" spans="1:43" ht="4.5" customHeight="1">
      <c r="A534" s="344"/>
      <c r="B534" s="362"/>
      <c r="C534" s="34"/>
      <c r="D534" s="59"/>
      <c r="E534" s="59"/>
      <c r="F534" s="59"/>
      <c r="G534" s="59"/>
      <c r="H534" s="59"/>
      <c r="I534" s="62"/>
      <c r="J534" s="63"/>
      <c r="K534" s="59"/>
      <c r="L534" s="59"/>
      <c r="M534" s="59"/>
      <c r="N534" s="59"/>
      <c r="O534" s="59"/>
      <c r="P534" s="62"/>
      <c r="Q534" s="63"/>
      <c r="R534" s="59"/>
      <c r="S534" s="59"/>
      <c r="T534" s="59"/>
      <c r="U534" s="59"/>
      <c r="V534" s="59"/>
      <c r="W534" s="58"/>
      <c r="AB534" s="225"/>
      <c r="AC534" s="225"/>
      <c r="AD534" s="225"/>
      <c r="AE534" s="225"/>
      <c r="AF534" s="225"/>
      <c r="AG534" s="225"/>
      <c r="AH534" s="225"/>
      <c r="AI534" s="225"/>
      <c r="AJ534" s="225"/>
      <c r="AK534" s="225"/>
      <c r="AL534" s="225"/>
      <c r="AM534" s="225"/>
      <c r="AN534" s="225"/>
      <c r="AO534" s="225"/>
    </row>
    <row r="535" spans="1:43">
      <c r="A535" s="344"/>
      <c r="B535" s="362"/>
      <c r="C535" s="20" t="s">
        <v>134</v>
      </c>
      <c r="D535" s="116" t="s">
        <v>135</v>
      </c>
      <c r="E535" s="116" t="s">
        <v>135</v>
      </c>
      <c r="F535" s="116" t="s">
        <v>135</v>
      </c>
      <c r="G535" s="116" t="s">
        <v>135</v>
      </c>
      <c r="H535" s="116" t="s">
        <v>135</v>
      </c>
      <c r="I535" s="62"/>
      <c r="J535" s="63"/>
      <c r="K535" s="116" t="s">
        <v>135</v>
      </c>
      <c r="L535" s="116" t="s">
        <v>135</v>
      </c>
      <c r="M535" s="116" t="s">
        <v>135</v>
      </c>
      <c r="N535" s="116" t="s">
        <v>135</v>
      </c>
      <c r="O535" s="116" t="s">
        <v>135</v>
      </c>
      <c r="P535" s="62"/>
      <c r="Q535" s="63"/>
      <c r="R535" s="116" t="s">
        <v>135</v>
      </c>
      <c r="S535" s="116" t="s">
        <v>135</v>
      </c>
      <c r="T535" s="116" t="s">
        <v>135</v>
      </c>
      <c r="U535" s="116" t="s">
        <v>135</v>
      </c>
      <c r="V535" s="116" t="s">
        <v>135</v>
      </c>
      <c r="W535" s="58"/>
      <c r="AB535" s="225"/>
      <c r="AC535" s="225"/>
      <c r="AD535" s="225"/>
      <c r="AE535" s="225"/>
      <c r="AF535" s="225"/>
      <c r="AG535" s="225"/>
      <c r="AH535" s="225"/>
      <c r="AI535" s="225"/>
      <c r="AJ535" s="225"/>
      <c r="AK535" s="225"/>
      <c r="AL535" s="225"/>
      <c r="AM535" s="225"/>
      <c r="AN535" s="225"/>
      <c r="AO535" s="225"/>
    </row>
    <row r="536" spans="1:43" ht="15.75" thickBot="1">
      <c r="A536" s="344"/>
      <c r="B536" s="363"/>
      <c r="C536" s="155"/>
      <c r="D536" s="155"/>
      <c r="E536" s="155"/>
      <c r="F536" s="155"/>
      <c r="G536" s="155"/>
      <c r="H536" s="155"/>
      <c r="I536" s="155"/>
      <c r="J536" s="155"/>
      <c r="K536" s="155"/>
      <c r="L536" s="155"/>
      <c r="M536" s="155"/>
      <c r="N536" s="155"/>
      <c r="O536" s="155"/>
      <c r="P536" s="155"/>
      <c r="Q536" s="155"/>
      <c r="R536" s="155"/>
      <c r="S536" s="155"/>
      <c r="T536" s="155"/>
      <c r="U536" s="155"/>
      <c r="V536" s="155"/>
      <c r="W536" s="156"/>
      <c r="AB536" s="225"/>
      <c r="AC536" s="225"/>
      <c r="AD536" s="225"/>
      <c r="AE536" s="225"/>
      <c r="AF536" s="225"/>
      <c r="AG536" s="225"/>
      <c r="AH536" s="225"/>
      <c r="AI536" s="225"/>
      <c r="AJ536" s="225"/>
      <c r="AK536" s="225"/>
      <c r="AL536" s="225"/>
      <c r="AM536" s="225"/>
      <c r="AN536" s="225"/>
      <c r="AO536" s="225"/>
    </row>
    <row r="537" spans="1:43">
      <c r="A537" s="344"/>
      <c r="B537" s="73"/>
      <c r="C537" s="68"/>
      <c r="D537" s="68"/>
      <c r="E537" s="68"/>
      <c r="AB537" s="225"/>
      <c r="AC537" s="225"/>
      <c r="AD537" s="225"/>
      <c r="AE537" s="225"/>
      <c r="AF537" s="225"/>
      <c r="AG537" s="225"/>
      <c r="AH537" s="225"/>
      <c r="AI537" s="225"/>
      <c r="AJ537" s="225"/>
      <c r="AK537" s="225"/>
      <c r="AL537" s="225"/>
      <c r="AM537" s="225"/>
      <c r="AN537" s="225"/>
      <c r="AO537" s="225"/>
    </row>
    <row r="538" spans="1:43" ht="30" customHeight="1">
      <c r="A538" s="344"/>
      <c r="C538" s="374" t="s">
        <v>136</v>
      </c>
      <c r="D538" s="374"/>
      <c r="E538" s="374"/>
      <c r="F538" s="374"/>
      <c r="G538" s="374"/>
      <c r="H538" s="374"/>
      <c r="I538" s="374"/>
      <c r="J538" s="374"/>
      <c r="K538" s="374"/>
      <c r="L538" s="374"/>
      <c r="M538" s="374"/>
      <c r="N538" s="374"/>
      <c r="O538" s="374"/>
      <c r="P538" s="374"/>
      <c r="Q538" s="374"/>
      <c r="R538" s="374"/>
      <c r="S538" s="374"/>
      <c r="T538" s="374"/>
      <c r="U538" s="374"/>
      <c r="V538" s="374"/>
      <c r="W538" s="74"/>
      <c r="AB538" s="225"/>
      <c r="AC538" s="225"/>
      <c r="AD538" s="225"/>
      <c r="AE538" s="225"/>
      <c r="AF538" s="225"/>
      <c r="AG538" s="225"/>
      <c r="AH538" s="225"/>
      <c r="AI538" s="225"/>
      <c r="AJ538" s="225"/>
      <c r="AK538" s="225"/>
      <c r="AL538" s="225"/>
      <c r="AM538" s="225"/>
      <c r="AN538" s="225"/>
      <c r="AO538" s="225"/>
    </row>
    <row r="539" spans="1:43" ht="45" customHeight="1">
      <c r="A539" s="344"/>
      <c r="C539" s="374" t="s">
        <v>65</v>
      </c>
      <c r="D539" s="374"/>
      <c r="E539" s="374"/>
      <c r="F539" s="374"/>
      <c r="G539" s="374"/>
      <c r="H539" s="374"/>
      <c r="I539" s="374"/>
      <c r="J539" s="374"/>
      <c r="K539" s="374"/>
      <c r="L539" s="374"/>
      <c r="M539" s="374"/>
      <c r="N539" s="374"/>
      <c r="O539" s="374"/>
      <c r="P539" s="374"/>
      <c r="Q539" s="374"/>
      <c r="R539" s="374"/>
      <c r="S539" s="374"/>
      <c r="T539" s="374"/>
      <c r="U539" s="374"/>
      <c r="V539" s="374"/>
      <c r="W539" s="374"/>
      <c r="AB539" s="225"/>
      <c r="AC539" s="225"/>
      <c r="AD539" s="225"/>
      <c r="AE539" s="225"/>
      <c r="AF539" s="225"/>
      <c r="AG539" s="225"/>
      <c r="AH539" s="225"/>
      <c r="AI539" s="225"/>
      <c r="AJ539" s="225"/>
      <c r="AK539" s="225"/>
      <c r="AL539" s="225"/>
      <c r="AM539" s="225"/>
      <c r="AN539" s="225"/>
      <c r="AO539" s="225"/>
    </row>
    <row r="540" spans="1:43" ht="15" customHeight="1">
      <c r="A540" s="344"/>
      <c r="C540" s="381" t="s">
        <v>137</v>
      </c>
      <c r="D540" s="381"/>
      <c r="E540" s="381"/>
      <c r="F540" s="381"/>
      <c r="G540" s="381"/>
      <c r="H540" s="381"/>
      <c r="I540" s="381"/>
      <c r="J540" s="381"/>
      <c r="K540" s="381"/>
      <c r="L540" s="381"/>
      <c r="M540" s="381"/>
      <c r="N540" s="381"/>
      <c r="O540" s="381"/>
      <c r="P540" s="381"/>
      <c r="Q540" s="381"/>
      <c r="R540" s="381"/>
      <c r="S540" s="381"/>
      <c r="T540" s="381"/>
      <c r="U540" s="381"/>
      <c r="V540" s="381"/>
      <c r="W540" s="338"/>
      <c r="AB540" s="225"/>
      <c r="AC540" s="225"/>
      <c r="AD540" s="225"/>
      <c r="AE540" s="225"/>
      <c r="AF540" s="225"/>
      <c r="AG540" s="225"/>
      <c r="AH540" s="225"/>
      <c r="AI540" s="225"/>
      <c r="AJ540" s="225"/>
      <c r="AK540" s="225"/>
      <c r="AL540" s="225"/>
      <c r="AM540" s="225"/>
      <c r="AN540" s="225"/>
      <c r="AO540" s="225"/>
    </row>
    <row r="541" spans="1:43" s="192" customFormat="1" ht="15.75" thickBot="1">
      <c r="A541" s="191"/>
      <c r="C541" s="75"/>
      <c r="D541" s="75"/>
      <c r="E541" s="75"/>
      <c r="F541" s="75"/>
      <c r="G541" s="75"/>
      <c r="H541" s="75"/>
      <c r="I541" s="75"/>
      <c r="J541" s="75"/>
      <c r="K541" s="75"/>
      <c r="L541" s="75"/>
      <c r="M541" s="75"/>
      <c r="N541" s="75"/>
      <c r="O541" s="75"/>
      <c r="P541" s="75"/>
      <c r="Q541" s="75"/>
      <c r="R541" s="75"/>
      <c r="S541" s="75"/>
      <c r="T541" s="75"/>
      <c r="U541" s="75"/>
      <c r="V541" s="75"/>
      <c r="W541" s="75"/>
      <c r="Z541" s="322"/>
      <c r="AA541" s="193"/>
      <c r="AB541" s="231"/>
      <c r="AC541" s="231"/>
      <c r="AD541" s="231"/>
      <c r="AE541" s="231"/>
      <c r="AF541" s="231"/>
      <c r="AG541" s="231"/>
      <c r="AH541" s="231"/>
      <c r="AI541" s="231"/>
      <c r="AJ541" s="231"/>
      <c r="AK541" s="231"/>
      <c r="AL541" s="231"/>
      <c r="AM541" s="231"/>
      <c r="AN541" s="231"/>
      <c r="AO541" s="231"/>
      <c r="AP541" s="193"/>
      <c r="AQ541" s="193"/>
    </row>
    <row r="542" spans="1:43" ht="60" customHeight="1">
      <c r="A542" s="344"/>
      <c r="B542" s="357" t="s">
        <v>146</v>
      </c>
      <c r="C542" s="358"/>
      <c r="D542" s="358"/>
      <c r="E542" s="358"/>
      <c r="F542" s="358"/>
      <c r="G542" s="358"/>
      <c r="H542" s="358"/>
      <c r="I542" s="358"/>
      <c r="J542" s="358"/>
      <c r="K542" s="358"/>
      <c r="L542" s="358"/>
      <c r="M542" s="358"/>
      <c r="N542" s="358"/>
      <c r="O542" s="358"/>
      <c r="P542" s="358"/>
      <c r="Q542" s="358"/>
      <c r="R542" s="358"/>
      <c r="S542" s="358"/>
      <c r="T542" s="358"/>
      <c r="U542" s="358"/>
      <c r="V542" s="358"/>
      <c r="W542" s="359"/>
      <c r="AA542" s="315"/>
      <c r="AB542" s="24"/>
      <c r="AC542" s="24"/>
      <c r="AD542" s="24"/>
      <c r="AE542" s="24"/>
      <c r="AF542" s="24"/>
      <c r="AG542" s="24"/>
      <c r="AH542" s="24"/>
      <c r="AI542" s="24"/>
      <c r="AJ542" s="24"/>
      <c r="AK542" s="24"/>
      <c r="AL542" s="24"/>
      <c r="AM542" s="24"/>
      <c r="AN542" s="24"/>
      <c r="AO542" s="24"/>
      <c r="AP542" s="24"/>
      <c r="AQ542" s="24"/>
    </row>
    <row r="543" spans="1:43" ht="18.75" customHeight="1">
      <c r="A543" s="344"/>
      <c r="B543" s="361" t="s">
        <v>49</v>
      </c>
      <c r="C543" s="245"/>
      <c r="D543" s="99"/>
      <c r="E543" s="99"/>
      <c r="F543" s="99"/>
      <c r="G543" s="99"/>
      <c r="H543" s="99"/>
      <c r="I543" s="99"/>
      <c r="J543" s="99"/>
      <c r="K543" s="99"/>
      <c r="L543" s="99"/>
      <c r="M543" s="99"/>
      <c r="N543" s="99"/>
      <c r="O543" s="99"/>
      <c r="P543" s="99"/>
      <c r="Q543" s="99"/>
      <c r="R543" s="99"/>
      <c r="S543" s="99"/>
      <c r="T543" s="99"/>
      <c r="U543" s="99"/>
      <c r="V543" s="99"/>
      <c r="W543" s="246"/>
      <c r="AA543" s="315"/>
      <c r="AB543" s="24"/>
      <c r="AC543" s="24"/>
      <c r="AD543" s="24"/>
      <c r="AE543" s="24"/>
      <c r="AF543" s="24"/>
      <c r="AG543" s="24"/>
      <c r="AH543" s="24"/>
      <c r="AI543" s="24"/>
      <c r="AJ543" s="24"/>
      <c r="AK543" s="24"/>
      <c r="AL543" s="24"/>
      <c r="AM543" s="24"/>
      <c r="AN543" s="24"/>
      <c r="AO543" s="24"/>
      <c r="AP543" s="24"/>
      <c r="AQ543" s="24"/>
    </row>
    <row r="544" spans="1:43" ht="14.25" customHeight="1">
      <c r="A544" s="344"/>
      <c r="B544" s="362"/>
      <c r="C544" s="30"/>
      <c r="D544" s="30"/>
      <c r="E544" s="30"/>
      <c r="F544" s="30"/>
      <c r="G544" s="30"/>
      <c r="H544" s="30"/>
      <c r="I544" s="31"/>
      <c r="J544" s="32"/>
      <c r="K544" s="30"/>
      <c r="L544" s="30"/>
      <c r="M544" s="30"/>
      <c r="N544" s="30"/>
      <c r="O544" s="30"/>
      <c r="P544" s="31"/>
      <c r="Q544" s="32"/>
      <c r="R544" s="30"/>
      <c r="S544" s="30"/>
      <c r="T544" s="30"/>
      <c r="U544" s="30"/>
      <c r="V544" s="30"/>
      <c r="W544" s="33"/>
      <c r="AA544" s="315"/>
      <c r="AB544" s="24"/>
      <c r="AC544" s="24"/>
      <c r="AD544" s="24"/>
      <c r="AE544" s="24"/>
      <c r="AF544" s="24"/>
      <c r="AG544" s="24"/>
      <c r="AH544" s="24"/>
      <c r="AI544" s="24"/>
      <c r="AJ544" s="24"/>
      <c r="AK544" s="24"/>
      <c r="AL544" s="24"/>
      <c r="AM544" s="24"/>
      <c r="AN544" s="24"/>
      <c r="AO544" s="24"/>
      <c r="AP544" s="24"/>
      <c r="AQ544" s="24"/>
    </row>
    <row r="545" spans="2:43" ht="14.25" customHeight="1">
      <c r="B545" s="362"/>
      <c r="C545" s="34"/>
      <c r="D545" s="34"/>
      <c r="E545" s="34"/>
      <c r="F545" s="34"/>
      <c r="G545" s="34"/>
      <c r="H545" s="34"/>
      <c r="I545" s="35"/>
      <c r="J545" s="36"/>
      <c r="K545" s="34"/>
      <c r="L545" s="34"/>
      <c r="M545" s="34"/>
      <c r="N545" s="34"/>
      <c r="O545" s="34"/>
      <c r="P545" s="35"/>
      <c r="Q545" s="36"/>
      <c r="R545" s="34"/>
      <c r="S545" s="34"/>
      <c r="T545" s="34"/>
      <c r="U545" s="34"/>
      <c r="V545" s="34"/>
      <c r="W545" s="37"/>
      <c r="AA545" s="315"/>
      <c r="AB545" s="24"/>
      <c r="AC545" s="24"/>
      <c r="AD545" s="24"/>
      <c r="AE545" s="24"/>
      <c r="AF545" s="24"/>
      <c r="AG545" s="24"/>
      <c r="AH545" s="24"/>
      <c r="AI545" s="24"/>
      <c r="AJ545" s="24"/>
      <c r="AK545" s="24"/>
      <c r="AL545" s="24"/>
      <c r="AM545" s="24"/>
      <c r="AN545" s="24"/>
      <c r="AO545" s="24"/>
      <c r="AP545" s="24"/>
      <c r="AQ545" s="24"/>
    </row>
    <row r="546" spans="2:43" ht="14.25" customHeight="1">
      <c r="B546" s="362"/>
      <c r="C546" s="34"/>
      <c r="D546" s="34"/>
      <c r="E546" s="34"/>
      <c r="F546" s="34"/>
      <c r="G546" s="34"/>
      <c r="H546" s="34"/>
      <c r="I546" s="35"/>
      <c r="J546" s="36"/>
      <c r="K546" s="34"/>
      <c r="L546" s="34"/>
      <c r="M546" s="34"/>
      <c r="N546" s="34"/>
      <c r="O546" s="34"/>
      <c r="P546" s="35"/>
      <c r="Q546" s="36"/>
      <c r="R546" s="34"/>
      <c r="S546" s="34"/>
      <c r="T546" s="34"/>
      <c r="U546" s="34"/>
      <c r="V546" s="34"/>
      <c r="W546" s="37"/>
      <c r="AA546" s="315"/>
      <c r="AB546" s="24"/>
      <c r="AC546" s="24"/>
      <c r="AD546" s="24"/>
      <c r="AE546" s="24"/>
      <c r="AF546" s="24"/>
      <c r="AG546" s="24"/>
      <c r="AH546" s="24"/>
      <c r="AI546" s="24"/>
      <c r="AJ546" s="24"/>
      <c r="AK546" s="24"/>
      <c r="AL546" s="24"/>
      <c r="AM546" s="24"/>
      <c r="AN546" s="24"/>
      <c r="AO546" s="24"/>
      <c r="AP546" s="24"/>
      <c r="AQ546" s="24"/>
    </row>
    <row r="547" spans="2:43" ht="14.25" customHeight="1">
      <c r="B547" s="362"/>
      <c r="C547" s="34"/>
      <c r="D547" s="34"/>
      <c r="E547" s="34"/>
      <c r="F547" s="34"/>
      <c r="G547" s="34"/>
      <c r="H547" s="34"/>
      <c r="I547" s="35"/>
      <c r="J547" s="36"/>
      <c r="K547" s="34"/>
      <c r="L547" s="34"/>
      <c r="M547" s="34"/>
      <c r="N547" s="34"/>
      <c r="O547" s="34"/>
      <c r="P547" s="35"/>
      <c r="Q547" s="36"/>
      <c r="R547" s="34"/>
      <c r="S547" s="34"/>
      <c r="T547" s="34"/>
      <c r="U547" s="34"/>
      <c r="V547" s="34"/>
      <c r="W547" s="37"/>
      <c r="AA547" s="315"/>
      <c r="AB547" s="24"/>
      <c r="AC547" s="24"/>
      <c r="AD547" s="24"/>
      <c r="AE547" s="24"/>
      <c r="AF547" s="24"/>
      <c r="AG547" s="24"/>
      <c r="AH547" s="24"/>
      <c r="AI547" s="24"/>
      <c r="AJ547" s="24"/>
      <c r="AK547" s="24"/>
      <c r="AL547" s="24"/>
      <c r="AM547" s="24"/>
      <c r="AN547" s="24"/>
      <c r="AO547" s="24"/>
      <c r="AP547" s="24"/>
      <c r="AQ547" s="24"/>
    </row>
    <row r="548" spans="2:43" ht="14.25" customHeight="1">
      <c r="B548" s="362"/>
      <c r="C548" s="34"/>
      <c r="D548" s="34"/>
      <c r="E548" s="34"/>
      <c r="F548" s="34"/>
      <c r="G548" s="34"/>
      <c r="H548" s="34"/>
      <c r="I548" s="35"/>
      <c r="J548" s="36"/>
      <c r="K548" s="34"/>
      <c r="L548" s="34"/>
      <c r="M548" s="34"/>
      <c r="N548" s="34"/>
      <c r="O548" s="34"/>
      <c r="P548" s="35"/>
      <c r="Q548" s="36"/>
      <c r="R548" s="34"/>
      <c r="S548" s="34"/>
      <c r="T548" s="34"/>
      <c r="U548" s="34"/>
      <c r="V548" s="34"/>
      <c r="W548" s="37"/>
      <c r="AA548" s="315"/>
      <c r="AB548" s="24"/>
      <c r="AC548" s="24"/>
      <c r="AD548" s="24"/>
      <c r="AE548" s="24"/>
      <c r="AF548" s="24"/>
      <c r="AG548" s="24"/>
      <c r="AH548" s="24"/>
      <c r="AI548" s="24"/>
      <c r="AJ548" s="24"/>
      <c r="AK548" s="24"/>
      <c r="AL548" s="24"/>
      <c r="AM548" s="24"/>
      <c r="AN548" s="24"/>
      <c r="AO548" s="24"/>
      <c r="AP548" s="24"/>
      <c r="AQ548" s="24"/>
    </row>
    <row r="549" spans="2:43" ht="14.25" customHeight="1">
      <c r="B549" s="362"/>
      <c r="C549" s="34"/>
      <c r="D549" s="34"/>
      <c r="E549" s="34"/>
      <c r="F549" s="34"/>
      <c r="G549" s="34"/>
      <c r="H549" s="34"/>
      <c r="I549" s="35"/>
      <c r="J549" s="36"/>
      <c r="K549" s="34"/>
      <c r="L549" s="34"/>
      <c r="M549" s="34"/>
      <c r="N549" s="34"/>
      <c r="O549" s="34"/>
      <c r="P549" s="35"/>
      <c r="Q549" s="36"/>
      <c r="R549" s="34"/>
      <c r="S549" s="34"/>
      <c r="T549" s="34"/>
      <c r="U549" s="34"/>
      <c r="V549" s="34"/>
      <c r="W549" s="37"/>
      <c r="AA549" s="315"/>
      <c r="AB549" s="24"/>
      <c r="AC549" s="24"/>
      <c r="AD549" s="24"/>
      <c r="AE549" s="24"/>
      <c r="AF549" s="24"/>
      <c r="AG549" s="24"/>
      <c r="AH549" s="24"/>
      <c r="AI549" s="24"/>
      <c r="AJ549" s="24"/>
      <c r="AK549" s="24"/>
      <c r="AL549" s="24"/>
      <c r="AM549" s="24"/>
      <c r="AN549" s="24"/>
      <c r="AO549" s="24"/>
      <c r="AP549" s="24"/>
      <c r="AQ549" s="24"/>
    </row>
    <row r="550" spans="2:43" ht="14.25" customHeight="1">
      <c r="B550" s="362"/>
      <c r="C550" s="34"/>
      <c r="D550" s="34"/>
      <c r="E550" s="34"/>
      <c r="F550" s="34"/>
      <c r="G550" s="34"/>
      <c r="H550" s="34"/>
      <c r="I550" s="35"/>
      <c r="J550" s="36"/>
      <c r="K550" s="34"/>
      <c r="L550" s="34"/>
      <c r="M550" s="34"/>
      <c r="N550" s="34"/>
      <c r="O550" s="34"/>
      <c r="P550" s="35"/>
      <c r="Q550" s="36"/>
      <c r="R550" s="34"/>
      <c r="S550" s="34"/>
      <c r="T550" s="34"/>
      <c r="U550" s="34"/>
      <c r="V550" s="34"/>
      <c r="W550" s="37"/>
      <c r="AA550" s="315"/>
      <c r="AB550" s="24"/>
      <c r="AC550" s="24"/>
      <c r="AD550" s="24"/>
      <c r="AE550" s="24"/>
      <c r="AF550" s="24"/>
      <c r="AG550" s="24"/>
      <c r="AH550" s="24"/>
      <c r="AI550" s="24"/>
      <c r="AJ550" s="24"/>
      <c r="AK550" s="24"/>
      <c r="AL550" s="24"/>
      <c r="AM550" s="24"/>
      <c r="AN550" s="24"/>
      <c r="AO550" s="24"/>
      <c r="AP550" s="24"/>
      <c r="AQ550" s="24"/>
    </row>
    <row r="551" spans="2:43" ht="14.25" customHeight="1">
      <c r="B551" s="362"/>
      <c r="C551" s="34"/>
      <c r="D551" s="34"/>
      <c r="E551" s="34"/>
      <c r="F551" s="34"/>
      <c r="G551" s="34"/>
      <c r="H551" s="34"/>
      <c r="I551" s="35"/>
      <c r="J551" s="36"/>
      <c r="K551" s="34"/>
      <c r="L551" s="34"/>
      <c r="M551" s="34"/>
      <c r="N551" s="34"/>
      <c r="O551" s="34"/>
      <c r="P551" s="35"/>
      <c r="Q551" s="36"/>
      <c r="R551" s="34"/>
      <c r="S551" s="34"/>
      <c r="T551" s="34"/>
      <c r="U551" s="34"/>
      <c r="V551" s="34"/>
      <c r="W551" s="37"/>
      <c r="AA551" s="315"/>
      <c r="AB551" s="24"/>
      <c r="AC551" s="24"/>
      <c r="AD551" s="24"/>
      <c r="AE551" s="24"/>
      <c r="AF551" s="24"/>
      <c r="AG551" s="24"/>
      <c r="AH551" s="24"/>
      <c r="AI551" s="24"/>
      <c r="AJ551" s="24"/>
      <c r="AK551" s="24"/>
      <c r="AL551" s="24"/>
      <c r="AM551" s="24"/>
      <c r="AN551" s="24"/>
      <c r="AO551" s="24"/>
      <c r="AP551" s="24"/>
      <c r="AQ551" s="24"/>
    </row>
    <row r="552" spans="2:43" ht="14.25" customHeight="1">
      <c r="B552" s="362"/>
      <c r="C552" s="34"/>
      <c r="D552" s="34"/>
      <c r="E552" s="34"/>
      <c r="F552" s="34"/>
      <c r="G552" s="34"/>
      <c r="H552" s="34"/>
      <c r="I552" s="35"/>
      <c r="J552" s="36"/>
      <c r="K552" s="34"/>
      <c r="L552" s="34"/>
      <c r="M552" s="34"/>
      <c r="N552" s="34"/>
      <c r="O552" s="34"/>
      <c r="P552" s="35"/>
      <c r="Q552" s="36"/>
      <c r="R552" s="34"/>
      <c r="S552" s="34"/>
      <c r="T552" s="34"/>
      <c r="U552" s="34"/>
      <c r="V552" s="34"/>
      <c r="W552" s="37"/>
      <c r="AA552" s="315"/>
      <c r="AB552" s="24"/>
      <c r="AC552" s="24"/>
      <c r="AD552" s="24"/>
      <c r="AE552" s="24"/>
      <c r="AF552" s="24"/>
      <c r="AG552" s="24"/>
      <c r="AH552" s="24"/>
      <c r="AI552" s="24"/>
      <c r="AJ552" s="24"/>
      <c r="AK552" s="24"/>
      <c r="AL552" s="24"/>
      <c r="AM552" s="24"/>
      <c r="AN552" s="24"/>
      <c r="AO552" s="24"/>
      <c r="AP552" s="24"/>
      <c r="AQ552" s="24"/>
    </row>
    <row r="553" spans="2:43" ht="14.25" customHeight="1">
      <c r="B553" s="362"/>
      <c r="C553" s="34"/>
      <c r="D553" s="34"/>
      <c r="E553" s="34"/>
      <c r="F553" s="34"/>
      <c r="G553" s="34"/>
      <c r="H553" s="34"/>
      <c r="I553" s="35"/>
      <c r="J553" s="36"/>
      <c r="K553" s="34"/>
      <c r="L553" s="34"/>
      <c r="M553" s="34"/>
      <c r="N553" s="34"/>
      <c r="O553" s="34"/>
      <c r="P553" s="35"/>
      <c r="Q553" s="36"/>
      <c r="R553" s="34"/>
      <c r="S553" s="34"/>
      <c r="T553" s="34"/>
      <c r="U553" s="34"/>
      <c r="V553" s="34"/>
      <c r="W553" s="37"/>
      <c r="AA553" s="315"/>
      <c r="AB553" s="24"/>
      <c r="AC553" s="24"/>
      <c r="AD553" s="24"/>
      <c r="AE553" s="24"/>
      <c r="AF553" s="24"/>
      <c r="AG553" s="24"/>
      <c r="AH553" s="24"/>
      <c r="AI553" s="24"/>
      <c r="AJ553" s="24"/>
      <c r="AK553" s="24"/>
      <c r="AL553" s="24"/>
      <c r="AM553" s="24"/>
      <c r="AN553" s="24"/>
      <c r="AO553" s="24"/>
      <c r="AP553" s="24"/>
      <c r="AQ553" s="24"/>
    </row>
    <row r="554" spans="2:43" ht="14.25" customHeight="1">
      <c r="B554" s="362"/>
      <c r="C554" s="34"/>
      <c r="D554" s="34"/>
      <c r="E554" s="34"/>
      <c r="F554" s="34"/>
      <c r="G554" s="34"/>
      <c r="H554" s="34"/>
      <c r="I554" s="35"/>
      <c r="J554" s="36"/>
      <c r="K554" s="34"/>
      <c r="L554" s="34"/>
      <c r="M554" s="34"/>
      <c r="N554" s="34"/>
      <c r="O554" s="34"/>
      <c r="P554" s="35"/>
      <c r="Q554" s="36"/>
      <c r="R554" s="34"/>
      <c r="S554" s="34"/>
      <c r="T554" s="34"/>
      <c r="U554" s="34"/>
      <c r="V554" s="34"/>
      <c r="W554" s="37"/>
      <c r="AA554" s="315"/>
      <c r="AB554" s="24"/>
      <c r="AC554" s="24"/>
      <c r="AD554" s="24"/>
      <c r="AE554" s="24"/>
      <c r="AF554" s="24"/>
      <c r="AG554" s="24"/>
      <c r="AH554" s="24"/>
      <c r="AI554" s="24"/>
      <c r="AJ554" s="24"/>
      <c r="AK554" s="24"/>
      <c r="AL554" s="24"/>
      <c r="AM554" s="24"/>
      <c r="AN554" s="24"/>
      <c r="AO554" s="24"/>
      <c r="AP554" s="24"/>
      <c r="AQ554" s="24"/>
    </row>
    <row r="555" spans="2:43" ht="14.25" customHeight="1">
      <c r="B555" s="362"/>
      <c r="C555" s="34"/>
      <c r="D555" s="34"/>
      <c r="E555" s="34"/>
      <c r="F555" s="34"/>
      <c r="G555" s="34"/>
      <c r="H555" s="34"/>
      <c r="I555" s="35"/>
      <c r="J555" s="36"/>
      <c r="K555" s="34"/>
      <c r="L555" s="34"/>
      <c r="M555" s="34"/>
      <c r="N555" s="34"/>
      <c r="O555" s="34"/>
      <c r="P555" s="35"/>
      <c r="Q555" s="36"/>
      <c r="R555" s="34"/>
      <c r="S555" s="34"/>
      <c r="T555" s="34"/>
      <c r="U555" s="34"/>
      <c r="V555" s="34"/>
      <c r="W555" s="37"/>
      <c r="AA555" s="315"/>
      <c r="AB555" s="24"/>
      <c r="AC555" s="24"/>
      <c r="AD555" s="24"/>
      <c r="AE555" s="24"/>
      <c r="AF555" s="24"/>
      <c r="AG555" s="24"/>
      <c r="AH555" s="24"/>
      <c r="AI555" s="24"/>
      <c r="AJ555" s="24"/>
      <c r="AK555" s="24"/>
      <c r="AL555" s="24"/>
      <c r="AM555" s="24"/>
      <c r="AN555" s="24"/>
      <c r="AO555" s="24"/>
      <c r="AP555" s="24"/>
      <c r="AQ555" s="24"/>
    </row>
    <row r="556" spans="2:43" ht="14.25" customHeight="1">
      <c r="B556" s="362"/>
      <c r="C556" s="34"/>
      <c r="D556" s="34"/>
      <c r="E556" s="34"/>
      <c r="F556" s="34"/>
      <c r="G556" s="34"/>
      <c r="H556" s="34"/>
      <c r="I556" s="35"/>
      <c r="J556" s="36"/>
      <c r="K556" s="34"/>
      <c r="L556" s="34"/>
      <c r="M556" s="34"/>
      <c r="N556" s="34"/>
      <c r="O556" s="34"/>
      <c r="P556" s="35"/>
      <c r="Q556" s="36"/>
      <c r="R556" s="34"/>
      <c r="S556" s="34"/>
      <c r="T556" s="34"/>
      <c r="U556" s="34"/>
      <c r="V556" s="34"/>
      <c r="W556" s="37"/>
      <c r="AA556" s="315"/>
      <c r="AB556" s="24"/>
      <c r="AC556" s="24"/>
      <c r="AD556" s="24"/>
      <c r="AE556" s="24"/>
      <c r="AF556" s="24"/>
      <c r="AG556" s="24"/>
      <c r="AH556" s="24"/>
      <c r="AI556" s="24"/>
      <c r="AJ556" s="24"/>
      <c r="AK556" s="24"/>
      <c r="AL556" s="24"/>
      <c r="AM556" s="24"/>
      <c r="AN556" s="24"/>
      <c r="AO556" s="24"/>
      <c r="AP556" s="24"/>
      <c r="AQ556" s="24"/>
    </row>
    <row r="557" spans="2:43">
      <c r="B557" s="362"/>
      <c r="C557" s="34"/>
      <c r="D557" s="34"/>
      <c r="E557" s="34"/>
      <c r="F557" s="34"/>
      <c r="G557" s="34"/>
      <c r="H557" s="34"/>
      <c r="I557" s="35"/>
      <c r="J557" s="36"/>
      <c r="K557" s="34"/>
      <c r="L557" s="34"/>
      <c r="M557" s="34"/>
      <c r="N557" s="34"/>
      <c r="O557" s="34"/>
      <c r="P557" s="35"/>
      <c r="Q557" s="36"/>
      <c r="R557" s="34"/>
      <c r="S557" s="34"/>
      <c r="T557" s="34"/>
      <c r="U557" s="34"/>
      <c r="V557" s="34"/>
      <c r="W557" s="37"/>
      <c r="AA557" s="315"/>
      <c r="AB557" s="24"/>
      <c r="AC557" s="24"/>
      <c r="AD557" s="24"/>
      <c r="AE557" s="24"/>
      <c r="AF557" s="24"/>
      <c r="AG557" s="24"/>
      <c r="AH557" s="24"/>
      <c r="AI557" s="24"/>
      <c r="AJ557" s="24"/>
      <c r="AK557" s="24"/>
      <c r="AL557" s="24"/>
      <c r="AM557" s="24"/>
      <c r="AN557" s="24"/>
      <c r="AO557" s="24"/>
      <c r="AP557" s="24"/>
      <c r="AQ557" s="24"/>
    </row>
    <row r="558" spans="2:43">
      <c r="B558" s="362"/>
      <c r="C558" s="34"/>
      <c r="D558" s="34"/>
      <c r="E558" s="34"/>
      <c r="F558" s="34"/>
      <c r="G558" s="34"/>
      <c r="H558" s="34"/>
      <c r="I558" s="35"/>
      <c r="J558" s="36"/>
      <c r="K558" s="34"/>
      <c r="L558" s="34"/>
      <c r="M558" s="34"/>
      <c r="N558" s="34"/>
      <c r="O558" s="34"/>
      <c r="P558" s="35"/>
      <c r="Q558" s="36"/>
      <c r="R558" s="34"/>
      <c r="S558" s="34"/>
      <c r="T558" s="34"/>
      <c r="U558" s="34"/>
      <c r="V558" s="34"/>
      <c r="W558" s="37"/>
      <c r="AA558" s="315"/>
      <c r="AB558" s="24"/>
      <c r="AC558" s="24"/>
      <c r="AD558" s="24"/>
      <c r="AE558" s="24"/>
      <c r="AF558" s="24"/>
      <c r="AG558" s="24"/>
      <c r="AH558" s="24"/>
      <c r="AI558" s="24"/>
      <c r="AJ558" s="24"/>
      <c r="AK558" s="24"/>
      <c r="AL558" s="24"/>
      <c r="AM558" s="24"/>
      <c r="AN558" s="24"/>
      <c r="AO558" s="24"/>
      <c r="AP558" s="24"/>
      <c r="AQ558" s="24"/>
    </row>
    <row r="559" spans="2:43" ht="15.75">
      <c r="B559" s="362"/>
      <c r="C559" s="34"/>
      <c r="D559" s="371" t="s">
        <v>132</v>
      </c>
      <c r="E559" s="366"/>
      <c r="F559" s="366"/>
      <c r="G559" s="366"/>
      <c r="H559" s="366"/>
      <c r="I559" s="35"/>
      <c r="J559" s="36"/>
      <c r="K559" s="372" t="s">
        <v>133</v>
      </c>
      <c r="L559" s="367"/>
      <c r="M559" s="367"/>
      <c r="N559" s="367"/>
      <c r="O559" s="367"/>
      <c r="P559" s="40"/>
      <c r="Q559" s="41"/>
      <c r="R559" s="369" t="s">
        <v>114</v>
      </c>
      <c r="S559" s="369"/>
      <c r="T559" s="369"/>
      <c r="U559" s="369"/>
      <c r="V559" s="369"/>
      <c r="W559" s="37"/>
      <c r="AA559" s="315"/>
      <c r="AB559" s="24"/>
      <c r="AC559" s="24"/>
      <c r="AD559" s="24"/>
      <c r="AE559" s="24"/>
      <c r="AF559" s="24"/>
      <c r="AG559" s="24"/>
      <c r="AH559" s="24"/>
      <c r="AI559" s="24"/>
      <c r="AJ559" s="24"/>
      <c r="AK559" s="24"/>
      <c r="AL559" s="24"/>
      <c r="AM559" s="24"/>
      <c r="AN559" s="24"/>
      <c r="AO559" s="24"/>
      <c r="AP559" s="24"/>
      <c r="AQ559" s="24"/>
    </row>
    <row r="560" spans="2:43" ht="17.25">
      <c r="B560" s="362"/>
      <c r="C560" s="34"/>
      <c r="D560" s="42">
        <v>2014</v>
      </c>
      <c r="E560" s="42">
        <v>2015</v>
      </c>
      <c r="F560" s="42">
        <v>2016</v>
      </c>
      <c r="G560" s="42">
        <v>2017</v>
      </c>
      <c r="H560" s="42">
        <v>2018</v>
      </c>
      <c r="I560" s="56"/>
      <c r="J560" s="57"/>
      <c r="K560" s="42">
        <v>2014</v>
      </c>
      <c r="L560" s="42">
        <v>2015</v>
      </c>
      <c r="M560" s="42">
        <v>2016</v>
      </c>
      <c r="N560" s="42">
        <v>2017</v>
      </c>
      <c r="O560" s="42">
        <v>2018</v>
      </c>
      <c r="P560" s="43"/>
      <c r="Q560" s="44"/>
      <c r="R560" s="42">
        <v>2014</v>
      </c>
      <c r="S560" s="42">
        <v>2015</v>
      </c>
      <c r="T560" s="42">
        <v>2016</v>
      </c>
      <c r="U560" s="42">
        <v>2017</v>
      </c>
      <c r="V560" s="42" t="s">
        <v>116</v>
      </c>
      <c r="W560" s="37"/>
      <c r="AA560" s="315"/>
      <c r="AB560" s="24"/>
      <c r="AC560" s="24"/>
      <c r="AD560" s="24"/>
      <c r="AE560" s="24"/>
      <c r="AF560" s="24"/>
      <c r="AG560" s="24"/>
      <c r="AH560" s="24"/>
      <c r="AI560" s="24"/>
      <c r="AJ560" s="24"/>
      <c r="AK560" s="24"/>
      <c r="AL560" s="24"/>
      <c r="AM560" s="24"/>
      <c r="AN560" s="24"/>
      <c r="AO560" s="24"/>
      <c r="AP560" s="24"/>
      <c r="AQ560" s="24"/>
    </row>
    <row r="561" spans="2:43" ht="4.5" customHeight="1">
      <c r="B561" s="362"/>
      <c r="C561" s="34"/>
      <c r="D561" s="45"/>
      <c r="E561" s="45"/>
      <c r="F561" s="45"/>
      <c r="G561" s="45"/>
      <c r="H561" s="45"/>
      <c r="I561" s="35"/>
      <c r="J561" s="36"/>
      <c r="K561" s="45"/>
      <c r="L561" s="45"/>
      <c r="M561" s="45"/>
      <c r="N561" s="45"/>
      <c r="O561" s="45"/>
      <c r="P561" s="43"/>
      <c r="Q561" s="44"/>
      <c r="R561" s="45"/>
      <c r="S561" s="45"/>
      <c r="T561" s="45"/>
      <c r="U561" s="45"/>
      <c r="V561" s="45"/>
      <c r="W561" s="37"/>
      <c r="AA561" s="315"/>
      <c r="AB561" s="24"/>
      <c r="AC561" s="24"/>
      <c r="AD561" s="24"/>
      <c r="AE561" s="24"/>
      <c r="AF561" s="24"/>
      <c r="AG561" s="24"/>
      <c r="AH561" s="24"/>
      <c r="AI561" s="24"/>
      <c r="AJ561" s="24"/>
      <c r="AK561" s="24"/>
      <c r="AL561" s="24"/>
      <c r="AM561" s="24"/>
      <c r="AN561" s="24"/>
      <c r="AO561" s="24"/>
      <c r="AP561" s="24"/>
      <c r="AQ561" s="24"/>
    </row>
    <row r="562" spans="2:43" ht="4.5" customHeight="1">
      <c r="B562" s="362"/>
      <c r="C562" s="34"/>
      <c r="D562" s="38"/>
      <c r="E562" s="38"/>
      <c r="F562" s="38"/>
      <c r="G562" s="38"/>
      <c r="H562" s="38"/>
      <c r="I562" s="35"/>
      <c r="J562" s="36"/>
      <c r="K562" s="38"/>
      <c r="L562" s="38"/>
      <c r="M562" s="38"/>
      <c r="N562" s="38"/>
      <c r="O562" s="38"/>
      <c r="P562" s="43"/>
      <c r="Q562" s="44"/>
      <c r="R562" s="38"/>
      <c r="S562" s="38"/>
      <c r="T562" s="38"/>
      <c r="U562" s="38"/>
      <c r="V562" s="38"/>
      <c r="W562" s="37"/>
      <c r="AA562" s="315"/>
      <c r="AB562" s="24"/>
      <c r="AC562" s="24"/>
      <c r="AD562" s="24"/>
      <c r="AE562" s="24"/>
      <c r="AF562" s="24"/>
      <c r="AG562" s="24"/>
      <c r="AH562" s="24"/>
      <c r="AI562" s="24"/>
      <c r="AJ562" s="24"/>
      <c r="AK562" s="24"/>
      <c r="AL562" s="24"/>
      <c r="AM562" s="24"/>
      <c r="AN562" s="24"/>
      <c r="AO562" s="24"/>
      <c r="AP562" s="24"/>
      <c r="AQ562" s="24"/>
    </row>
    <row r="563" spans="2:43" ht="15" customHeight="1">
      <c r="B563" s="362"/>
      <c r="C563" s="34" t="s">
        <v>83</v>
      </c>
      <c r="D563" s="48"/>
      <c r="E563" s="39">
        <f>E23</f>
        <v>100</v>
      </c>
      <c r="F563" s="39">
        <f>F23</f>
        <v>100</v>
      </c>
      <c r="G563" s="39">
        <f>G23</f>
        <v>100</v>
      </c>
      <c r="H563" s="48"/>
      <c r="I563" s="46"/>
      <c r="J563" s="63"/>
      <c r="K563" s="252"/>
      <c r="L563" s="255">
        <f>L23</f>
        <v>100</v>
      </c>
      <c r="M563" s="256">
        <f>M23</f>
        <v>100</v>
      </c>
      <c r="N563" s="240">
        <f>N23</f>
        <v>100</v>
      </c>
      <c r="O563" s="283"/>
      <c r="P563" s="46"/>
      <c r="Q563" s="63"/>
      <c r="R563" s="48"/>
      <c r="S563" s="121"/>
      <c r="T563" s="48"/>
      <c r="U563" s="251"/>
      <c r="V563" s="251"/>
      <c r="W563" s="37"/>
      <c r="AA563" s="315"/>
      <c r="AB563" s="24"/>
      <c r="AC563" s="24"/>
      <c r="AD563" s="24"/>
      <c r="AE563" s="24"/>
      <c r="AF563" s="24"/>
      <c r="AG563" s="24"/>
      <c r="AH563" s="24"/>
      <c r="AI563" s="24"/>
      <c r="AJ563" s="24"/>
      <c r="AK563" s="24"/>
      <c r="AL563" s="24"/>
      <c r="AM563" s="24"/>
      <c r="AN563" s="24"/>
      <c r="AO563" s="24"/>
      <c r="AP563" s="24"/>
      <c r="AQ563" s="24"/>
    </row>
    <row r="564" spans="2:43">
      <c r="B564" s="362"/>
      <c r="C564" s="34" t="s">
        <v>41</v>
      </c>
      <c r="D564" s="48"/>
      <c r="E564" s="48"/>
      <c r="F564" s="48"/>
      <c r="G564" s="251"/>
      <c r="H564" s="251"/>
      <c r="I564" s="241"/>
      <c r="J564" s="285"/>
      <c r="K564" s="252"/>
      <c r="L564" s="282"/>
      <c r="M564" s="282"/>
      <c r="N564" s="283"/>
      <c r="O564" s="283"/>
      <c r="P564" s="241"/>
      <c r="Q564" s="285"/>
      <c r="R564" s="48"/>
      <c r="S564" s="284"/>
      <c r="T564" s="284"/>
      <c r="U564" s="251"/>
      <c r="V564" s="251"/>
      <c r="W564" s="37"/>
      <c r="AA564" s="315"/>
      <c r="AB564" s="24"/>
      <c r="AC564" s="24"/>
      <c r="AD564" s="24"/>
      <c r="AE564" s="24"/>
      <c r="AF564" s="24"/>
      <c r="AG564" s="24"/>
      <c r="AH564" s="24"/>
      <c r="AI564" s="24"/>
      <c r="AJ564" s="24"/>
      <c r="AK564" s="24"/>
      <c r="AL564" s="24"/>
      <c r="AM564" s="24"/>
      <c r="AN564" s="24"/>
      <c r="AO564" s="24"/>
      <c r="AP564" s="24"/>
      <c r="AQ564" s="24"/>
    </row>
    <row r="565" spans="2:43">
      <c r="B565" s="362"/>
      <c r="C565" s="34" t="s">
        <v>42</v>
      </c>
      <c r="D565" s="48"/>
      <c r="E565" s="48"/>
      <c r="F565" s="48"/>
      <c r="G565" s="48"/>
      <c r="H565" s="121"/>
      <c r="I565" s="46"/>
      <c r="J565" s="47"/>
      <c r="K565" s="252"/>
      <c r="L565" s="252"/>
      <c r="M565" s="252"/>
      <c r="N565" s="252"/>
      <c r="O565" s="253"/>
      <c r="P565" s="46"/>
      <c r="Q565" s="47"/>
      <c r="R565" s="48"/>
      <c r="S565" s="48"/>
      <c r="T565" s="48"/>
      <c r="U565" s="48"/>
      <c r="V565" s="48"/>
      <c r="W565" s="37"/>
      <c r="AA565" s="315"/>
      <c r="AB565" s="24"/>
      <c r="AC565" s="24"/>
      <c r="AD565" s="24"/>
      <c r="AE565" s="24"/>
      <c r="AF565" s="24"/>
      <c r="AG565" s="24"/>
      <c r="AH565" s="24"/>
      <c r="AI565" s="24"/>
      <c r="AJ565" s="24"/>
      <c r="AK565" s="24"/>
      <c r="AL565" s="24"/>
      <c r="AM565" s="24"/>
      <c r="AN565" s="24"/>
      <c r="AO565" s="24"/>
      <c r="AP565" s="24"/>
      <c r="AQ565" s="24"/>
    </row>
    <row r="566" spans="2:43">
      <c r="B566" s="362"/>
      <c r="C566" s="34" t="s">
        <v>43</v>
      </c>
      <c r="D566" s="48"/>
      <c r="E566" s="48"/>
      <c r="F566" s="48"/>
      <c r="G566" s="251"/>
      <c r="H566" s="251"/>
      <c r="I566" s="46"/>
      <c r="J566" s="47"/>
      <c r="K566" s="252"/>
      <c r="L566" s="252"/>
      <c r="M566" s="252"/>
      <c r="N566" s="283"/>
      <c r="O566" s="283"/>
      <c r="P566" s="46"/>
      <c r="Q566" s="47"/>
      <c r="R566" s="48"/>
      <c r="S566" s="48"/>
      <c r="T566" s="48"/>
      <c r="U566" s="251"/>
      <c r="V566" s="251"/>
      <c r="W566" s="37"/>
      <c r="AA566" s="315"/>
      <c r="AB566" s="24"/>
      <c r="AC566" s="24"/>
      <c r="AD566" s="24"/>
      <c r="AE566" s="24"/>
      <c r="AF566" s="24"/>
      <c r="AG566" s="24"/>
      <c r="AH566" s="24"/>
      <c r="AI566" s="24"/>
      <c r="AJ566" s="24"/>
      <c r="AK566" s="24"/>
      <c r="AL566" s="24"/>
      <c r="AM566" s="24"/>
      <c r="AN566" s="24"/>
      <c r="AO566" s="24"/>
      <c r="AP566" s="24"/>
      <c r="AQ566" s="24"/>
    </row>
    <row r="567" spans="2:43">
      <c r="B567" s="362"/>
      <c r="C567" s="34" t="s">
        <v>44</v>
      </c>
      <c r="D567" s="121"/>
      <c r="E567" s="121"/>
      <c r="F567" s="48"/>
      <c r="G567" s="251"/>
      <c r="H567" s="251"/>
      <c r="I567" s="46"/>
      <c r="J567" s="47"/>
      <c r="K567" s="253"/>
      <c r="L567" s="252"/>
      <c r="M567" s="252"/>
      <c r="N567" s="283"/>
      <c r="O567" s="283"/>
      <c r="P567" s="46"/>
      <c r="Q567" s="47"/>
      <c r="R567" s="121"/>
      <c r="S567" s="48"/>
      <c r="T567" s="48"/>
      <c r="U567" s="251"/>
      <c r="V567" s="251"/>
      <c r="W567" s="37"/>
      <c r="AA567" s="315"/>
      <c r="AB567" s="24"/>
      <c r="AC567" s="24"/>
      <c r="AD567" s="24"/>
      <c r="AE567" s="24"/>
      <c r="AF567" s="24"/>
      <c r="AG567" s="24"/>
      <c r="AH567" s="24"/>
      <c r="AI567" s="24"/>
      <c r="AJ567" s="24"/>
      <c r="AK567" s="24"/>
      <c r="AL567" s="24"/>
      <c r="AM567" s="24"/>
      <c r="AN567" s="24"/>
      <c r="AO567" s="24"/>
      <c r="AP567" s="24"/>
      <c r="AQ567" s="24"/>
    </row>
    <row r="568" spans="2:43">
      <c r="B568" s="362"/>
      <c r="C568" s="34" t="s">
        <v>46</v>
      </c>
      <c r="D568" s="121"/>
      <c r="E568" s="121"/>
      <c r="F568" s="48"/>
      <c r="G568" s="234">
        <f t="shared" ref="G568:N568" si="52">G503</f>
        <v>100</v>
      </c>
      <c r="H568" s="251"/>
      <c r="I568" s="46"/>
      <c r="J568" s="63"/>
      <c r="K568" s="253"/>
      <c r="L568" s="252"/>
      <c r="M568" s="252"/>
      <c r="N568" s="240">
        <f t="shared" si="52"/>
        <v>100</v>
      </c>
      <c r="O568" s="283"/>
      <c r="P568" s="46"/>
      <c r="Q568" s="63"/>
      <c r="R568" s="121"/>
      <c r="S568" s="48"/>
      <c r="T568" s="48"/>
      <c r="U568" s="251"/>
      <c r="V568" s="251"/>
      <c r="W568" s="37"/>
      <c r="AA568" s="315"/>
      <c r="AB568" s="24"/>
      <c r="AC568" s="24"/>
      <c r="AD568" s="24"/>
      <c r="AE568" s="24"/>
      <c r="AF568" s="24"/>
      <c r="AG568" s="24"/>
      <c r="AH568" s="24"/>
      <c r="AI568" s="24"/>
      <c r="AJ568" s="24"/>
      <c r="AK568" s="24"/>
      <c r="AL568" s="24"/>
      <c r="AM568" s="24"/>
      <c r="AN568" s="24"/>
      <c r="AO568" s="24"/>
      <c r="AP568" s="24"/>
      <c r="AQ568" s="24"/>
    </row>
    <row r="569" spans="2:43" ht="4.5" customHeight="1">
      <c r="B569" s="362"/>
      <c r="C569" s="34"/>
      <c r="D569" s="49">
        <v>80</v>
      </c>
      <c r="E569" s="49"/>
      <c r="F569" s="49"/>
      <c r="G569" s="49"/>
      <c r="H569" s="49"/>
      <c r="I569" s="46"/>
      <c r="J569" s="47"/>
      <c r="K569" s="49">
        <v>80</v>
      </c>
      <c r="L569" s="49"/>
      <c r="M569" s="49"/>
      <c r="N569" s="49"/>
      <c r="O569" s="49"/>
      <c r="P569" s="46"/>
      <c r="Q569" s="47"/>
      <c r="R569" s="49">
        <v>80</v>
      </c>
      <c r="S569" s="49"/>
      <c r="T569" s="49"/>
      <c r="U569" s="49"/>
      <c r="V569" s="49"/>
      <c r="W569" s="37"/>
      <c r="AA569" s="315"/>
      <c r="AB569" s="24"/>
      <c r="AC569" s="24"/>
      <c r="AD569" s="24"/>
      <c r="AE569" s="24"/>
      <c r="AF569" s="24"/>
      <c r="AG569" s="24"/>
      <c r="AH569" s="24"/>
      <c r="AI569" s="24"/>
      <c r="AJ569" s="24"/>
      <c r="AK569" s="24"/>
      <c r="AL569" s="24"/>
      <c r="AM569" s="24"/>
      <c r="AN569" s="24"/>
      <c r="AO569" s="24"/>
      <c r="AP569" s="24"/>
      <c r="AQ569" s="24"/>
    </row>
    <row r="570" spans="2:43" ht="4.5" customHeight="1">
      <c r="B570" s="362"/>
      <c r="C570" s="34"/>
      <c r="D570" s="39"/>
      <c r="E570" s="39"/>
      <c r="F570" s="39"/>
      <c r="G570" s="39"/>
      <c r="H570" s="39"/>
      <c r="I570" s="46"/>
      <c r="J570" s="47"/>
      <c r="K570" s="39"/>
      <c r="L570" s="39"/>
      <c r="M570" s="39"/>
      <c r="N570" s="39"/>
      <c r="O570" s="39"/>
      <c r="P570" s="46"/>
      <c r="Q570" s="47"/>
      <c r="R570" s="39"/>
      <c r="S570" s="39"/>
      <c r="T570" s="39"/>
      <c r="U570" s="39"/>
      <c r="V570" s="39"/>
      <c r="W570" s="37"/>
      <c r="AA570" s="315"/>
      <c r="AB570" s="24"/>
      <c r="AC570" s="24"/>
      <c r="AD570" s="24"/>
      <c r="AE570" s="24"/>
      <c r="AF570" s="24"/>
      <c r="AG570" s="24"/>
      <c r="AH570" s="24"/>
      <c r="AI570" s="24"/>
      <c r="AJ570" s="24"/>
      <c r="AK570" s="24"/>
      <c r="AL570" s="24"/>
      <c r="AM570" s="24"/>
      <c r="AN570" s="24"/>
      <c r="AO570" s="24"/>
      <c r="AP570" s="24"/>
      <c r="AQ570" s="24"/>
    </row>
    <row r="571" spans="2:43">
      <c r="B571" s="362"/>
      <c r="C571" s="20" t="s">
        <v>134</v>
      </c>
      <c r="D571" s="116" t="s">
        <v>135</v>
      </c>
      <c r="E571" s="116" t="s">
        <v>135</v>
      </c>
      <c r="F571" s="116" t="s">
        <v>135</v>
      </c>
      <c r="G571" s="116" t="s">
        <v>135</v>
      </c>
      <c r="H571" s="116" t="s">
        <v>135</v>
      </c>
      <c r="I571" s="62"/>
      <c r="J571" s="63"/>
      <c r="K571" s="116" t="s">
        <v>135</v>
      </c>
      <c r="L571" s="116" t="s">
        <v>135</v>
      </c>
      <c r="M571" s="116" t="s">
        <v>135</v>
      </c>
      <c r="N571" s="116" t="s">
        <v>135</v>
      </c>
      <c r="O571" s="116" t="s">
        <v>135</v>
      </c>
      <c r="P571" s="62"/>
      <c r="Q571" s="63"/>
      <c r="R571" s="116" t="s">
        <v>135</v>
      </c>
      <c r="S571" s="116" t="s">
        <v>135</v>
      </c>
      <c r="T571" s="116" t="s">
        <v>135</v>
      </c>
      <c r="U571" s="116" t="s">
        <v>135</v>
      </c>
      <c r="V571" s="116" t="s">
        <v>135</v>
      </c>
      <c r="W571" s="37"/>
      <c r="AA571" s="315"/>
      <c r="AB571" s="24"/>
      <c r="AC571" s="24"/>
      <c r="AD571" s="24"/>
      <c r="AE571" s="24"/>
      <c r="AF571" s="24"/>
      <c r="AG571" s="24"/>
      <c r="AH571" s="24"/>
      <c r="AI571" s="24"/>
      <c r="AJ571" s="24"/>
      <c r="AK571" s="24"/>
      <c r="AL571" s="24"/>
      <c r="AM571" s="24"/>
      <c r="AN571" s="24"/>
      <c r="AO571" s="24"/>
      <c r="AP571" s="24"/>
      <c r="AQ571" s="24"/>
    </row>
    <row r="572" spans="2:43" ht="15.75" thickBot="1">
      <c r="B572" s="363"/>
      <c r="C572" s="219"/>
      <c r="D572" s="220"/>
      <c r="E572" s="220"/>
      <c r="F572" s="220"/>
      <c r="G572" s="220"/>
      <c r="H572" s="220"/>
      <c r="I572" s="221"/>
      <c r="J572" s="221"/>
      <c r="K572" s="220"/>
      <c r="L572" s="220"/>
      <c r="M572" s="220"/>
      <c r="N572" s="220"/>
      <c r="O572" s="220"/>
      <c r="P572" s="221"/>
      <c r="Q572" s="221"/>
      <c r="R572" s="220"/>
      <c r="S572" s="220"/>
      <c r="T572" s="220"/>
      <c r="U572" s="220"/>
      <c r="V572" s="220"/>
      <c r="W572" s="222"/>
      <c r="AA572" s="315"/>
      <c r="AB572" s="24"/>
      <c r="AC572" s="24"/>
      <c r="AD572" s="24"/>
      <c r="AE572" s="24"/>
      <c r="AF572" s="24"/>
      <c r="AG572" s="24"/>
      <c r="AH572" s="24"/>
      <c r="AI572" s="24"/>
      <c r="AJ572" s="24"/>
      <c r="AK572" s="24"/>
      <c r="AL572" s="24"/>
      <c r="AM572" s="24"/>
      <c r="AN572" s="24"/>
      <c r="AO572" s="24"/>
      <c r="AP572" s="24"/>
      <c r="AQ572" s="24"/>
    </row>
    <row r="573" spans="2:43" ht="18.75" customHeight="1">
      <c r="B573" s="370" t="s">
        <v>63</v>
      </c>
      <c r="C573" s="15"/>
      <c r="D573" s="16"/>
      <c r="E573" s="16"/>
      <c r="F573" s="16"/>
      <c r="G573" s="16"/>
      <c r="H573" s="16"/>
      <c r="I573" s="16"/>
      <c r="J573" s="16"/>
      <c r="K573" s="16"/>
      <c r="L573" s="16"/>
      <c r="M573" s="16"/>
      <c r="N573" s="16"/>
      <c r="O573" s="16"/>
      <c r="P573" s="16"/>
      <c r="Q573" s="16"/>
      <c r="R573" s="16"/>
      <c r="S573" s="16"/>
      <c r="T573" s="16"/>
      <c r="U573" s="16"/>
      <c r="V573" s="16"/>
      <c r="W573" s="50"/>
      <c r="AA573" s="315"/>
      <c r="AB573" s="24"/>
      <c r="AC573" s="24"/>
      <c r="AD573" s="24"/>
      <c r="AE573" s="24"/>
      <c r="AF573" s="24"/>
      <c r="AG573" s="24"/>
      <c r="AH573" s="24"/>
      <c r="AI573" s="24"/>
      <c r="AJ573" s="24"/>
      <c r="AK573" s="24"/>
      <c r="AL573" s="24"/>
      <c r="AM573" s="24"/>
      <c r="AN573" s="24"/>
      <c r="AO573" s="24"/>
      <c r="AP573" s="24"/>
      <c r="AQ573" s="24"/>
    </row>
    <row r="574" spans="2:43" ht="15" customHeight="1">
      <c r="B574" s="362"/>
      <c r="C574" s="51"/>
      <c r="D574" s="51"/>
      <c r="E574" s="51"/>
      <c r="F574" s="51"/>
      <c r="G574" s="51"/>
      <c r="H574" s="51"/>
      <c r="I574" s="52"/>
      <c r="J574" s="53"/>
      <c r="K574" s="51"/>
      <c r="L574" s="51"/>
      <c r="M574" s="51"/>
      <c r="N574" s="51"/>
      <c r="O574" s="51"/>
      <c r="P574" s="52"/>
      <c r="Q574" s="53"/>
      <c r="R574" s="51"/>
      <c r="S574" s="51"/>
      <c r="T574" s="51"/>
      <c r="U574" s="51"/>
      <c r="V574" s="51"/>
      <c r="W574" s="54"/>
      <c r="AA574" s="315"/>
      <c r="AB574" s="24"/>
      <c r="AC574" s="24"/>
      <c r="AD574" s="24"/>
      <c r="AE574" s="24"/>
      <c r="AF574" s="24"/>
      <c r="AG574" s="24"/>
      <c r="AH574" s="24"/>
      <c r="AI574" s="24"/>
      <c r="AJ574" s="24"/>
      <c r="AK574" s="24"/>
      <c r="AL574" s="24"/>
      <c r="AM574" s="24"/>
      <c r="AN574" s="24"/>
      <c r="AO574" s="24"/>
      <c r="AP574" s="24"/>
      <c r="AQ574" s="24"/>
    </row>
    <row r="575" spans="2:43" ht="15" customHeight="1">
      <c r="B575" s="362"/>
      <c r="C575" s="55"/>
      <c r="D575" s="55"/>
      <c r="E575" s="55"/>
      <c r="F575" s="55"/>
      <c r="G575" s="55"/>
      <c r="H575" s="55"/>
      <c r="I575" s="56"/>
      <c r="J575" s="57"/>
      <c r="K575" s="55"/>
      <c r="L575" s="55"/>
      <c r="M575" s="55"/>
      <c r="N575" s="55"/>
      <c r="O575" s="55"/>
      <c r="P575" s="56"/>
      <c r="Q575" s="57"/>
      <c r="R575" s="55"/>
      <c r="S575" s="55"/>
      <c r="T575" s="55"/>
      <c r="U575" s="55"/>
      <c r="V575" s="55"/>
      <c r="W575" s="58"/>
      <c r="AA575" s="315"/>
      <c r="AB575" s="24"/>
      <c r="AC575" s="24"/>
      <c r="AD575" s="24"/>
      <c r="AE575" s="24"/>
      <c r="AF575" s="24"/>
      <c r="AG575" s="24"/>
      <c r="AH575" s="24"/>
      <c r="AI575" s="24"/>
      <c r="AJ575" s="24"/>
      <c r="AK575" s="24"/>
      <c r="AL575" s="24"/>
      <c r="AM575" s="24"/>
      <c r="AN575" s="24"/>
      <c r="AO575" s="24"/>
      <c r="AP575" s="24"/>
      <c r="AQ575" s="24"/>
    </row>
    <row r="576" spans="2:43" ht="15" customHeight="1">
      <c r="B576" s="362"/>
      <c r="C576" s="55"/>
      <c r="D576" s="55"/>
      <c r="E576" s="55"/>
      <c r="F576" s="55"/>
      <c r="G576" s="55"/>
      <c r="H576" s="55"/>
      <c r="I576" s="56"/>
      <c r="J576" s="57"/>
      <c r="K576" s="55"/>
      <c r="L576" s="55"/>
      <c r="M576" s="55"/>
      <c r="N576" s="55"/>
      <c r="O576" s="55"/>
      <c r="P576" s="56"/>
      <c r="Q576" s="57"/>
      <c r="R576" s="55"/>
      <c r="S576" s="55"/>
      <c r="T576" s="55"/>
      <c r="U576" s="55"/>
      <c r="V576" s="55"/>
      <c r="W576" s="58"/>
      <c r="AA576" s="315"/>
      <c r="AB576" s="24"/>
      <c r="AC576" s="24"/>
      <c r="AD576" s="24"/>
      <c r="AE576" s="24"/>
      <c r="AF576" s="24"/>
      <c r="AG576" s="24"/>
      <c r="AH576" s="24"/>
      <c r="AI576" s="24"/>
      <c r="AJ576" s="24"/>
      <c r="AK576" s="24"/>
      <c r="AL576" s="24"/>
      <c r="AM576" s="24"/>
      <c r="AN576" s="24"/>
      <c r="AO576" s="24"/>
      <c r="AP576" s="24"/>
      <c r="AQ576" s="24"/>
    </row>
    <row r="577" spans="2:43" ht="15" customHeight="1">
      <c r="B577" s="362"/>
      <c r="C577" s="55"/>
      <c r="D577" s="55"/>
      <c r="E577" s="55"/>
      <c r="F577" s="55"/>
      <c r="G577" s="55"/>
      <c r="H577" s="55"/>
      <c r="I577" s="56"/>
      <c r="J577" s="57"/>
      <c r="K577" s="55"/>
      <c r="L577" s="55"/>
      <c r="M577" s="55"/>
      <c r="N577" s="55"/>
      <c r="O577" s="55"/>
      <c r="P577" s="56"/>
      <c r="Q577" s="57"/>
      <c r="R577" s="55"/>
      <c r="S577" s="55"/>
      <c r="T577" s="55"/>
      <c r="U577" s="55"/>
      <c r="V577" s="55"/>
      <c r="W577" s="58"/>
      <c r="AA577" s="315"/>
      <c r="AB577" s="24"/>
      <c r="AC577" s="24"/>
      <c r="AD577" s="24"/>
      <c r="AE577" s="24"/>
      <c r="AF577" s="24"/>
      <c r="AG577" s="24"/>
      <c r="AH577" s="24"/>
      <c r="AI577" s="24"/>
      <c r="AJ577" s="24"/>
      <c r="AK577" s="24"/>
      <c r="AL577" s="24"/>
      <c r="AM577" s="24"/>
      <c r="AN577" s="24"/>
      <c r="AO577" s="24"/>
      <c r="AP577" s="24"/>
      <c r="AQ577" s="24"/>
    </row>
    <row r="578" spans="2:43" ht="15" customHeight="1">
      <c r="B578" s="362"/>
      <c r="C578" s="55"/>
      <c r="D578" s="55"/>
      <c r="E578" s="55"/>
      <c r="F578" s="55"/>
      <c r="G578" s="55"/>
      <c r="H578" s="55"/>
      <c r="I578" s="56"/>
      <c r="J578" s="57"/>
      <c r="K578" s="55"/>
      <c r="L578" s="55"/>
      <c r="M578" s="55"/>
      <c r="N578" s="55"/>
      <c r="O578" s="55"/>
      <c r="P578" s="56"/>
      <c r="Q578" s="57"/>
      <c r="R578" s="55"/>
      <c r="S578" s="55"/>
      <c r="T578" s="55"/>
      <c r="U578" s="55"/>
      <c r="V578" s="55"/>
      <c r="W578" s="58"/>
      <c r="AA578" s="315"/>
      <c r="AB578" s="24"/>
      <c r="AC578" s="24"/>
      <c r="AD578" s="24"/>
      <c r="AE578" s="24"/>
      <c r="AF578" s="24"/>
      <c r="AG578" s="24"/>
      <c r="AH578" s="24"/>
      <c r="AI578" s="24"/>
      <c r="AJ578" s="24"/>
      <c r="AK578" s="24"/>
      <c r="AL578" s="24"/>
      <c r="AM578" s="24"/>
      <c r="AN578" s="24"/>
      <c r="AO578" s="24"/>
      <c r="AP578" s="24"/>
      <c r="AQ578" s="24"/>
    </row>
    <row r="579" spans="2:43" ht="15" customHeight="1">
      <c r="B579" s="362"/>
      <c r="C579" s="55"/>
      <c r="D579" s="55"/>
      <c r="E579" s="55"/>
      <c r="F579" s="55"/>
      <c r="G579" s="55"/>
      <c r="H579" s="55"/>
      <c r="I579" s="56"/>
      <c r="J579" s="57"/>
      <c r="K579" s="55"/>
      <c r="L579" s="55"/>
      <c r="M579" s="55"/>
      <c r="N579" s="55"/>
      <c r="O579" s="55"/>
      <c r="P579" s="56"/>
      <c r="Q579" s="57"/>
      <c r="R579" s="55"/>
      <c r="S579" s="55"/>
      <c r="T579" s="55"/>
      <c r="U579" s="55"/>
      <c r="V579" s="55"/>
      <c r="W579" s="58"/>
      <c r="AA579" s="315"/>
      <c r="AB579" s="24"/>
      <c r="AC579" s="24"/>
      <c r="AD579" s="24"/>
      <c r="AE579" s="24"/>
      <c r="AF579" s="24"/>
      <c r="AG579" s="24"/>
      <c r="AH579" s="24"/>
      <c r="AI579" s="24"/>
      <c r="AJ579" s="24"/>
      <c r="AK579" s="24"/>
      <c r="AL579" s="24"/>
      <c r="AM579" s="24"/>
      <c r="AN579" s="24"/>
      <c r="AO579" s="24"/>
      <c r="AP579" s="24"/>
      <c r="AQ579" s="24"/>
    </row>
    <row r="580" spans="2:43" ht="15" customHeight="1">
      <c r="B580" s="362"/>
      <c r="C580" s="55"/>
      <c r="D580" s="55"/>
      <c r="E580" s="55"/>
      <c r="F580" s="55"/>
      <c r="G580" s="55"/>
      <c r="H580" s="55"/>
      <c r="I580" s="56"/>
      <c r="J580" s="57"/>
      <c r="K580" s="55"/>
      <c r="L580" s="55"/>
      <c r="M580" s="55"/>
      <c r="N580" s="55"/>
      <c r="O580" s="55"/>
      <c r="P580" s="56"/>
      <c r="Q580" s="57"/>
      <c r="R580" s="55"/>
      <c r="S580" s="55"/>
      <c r="T580" s="55"/>
      <c r="U580" s="55"/>
      <c r="V580" s="55"/>
      <c r="W580" s="58"/>
      <c r="AA580" s="315"/>
      <c r="AB580" s="24"/>
      <c r="AC580" s="24"/>
      <c r="AD580" s="24"/>
      <c r="AE580" s="24"/>
      <c r="AF580" s="24"/>
      <c r="AG580" s="24"/>
      <c r="AH580" s="24"/>
      <c r="AI580" s="24"/>
      <c r="AJ580" s="24"/>
      <c r="AK580" s="24"/>
      <c r="AL580" s="24"/>
      <c r="AM580" s="24"/>
      <c r="AN580" s="24"/>
      <c r="AO580" s="24"/>
      <c r="AP580" s="24"/>
      <c r="AQ580" s="24"/>
    </row>
    <row r="581" spans="2:43" ht="15" customHeight="1">
      <c r="B581" s="362"/>
      <c r="C581" s="55"/>
      <c r="D581" s="55"/>
      <c r="E581" s="55"/>
      <c r="F581" s="55"/>
      <c r="G581" s="55"/>
      <c r="H581" s="55"/>
      <c r="I581" s="56"/>
      <c r="J581" s="57"/>
      <c r="K581" s="55"/>
      <c r="L581" s="55"/>
      <c r="M581" s="55"/>
      <c r="N581" s="55"/>
      <c r="O581" s="55"/>
      <c r="P581" s="56"/>
      <c r="Q581" s="57"/>
      <c r="R581" s="55"/>
      <c r="S581" s="55"/>
      <c r="T581" s="55"/>
      <c r="U581" s="55"/>
      <c r="V581" s="55"/>
      <c r="W581" s="58"/>
      <c r="AA581" s="315"/>
      <c r="AB581" s="24"/>
      <c r="AC581" s="24"/>
      <c r="AD581" s="24"/>
      <c r="AE581" s="24"/>
      <c r="AF581" s="24"/>
      <c r="AG581" s="24"/>
      <c r="AH581" s="24"/>
      <c r="AI581" s="24"/>
      <c r="AJ581" s="24"/>
      <c r="AK581" s="24"/>
      <c r="AL581" s="24"/>
      <c r="AM581" s="24"/>
      <c r="AN581" s="24"/>
      <c r="AO581" s="24"/>
      <c r="AP581" s="24"/>
      <c r="AQ581" s="24"/>
    </row>
    <row r="582" spans="2:43" ht="15" customHeight="1">
      <c r="B582" s="362"/>
      <c r="C582" s="55"/>
      <c r="D582" s="55"/>
      <c r="E582" s="55"/>
      <c r="F582" s="55"/>
      <c r="G582" s="55"/>
      <c r="H582" s="55"/>
      <c r="I582" s="56"/>
      <c r="J582" s="57"/>
      <c r="K582" s="55"/>
      <c r="L582" s="55"/>
      <c r="M582" s="55"/>
      <c r="N582" s="55"/>
      <c r="O582" s="55"/>
      <c r="P582" s="56"/>
      <c r="Q582" s="57"/>
      <c r="R582" s="55"/>
      <c r="S582" s="55"/>
      <c r="T582" s="55"/>
      <c r="U582" s="55"/>
      <c r="V582" s="55"/>
      <c r="W582" s="58"/>
      <c r="AA582" s="315"/>
      <c r="AB582" s="24"/>
      <c r="AC582" s="24"/>
      <c r="AD582" s="24"/>
      <c r="AE582" s="24"/>
      <c r="AF582" s="24"/>
      <c r="AG582" s="24"/>
      <c r="AH582" s="24"/>
      <c r="AI582" s="24"/>
      <c r="AJ582" s="24"/>
      <c r="AK582" s="24"/>
      <c r="AL582" s="24"/>
      <c r="AM582" s="24"/>
      <c r="AN582" s="24"/>
      <c r="AO582" s="24"/>
      <c r="AP582" s="24"/>
      <c r="AQ582" s="24"/>
    </row>
    <row r="583" spans="2:43" ht="15" customHeight="1">
      <c r="B583" s="362"/>
      <c r="C583" s="55"/>
      <c r="D583" s="55"/>
      <c r="E583" s="55"/>
      <c r="F583" s="55"/>
      <c r="G583" s="55"/>
      <c r="H583" s="55"/>
      <c r="I583" s="56"/>
      <c r="J583" s="57"/>
      <c r="K583" s="55"/>
      <c r="L583" s="55"/>
      <c r="M583" s="55"/>
      <c r="N583" s="55"/>
      <c r="O583" s="55"/>
      <c r="P583" s="56"/>
      <c r="Q583" s="57"/>
      <c r="R583" s="55"/>
      <c r="S583" s="55"/>
      <c r="T583" s="55"/>
      <c r="U583" s="55"/>
      <c r="V583" s="55"/>
      <c r="W583" s="58"/>
      <c r="AA583" s="315"/>
      <c r="AB583" s="24"/>
      <c r="AC583" s="24"/>
      <c r="AD583" s="24"/>
      <c r="AE583" s="24"/>
      <c r="AF583" s="24"/>
      <c r="AG583" s="24"/>
      <c r="AH583" s="24"/>
      <c r="AI583" s="24"/>
      <c r="AJ583" s="24"/>
      <c r="AK583" s="24"/>
      <c r="AL583" s="24"/>
      <c r="AM583" s="24"/>
      <c r="AN583" s="24"/>
      <c r="AO583" s="24"/>
      <c r="AP583" s="24"/>
      <c r="AQ583" s="24"/>
    </row>
    <row r="584" spans="2:43" ht="15" customHeight="1">
      <c r="B584" s="362"/>
      <c r="C584" s="55"/>
      <c r="D584" s="55"/>
      <c r="E584" s="55"/>
      <c r="F584" s="55"/>
      <c r="G584" s="55"/>
      <c r="H584" s="55"/>
      <c r="I584" s="56"/>
      <c r="J584" s="57"/>
      <c r="K584" s="55"/>
      <c r="L584" s="55"/>
      <c r="M584" s="55"/>
      <c r="N584" s="55"/>
      <c r="O584" s="55"/>
      <c r="P584" s="56"/>
      <c r="Q584" s="57"/>
      <c r="R584" s="55"/>
      <c r="S584" s="55"/>
      <c r="T584" s="55"/>
      <c r="U584" s="55"/>
      <c r="V584" s="55"/>
      <c r="W584" s="58"/>
      <c r="AA584" s="315"/>
      <c r="AB584" s="24"/>
      <c r="AC584" s="24"/>
      <c r="AD584" s="24"/>
      <c r="AE584" s="24"/>
      <c r="AF584" s="24"/>
      <c r="AG584" s="24"/>
      <c r="AH584" s="24"/>
      <c r="AI584" s="24"/>
      <c r="AJ584" s="24"/>
      <c r="AK584" s="24"/>
      <c r="AL584" s="24"/>
      <c r="AM584" s="24"/>
      <c r="AN584" s="24"/>
      <c r="AO584" s="24"/>
      <c r="AP584" s="24"/>
      <c r="AQ584" s="24"/>
    </row>
    <row r="585" spans="2:43" ht="15" customHeight="1">
      <c r="B585" s="362"/>
      <c r="C585" s="55"/>
      <c r="D585" s="55"/>
      <c r="E585" s="55"/>
      <c r="F585" s="55"/>
      <c r="G585" s="55"/>
      <c r="H585" s="55"/>
      <c r="I585" s="56"/>
      <c r="J585" s="57"/>
      <c r="K585" s="55"/>
      <c r="L585" s="55"/>
      <c r="M585" s="55"/>
      <c r="N585" s="55"/>
      <c r="O585" s="55"/>
      <c r="P585" s="56"/>
      <c r="Q585" s="57"/>
      <c r="R585" s="55"/>
      <c r="S585" s="55"/>
      <c r="T585" s="55"/>
      <c r="U585" s="55"/>
      <c r="V585" s="55"/>
      <c r="W585" s="58"/>
      <c r="AA585" s="315"/>
      <c r="AB585" s="24"/>
      <c r="AC585" s="24"/>
      <c r="AD585" s="24"/>
      <c r="AE585" s="24"/>
      <c r="AF585" s="24"/>
      <c r="AG585" s="24"/>
      <c r="AH585" s="24"/>
      <c r="AI585" s="24"/>
      <c r="AJ585" s="24"/>
      <c r="AK585" s="24"/>
      <c r="AL585" s="24"/>
      <c r="AM585" s="24"/>
      <c r="AN585" s="24"/>
      <c r="AO585" s="24"/>
      <c r="AP585" s="24"/>
      <c r="AQ585" s="24"/>
    </row>
    <row r="586" spans="2:43" ht="15" customHeight="1">
      <c r="B586" s="362"/>
      <c r="C586" s="55"/>
      <c r="D586" s="55"/>
      <c r="E586" s="55"/>
      <c r="F586" s="55"/>
      <c r="G586" s="55"/>
      <c r="H586" s="55"/>
      <c r="I586" s="56"/>
      <c r="J586" s="57"/>
      <c r="K586" s="55"/>
      <c r="L586" s="55"/>
      <c r="M586" s="55"/>
      <c r="N586" s="55"/>
      <c r="O586" s="55"/>
      <c r="P586" s="56"/>
      <c r="Q586" s="57"/>
      <c r="R586" s="55"/>
      <c r="S586" s="55"/>
      <c r="T586" s="55"/>
      <c r="U586" s="55"/>
      <c r="V586" s="55"/>
      <c r="W586" s="58"/>
      <c r="AA586" s="315"/>
      <c r="AB586" s="24"/>
      <c r="AC586" s="24"/>
      <c r="AD586" s="24"/>
      <c r="AE586" s="24"/>
      <c r="AF586" s="24"/>
      <c r="AG586" s="24"/>
      <c r="AH586" s="24"/>
      <c r="AI586" s="24"/>
      <c r="AJ586" s="24"/>
      <c r="AK586" s="24"/>
      <c r="AL586" s="24"/>
      <c r="AM586" s="24"/>
      <c r="AN586" s="24"/>
      <c r="AO586" s="24"/>
      <c r="AP586" s="24"/>
      <c r="AQ586" s="24"/>
    </row>
    <row r="587" spans="2:43" ht="15" customHeight="1">
      <c r="B587" s="362"/>
      <c r="C587" s="55"/>
      <c r="D587" s="55"/>
      <c r="E587" s="55"/>
      <c r="F587" s="55"/>
      <c r="G587" s="55"/>
      <c r="H587" s="55"/>
      <c r="I587" s="56"/>
      <c r="J587" s="57"/>
      <c r="K587" s="55"/>
      <c r="L587" s="55"/>
      <c r="M587" s="55"/>
      <c r="N587" s="55"/>
      <c r="O587" s="55"/>
      <c r="P587" s="56"/>
      <c r="Q587" s="57"/>
      <c r="R587" s="55"/>
      <c r="S587" s="55"/>
      <c r="T587" s="55"/>
      <c r="U587" s="55"/>
      <c r="V587" s="55"/>
      <c r="W587" s="58"/>
      <c r="AA587" s="315"/>
      <c r="AB587" s="24"/>
      <c r="AC587" s="24"/>
      <c r="AD587" s="24"/>
      <c r="AE587" s="24"/>
      <c r="AF587" s="24"/>
      <c r="AG587" s="24"/>
      <c r="AH587" s="24"/>
      <c r="AI587" s="24"/>
      <c r="AJ587" s="24"/>
      <c r="AK587" s="24"/>
      <c r="AL587" s="24"/>
      <c r="AM587" s="24"/>
      <c r="AN587" s="24"/>
      <c r="AO587" s="24"/>
      <c r="AP587" s="24"/>
      <c r="AQ587" s="24"/>
    </row>
    <row r="588" spans="2:43" ht="15" customHeight="1">
      <c r="B588" s="362"/>
      <c r="C588" s="55"/>
      <c r="D588" s="55"/>
      <c r="E588" s="55"/>
      <c r="F588" s="55"/>
      <c r="G588" s="55"/>
      <c r="H588" s="55"/>
      <c r="I588" s="56"/>
      <c r="J588" s="57"/>
      <c r="K588" s="55"/>
      <c r="L588" s="55"/>
      <c r="M588" s="55"/>
      <c r="N588" s="55"/>
      <c r="O588" s="55"/>
      <c r="P588" s="56"/>
      <c r="Q588" s="57"/>
      <c r="R588" s="55"/>
      <c r="S588" s="55"/>
      <c r="T588" s="55"/>
      <c r="U588" s="55"/>
      <c r="V588" s="55"/>
      <c r="W588" s="58"/>
      <c r="AA588" s="315"/>
      <c r="AB588" s="24"/>
      <c r="AC588" s="24"/>
      <c r="AD588" s="24"/>
      <c r="AE588" s="24"/>
      <c r="AF588" s="24"/>
      <c r="AG588" s="24"/>
      <c r="AH588" s="24"/>
      <c r="AI588" s="24"/>
      <c r="AJ588" s="24"/>
      <c r="AK588" s="24"/>
      <c r="AL588" s="24"/>
      <c r="AM588" s="24"/>
      <c r="AN588" s="24"/>
      <c r="AO588" s="24"/>
      <c r="AP588" s="24"/>
      <c r="AQ588" s="24"/>
    </row>
    <row r="589" spans="2:43" ht="15.75" customHeight="1">
      <c r="B589" s="362"/>
      <c r="C589" s="55"/>
      <c r="D589" s="371" t="s">
        <v>132</v>
      </c>
      <c r="E589" s="366"/>
      <c r="F589" s="366"/>
      <c r="G589" s="366"/>
      <c r="H589" s="366"/>
      <c r="I589" s="35"/>
      <c r="J589" s="36"/>
      <c r="K589" s="372" t="s">
        <v>133</v>
      </c>
      <c r="L589" s="367"/>
      <c r="M589" s="367"/>
      <c r="N589" s="367"/>
      <c r="O589" s="367"/>
      <c r="P589" s="40"/>
      <c r="Q589" s="41"/>
      <c r="R589" s="369" t="s">
        <v>114</v>
      </c>
      <c r="S589" s="369"/>
      <c r="T589" s="369"/>
      <c r="U589" s="369"/>
      <c r="V589" s="369"/>
      <c r="W589" s="58"/>
      <c r="AA589" s="315"/>
      <c r="AB589" s="24"/>
      <c r="AC589" s="24"/>
      <c r="AD589" s="24"/>
      <c r="AE589" s="24"/>
      <c r="AF589" s="24"/>
      <c r="AG589" s="24"/>
      <c r="AH589" s="24"/>
      <c r="AI589" s="24"/>
      <c r="AJ589" s="24"/>
      <c r="AK589" s="24"/>
      <c r="AL589" s="24"/>
      <c r="AM589" s="24"/>
      <c r="AN589" s="24"/>
      <c r="AO589" s="24"/>
      <c r="AP589" s="24"/>
      <c r="AQ589" s="24"/>
    </row>
    <row r="590" spans="2:43" ht="17.25">
      <c r="B590" s="362"/>
      <c r="C590" s="55"/>
      <c r="D590" s="42">
        <v>2014</v>
      </c>
      <c r="E590" s="42">
        <v>2015</v>
      </c>
      <c r="F590" s="42">
        <v>2016</v>
      </c>
      <c r="G590" s="42">
        <v>2017</v>
      </c>
      <c r="H590" s="42">
        <v>2018</v>
      </c>
      <c r="I590" s="56"/>
      <c r="J590" s="57"/>
      <c r="K590" s="42">
        <v>2014</v>
      </c>
      <c r="L590" s="42">
        <v>2015</v>
      </c>
      <c r="M590" s="42">
        <v>2016</v>
      </c>
      <c r="N590" s="42">
        <v>2017</v>
      </c>
      <c r="O590" s="42">
        <v>2018</v>
      </c>
      <c r="P590" s="43"/>
      <c r="Q590" s="44"/>
      <c r="R590" s="42">
        <v>2014</v>
      </c>
      <c r="S590" s="42">
        <v>2015</v>
      </c>
      <c r="T590" s="42">
        <v>2016</v>
      </c>
      <c r="U590" s="42">
        <v>2017</v>
      </c>
      <c r="V590" s="42" t="s">
        <v>116</v>
      </c>
      <c r="W590" s="58"/>
      <c r="AA590" s="315"/>
      <c r="AB590" s="24"/>
      <c r="AC590" s="24"/>
      <c r="AD590" s="24"/>
      <c r="AE590" s="24"/>
      <c r="AF590" s="24"/>
      <c r="AG590" s="24"/>
      <c r="AH590" s="24"/>
      <c r="AI590" s="24"/>
      <c r="AJ590" s="24"/>
      <c r="AK590" s="24"/>
      <c r="AL590" s="24"/>
      <c r="AM590" s="24"/>
      <c r="AN590" s="24"/>
      <c r="AO590" s="24"/>
      <c r="AP590" s="24"/>
      <c r="AQ590" s="24"/>
    </row>
    <row r="591" spans="2:43" ht="4.5" customHeight="1">
      <c r="B591" s="362"/>
      <c r="C591" s="55"/>
      <c r="D591" s="45"/>
      <c r="E591" s="45"/>
      <c r="F591" s="45"/>
      <c r="G591" s="45"/>
      <c r="H591" s="45"/>
      <c r="I591" s="56"/>
      <c r="J591" s="57"/>
      <c r="K591" s="45"/>
      <c r="L591" s="45"/>
      <c r="M591" s="45"/>
      <c r="N591" s="45"/>
      <c r="O591" s="45"/>
      <c r="P591" s="43"/>
      <c r="Q591" s="44"/>
      <c r="R591" s="45"/>
      <c r="S591" s="45"/>
      <c r="T591" s="45"/>
      <c r="U591" s="45"/>
      <c r="V591" s="45"/>
      <c r="W591" s="58"/>
      <c r="AA591" s="315"/>
      <c r="AB591" s="24"/>
      <c r="AC591" s="24"/>
      <c r="AD591" s="24"/>
      <c r="AE591" s="24"/>
      <c r="AF591" s="24"/>
      <c r="AG591" s="24"/>
      <c r="AH591" s="24"/>
      <c r="AI591" s="24"/>
      <c r="AJ591" s="24"/>
      <c r="AK591" s="24"/>
      <c r="AL591" s="24"/>
      <c r="AM591" s="24"/>
      <c r="AN591" s="24"/>
      <c r="AO591" s="24"/>
      <c r="AP591" s="24"/>
      <c r="AQ591" s="24"/>
    </row>
    <row r="592" spans="2:43" ht="4.5" customHeight="1">
      <c r="B592" s="362"/>
      <c r="C592" s="55"/>
      <c r="D592" s="38"/>
      <c r="E592" s="38"/>
      <c r="F592" s="38"/>
      <c r="G592" s="38"/>
      <c r="H592" s="38"/>
      <c r="I592" s="56"/>
      <c r="J592" s="57"/>
      <c r="K592" s="38"/>
      <c r="L592" s="38"/>
      <c r="M592" s="38"/>
      <c r="N592" s="38"/>
      <c r="O592" s="38"/>
      <c r="P592" s="43"/>
      <c r="Q592" s="44"/>
      <c r="R592" s="38"/>
      <c r="S592" s="38"/>
      <c r="T592" s="38"/>
      <c r="U592" s="38"/>
      <c r="V592" s="38"/>
      <c r="W592" s="58"/>
      <c r="AA592" s="315"/>
      <c r="AB592" s="24"/>
      <c r="AC592" s="24"/>
      <c r="AD592" s="24"/>
      <c r="AE592" s="24"/>
      <c r="AF592" s="24"/>
      <c r="AG592" s="24"/>
      <c r="AH592" s="24"/>
      <c r="AI592" s="24"/>
      <c r="AJ592" s="24"/>
      <c r="AK592" s="24"/>
      <c r="AL592" s="24"/>
      <c r="AM592" s="24"/>
      <c r="AN592" s="24"/>
      <c r="AO592" s="24"/>
      <c r="AP592" s="24"/>
      <c r="AQ592" s="24"/>
    </row>
    <row r="593" spans="2:43" ht="15" customHeight="1">
      <c r="B593" s="362"/>
      <c r="C593" s="34" t="s">
        <v>83</v>
      </c>
      <c r="D593" s="48"/>
      <c r="E593" s="122">
        <f>E50</f>
        <v>100</v>
      </c>
      <c r="F593" s="39">
        <f>F50</f>
        <v>89.1</v>
      </c>
      <c r="G593" s="235">
        <f>G50</f>
        <v>100</v>
      </c>
      <c r="H593" s="251"/>
      <c r="I593" s="62"/>
      <c r="J593" s="63"/>
      <c r="K593" s="252"/>
      <c r="L593" s="255">
        <f>L50</f>
        <v>100</v>
      </c>
      <c r="M593" s="256">
        <f>M50</f>
        <v>75</v>
      </c>
      <c r="N593" s="260">
        <f>N50</f>
        <v>100</v>
      </c>
      <c r="O593" s="283"/>
      <c r="P593" s="62"/>
      <c r="Q593" s="63"/>
      <c r="R593" s="48"/>
      <c r="S593" s="121"/>
      <c r="T593" s="48"/>
      <c r="U593" s="251"/>
      <c r="V593" s="251"/>
      <c r="W593" s="58"/>
      <c r="AA593" s="315"/>
      <c r="AB593" s="24"/>
      <c r="AC593" s="24"/>
      <c r="AD593" s="24"/>
      <c r="AE593" s="24"/>
      <c r="AF593" s="24"/>
      <c r="AG593" s="24"/>
      <c r="AH593" s="24"/>
      <c r="AI593" s="24"/>
      <c r="AJ593" s="24"/>
      <c r="AK593" s="24"/>
      <c r="AL593" s="24"/>
      <c r="AM593" s="24"/>
      <c r="AN593" s="24"/>
      <c r="AO593" s="24"/>
      <c r="AP593" s="24"/>
      <c r="AQ593" s="24"/>
    </row>
    <row r="594" spans="2:43">
      <c r="B594" s="362"/>
      <c r="C594" s="34" t="s">
        <v>41</v>
      </c>
      <c r="D594" s="48"/>
      <c r="E594" s="48"/>
      <c r="F594" s="48"/>
      <c r="G594" s="251"/>
      <c r="H594" s="251"/>
      <c r="I594" s="238"/>
      <c r="J594" s="239"/>
      <c r="K594" s="252"/>
      <c r="L594" s="282"/>
      <c r="M594" s="282"/>
      <c r="N594" s="283"/>
      <c r="O594" s="283"/>
      <c r="P594" s="238"/>
      <c r="Q594" s="239"/>
      <c r="R594" s="48"/>
      <c r="S594" s="284"/>
      <c r="T594" s="284"/>
      <c r="U594" s="251"/>
      <c r="V594" s="251"/>
      <c r="W594" s="58"/>
      <c r="AA594" s="315"/>
      <c r="AB594" s="24"/>
      <c r="AC594" s="24"/>
      <c r="AD594" s="24"/>
      <c r="AE594" s="24"/>
      <c r="AF594" s="24"/>
      <c r="AG594" s="24"/>
      <c r="AH594" s="24"/>
      <c r="AI594" s="24"/>
      <c r="AJ594" s="24"/>
      <c r="AK594" s="24"/>
      <c r="AL594" s="24"/>
      <c r="AM594" s="24"/>
      <c r="AN594" s="24"/>
      <c r="AO594" s="24"/>
      <c r="AP594" s="24"/>
      <c r="AQ594" s="24"/>
    </row>
    <row r="595" spans="2:43">
      <c r="B595" s="362"/>
      <c r="C595" s="34" t="s">
        <v>42</v>
      </c>
      <c r="D595" s="48"/>
      <c r="E595" s="48"/>
      <c r="F595" s="48"/>
      <c r="G595" s="48"/>
      <c r="H595" s="121"/>
      <c r="I595" s="46"/>
      <c r="J595" s="47"/>
      <c r="K595" s="252"/>
      <c r="L595" s="252"/>
      <c r="M595" s="252"/>
      <c r="N595" s="252"/>
      <c r="O595" s="253"/>
      <c r="P595" s="46"/>
      <c r="Q595" s="47"/>
      <c r="R595" s="48"/>
      <c r="S595" s="48"/>
      <c r="T595" s="48"/>
      <c r="U595" s="48"/>
      <c r="V595" s="48"/>
      <c r="W595" s="58"/>
      <c r="AA595" s="315"/>
      <c r="AB595" s="24"/>
      <c r="AC595" s="24"/>
      <c r="AD595" s="24"/>
      <c r="AE595" s="24"/>
      <c r="AF595" s="24"/>
      <c r="AG595" s="24"/>
      <c r="AH595" s="24"/>
      <c r="AI595" s="24"/>
      <c r="AJ595" s="24"/>
      <c r="AK595" s="24"/>
      <c r="AL595" s="24"/>
      <c r="AM595" s="24"/>
      <c r="AN595" s="24"/>
      <c r="AO595" s="24"/>
      <c r="AP595" s="24"/>
      <c r="AQ595" s="24"/>
    </row>
    <row r="596" spans="2:43">
      <c r="B596" s="362"/>
      <c r="C596" s="34" t="s">
        <v>43</v>
      </c>
      <c r="D596" s="48"/>
      <c r="E596" s="48"/>
      <c r="F596" s="48"/>
      <c r="G596" s="251"/>
      <c r="H596" s="251"/>
      <c r="I596" s="46"/>
      <c r="J596" s="47"/>
      <c r="K596" s="252"/>
      <c r="L596" s="252"/>
      <c r="M596" s="252"/>
      <c r="N596" s="283"/>
      <c r="O596" s="283"/>
      <c r="P596" s="46"/>
      <c r="Q596" s="47"/>
      <c r="R596" s="48"/>
      <c r="S596" s="48"/>
      <c r="T596" s="48"/>
      <c r="U596" s="251"/>
      <c r="V596" s="251"/>
      <c r="W596" s="58"/>
      <c r="AA596" s="315"/>
      <c r="AB596" s="24"/>
      <c r="AC596" s="24"/>
      <c r="AD596" s="24"/>
      <c r="AE596" s="24"/>
      <c r="AF596" s="24"/>
      <c r="AG596" s="24"/>
      <c r="AH596" s="24"/>
      <c r="AI596" s="24"/>
      <c r="AJ596" s="24"/>
      <c r="AK596" s="24"/>
      <c r="AL596" s="24"/>
      <c r="AM596" s="24"/>
      <c r="AN596" s="24"/>
      <c r="AO596" s="24"/>
      <c r="AP596" s="24"/>
      <c r="AQ596" s="24"/>
    </row>
    <row r="597" spans="2:43">
      <c r="B597" s="362"/>
      <c r="C597" s="34" t="s">
        <v>44</v>
      </c>
      <c r="D597" s="121"/>
      <c r="E597" s="121"/>
      <c r="F597" s="48"/>
      <c r="G597" s="251"/>
      <c r="H597" s="251"/>
      <c r="I597" s="46"/>
      <c r="J597" s="47"/>
      <c r="K597" s="253"/>
      <c r="L597" s="252"/>
      <c r="M597" s="252"/>
      <c r="N597" s="283"/>
      <c r="O597" s="283"/>
      <c r="P597" s="46"/>
      <c r="Q597" s="47"/>
      <c r="R597" s="121"/>
      <c r="S597" s="48"/>
      <c r="T597" s="48"/>
      <c r="U597" s="251"/>
      <c r="V597" s="251"/>
      <c r="W597" s="58"/>
      <c r="AA597" s="315"/>
      <c r="AB597" s="24"/>
      <c r="AC597" s="24"/>
      <c r="AD597" s="24"/>
      <c r="AE597" s="24"/>
      <c r="AF597" s="24"/>
      <c r="AG597" s="24"/>
      <c r="AH597" s="24"/>
      <c r="AI597" s="24"/>
      <c r="AJ597" s="24"/>
      <c r="AK597" s="24"/>
      <c r="AL597" s="24"/>
      <c r="AM597" s="24"/>
      <c r="AN597" s="24"/>
      <c r="AO597" s="24"/>
      <c r="AP597" s="24"/>
      <c r="AQ597" s="24"/>
    </row>
    <row r="598" spans="2:43">
      <c r="B598" s="362"/>
      <c r="C598" s="34" t="s">
        <v>46</v>
      </c>
      <c r="D598" s="121"/>
      <c r="E598" s="121"/>
      <c r="F598" s="48"/>
      <c r="G598" s="235">
        <f t="shared" ref="G598:N598" si="53">G530</f>
        <v>100</v>
      </c>
      <c r="H598" s="251"/>
      <c r="I598" s="62"/>
      <c r="J598" s="63"/>
      <c r="K598" s="253"/>
      <c r="L598" s="252"/>
      <c r="M598" s="252"/>
      <c r="N598" s="240">
        <f t="shared" si="53"/>
        <v>100</v>
      </c>
      <c r="O598" s="283"/>
      <c r="P598" s="62"/>
      <c r="Q598" s="63"/>
      <c r="R598" s="121"/>
      <c r="S598" s="48"/>
      <c r="T598" s="48"/>
      <c r="U598" s="251"/>
      <c r="V598" s="251"/>
      <c r="W598" s="58"/>
      <c r="AA598" s="315"/>
      <c r="AB598" s="24"/>
      <c r="AC598" s="24"/>
      <c r="AD598" s="24"/>
      <c r="AE598" s="24"/>
      <c r="AF598" s="24"/>
      <c r="AG598" s="24"/>
      <c r="AH598" s="24"/>
      <c r="AI598" s="24"/>
      <c r="AJ598" s="24"/>
      <c r="AK598" s="24"/>
      <c r="AL598" s="24"/>
      <c r="AM598" s="24"/>
      <c r="AN598" s="24"/>
      <c r="AO598" s="24"/>
      <c r="AP598" s="24"/>
      <c r="AQ598" s="24"/>
    </row>
    <row r="599" spans="2:43" ht="4.5" customHeight="1">
      <c r="B599" s="362"/>
      <c r="C599" s="34"/>
      <c r="D599" s="49">
        <v>80</v>
      </c>
      <c r="E599" s="49"/>
      <c r="F599" s="49"/>
      <c r="G599" s="49"/>
      <c r="H599" s="49"/>
      <c r="I599" s="62"/>
      <c r="J599" s="63"/>
      <c r="K599" s="49">
        <v>80</v>
      </c>
      <c r="L599" s="49"/>
      <c r="M599" s="49"/>
      <c r="N599" s="49"/>
      <c r="O599" s="49"/>
      <c r="P599" s="62"/>
      <c r="Q599" s="63"/>
      <c r="R599" s="49">
        <v>80</v>
      </c>
      <c r="S599" s="49"/>
      <c r="T599" s="49"/>
      <c r="U599" s="49"/>
      <c r="V599" s="49"/>
      <c r="W599" s="58"/>
      <c r="AA599" s="315"/>
      <c r="AB599" s="24"/>
      <c r="AC599" s="24"/>
      <c r="AD599" s="24"/>
      <c r="AE599" s="24"/>
      <c r="AF599" s="24"/>
      <c r="AG599" s="24"/>
      <c r="AH599" s="24"/>
      <c r="AI599" s="24"/>
      <c r="AJ599" s="24"/>
      <c r="AK599" s="24"/>
      <c r="AL599" s="24"/>
      <c r="AM599" s="24"/>
      <c r="AN599" s="24"/>
      <c r="AO599" s="24"/>
      <c r="AP599" s="24"/>
      <c r="AQ599" s="24"/>
    </row>
    <row r="600" spans="2:43" ht="4.5" customHeight="1">
      <c r="B600" s="362"/>
      <c r="C600" s="34"/>
      <c r="D600" s="39"/>
      <c r="E600" s="39"/>
      <c r="F600" s="39"/>
      <c r="G600" s="39"/>
      <c r="H600" s="39"/>
      <c r="I600" s="62"/>
      <c r="J600" s="63"/>
      <c r="K600" s="39"/>
      <c r="L600" s="39"/>
      <c r="M600" s="39"/>
      <c r="N600" s="39"/>
      <c r="O600" s="39"/>
      <c r="P600" s="62"/>
      <c r="Q600" s="63"/>
      <c r="R600" s="39"/>
      <c r="S600" s="39"/>
      <c r="T600" s="39"/>
      <c r="U600" s="39"/>
      <c r="V600" s="39"/>
      <c r="W600" s="58"/>
      <c r="AA600" s="315"/>
      <c r="AB600" s="24"/>
      <c r="AC600" s="24"/>
      <c r="AD600" s="24"/>
      <c r="AE600" s="24"/>
      <c r="AF600" s="24"/>
      <c r="AG600" s="24"/>
      <c r="AH600" s="24"/>
      <c r="AI600" s="24"/>
      <c r="AJ600" s="24"/>
      <c r="AK600" s="24"/>
      <c r="AL600" s="24"/>
      <c r="AM600" s="24"/>
      <c r="AN600" s="24"/>
      <c r="AO600" s="24"/>
      <c r="AP600" s="24"/>
      <c r="AQ600" s="24"/>
    </row>
    <row r="601" spans="2:43">
      <c r="B601" s="362"/>
      <c r="C601" s="20" t="s">
        <v>134</v>
      </c>
      <c r="D601" s="116" t="s">
        <v>135</v>
      </c>
      <c r="E601" s="116" t="s">
        <v>135</v>
      </c>
      <c r="F601" s="116" t="s">
        <v>135</v>
      </c>
      <c r="G601" s="116" t="s">
        <v>135</v>
      </c>
      <c r="H601" s="116" t="s">
        <v>135</v>
      </c>
      <c r="I601" s="62"/>
      <c r="J601" s="63"/>
      <c r="K601" s="116" t="s">
        <v>135</v>
      </c>
      <c r="L601" s="116" t="s">
        <v>135</v>
      </c>
      <c r="M601" s="116" t="s">
        <v>135</v>
      </c>
      <c r="N601" s="116" t="s">
        <v>135</v>
      </c>
      <c r="O601" s="116" t="s">
        <v>135</v>
      </c>
      <c r="P601" s="62"/>
      <c r="Q601" s="63"/>
      <c r="R601" s="116" t="s">
        <v>135</v>
      </c>
      <c r="S601" s="116" t="s">
        <v>135</v>
      </c>
      <c r="T601" s="116" t="s">
        <v>135</v>
      </c>
      <c r="U601" s="116" t="s">
        <v>135</v>
      </c>
      <c r="V601" s="116" t="s">
        <v>135</v>
      </c>
      <c r="W601" s="58"/>
      <c r="AA601" s="315"/>
      <c r="AB601" s="24"/>
      <c r="AC601" s="24"/>
      <c r="AD601" s="24"/>
      <c r="AE601" s="24"/>
      <c r="AF601" s="24"/>
      <c r="AG601" s="24"/>
      <c r="AH601" s="24"/>
      <c r="AI601" s="24"/>
      <c r="AJ601" s="24"/>
      <c r="AK601" s="24"/>
      <c r="AL601" s="24"/>
      <c r="AM601" s="24"/>
      <c r="AN601" s="24"/>
      <c r="AO601" s="24"/>
      <c r="AP601" s="24"/>
      <c r="AQ601" s="24"/>
    </row>
    <row r="602" spans="2:43" ht="15.75" thickBot="1">
      <c r="B602" s="363"/>
      <c r="C602" s="155"/>
      <c r="D602" s="155"/>
      <c r="E602" s="155"/>
      <c r="F602" s="155"/>
      <c r="G602" s="155"/>
      <c r="H602" s="155"/>
      <c r="I602" s="155"/>
      <c r="J602" s="155"/>
      <c r="K602" s="155"/>
      <c r="L602" s="155"/>
      <c r="M602" s="155"/>
      <c r="N602" s="155"/>
      <c r="O602" s="155"/>
      <c r="P602" s="155"/>
      <c r="Q602" s="155"/>
      <c r="R602" s="155"/>
      <c r="S602" s="155"/>
      <c r="T602" s="155"/>
      <c r="U602" s="155"/>
      <c r="V602" s="155"/>
      <c r="W602" s="156"/>
      <c r="AA602" s="315"/>
      <c r="AB602" s="24"/>
      <c r="AC602" s="24"/>
      <c r="AD602" s="24"/>
      <c r="AE602" s="24"/>
      <c r="AF602" s="24"/>
      <c r="AG602" s="24"/>
      <c r="AH602" s="24"/>
      <c r="AI602" s="24"/>
      <c r="AJ602" s="24"/>
      <c r="AK602" s="24"/>
      <c r="AL602" s="24"/>
      <c r="AM602" s="24"/>
      <c r="AN602" s="24"/>
      <c r="AO602" s="24"/>
      <c r="AP602" s="24"/>
      <c r="AQ602" s="24"/>
    </row>
    <row r="603" spans="2:43">
      <c r="B603" s="73"/>
      <c r="C603" s="68"/>
      <c r="D603" s="68"/>
      <c r="E603" s="68"/>
      <c r="AA603" s="315"/>
      <c r="AB603" s="24"/>
      <c r="AC603" s="24"/>
      <c r="AD603" s="24"/>
      <c r="AE603" s="24"/>
      <c r="AF603" s="24"/>
      <c r="AG603" s="24"/>
      <c r="AH603" s="24"/>
      <c r="AI603" s="24"/>
      <c r="AJ603" s="24"/>
      <c r="AK603" s="24"/>
      <c r="AL603" s="24"/>
      <c r="AM603" s="24"/>
      <c r="AN603" s="24"/>
      <c r="AO603" s="24"/>
      <c r="AP603" s="24"/>
      <c r="AQ603" s="24"/>
    </row>
    <row r="604" spans="2:43" ht="30" customHeight="1">
      <c r="C604" s="374" t="s">
        <v>136</v>
      </c>
      <c r="D604" s="374"/>
      <c r="E604" s="374"/>
      <c r="F604" s="374"/>
      <c r="G604" s="374"/>
      <c r="H604" s="374"/>
      <c r="I604" s="374"/>
      <c r="J604" s="374"/>
      <c r="K604" s="374"/>
      <c r="L604" s="374"/>
      <c r="M604" s="374"/>
      <c r="N604" s="374"/>
      <c r="O604" s="374"/>
      <c r="P604" s="374"/>
      <c r="Q604" s="374"/>
      <c r="R604" s="374"/>
      <c r="S604" s="374"/>
      <c r="T604" s="374"/>
      <c r="U604" s="374"/>
      <c r="V604" s="374"/>
      <c r="W604" s="74"/>
      <c r="AA604" s="315"/>
      <c r="AB604" s="24"/>
      <c r="AC604" s="24"/>
      <c r="AD604" s="24"/>
      <c r="AE604" s="24"/>
      <c r="AF604" s="24"/>
      <c r="AG604" s="24"/>
      <c r="AH604" s="24"/>
      <c r="AI604" s="24"/>
      <c r="AJ604" s="24"/>
      <c r="AK604" s="24"/>
      <c r="AL604" s="24"/>
      <c r="AM604" s="24"/>
      <c r="AN604" s="24"/>
      <c r="AO604" s="24"/>
      <c r="AP604" s="24"/>
      <c r="AQ604" s="24"/>
    </row>
    <row r="605" spans="2:43" ht="45.75" customHeight="1">
      <c r="C605" s="374" t="s">
        <v>65</v>
      </c>
      <c r="D605" s="374"/>
      <c r="E605" s="374"/>
      <c r="F605" s="374"/>
      <c r="G605" s="374"/>
      <c r="H605" s="374"/>
      <c r="I605" s="374"/>
      <c r="J605" s="374"/>
      <c r="K605" s="374"/>
      <c r="L605" s="374"/>
      <c r="M605" s="374"/>
      <c r="N605" s="374"/>
      <c r="O605" s="374"/>
      <c r="P605" s="374"/>
      <c r="Q605" s="374"/>
      <c r="R605" s="374"/>
      <c r="S605" s="374"/>
      <c r="T605" s="374"/>
      <c r="U605" s="374"/>
      <c r="V605" s="374"/>
      <c r="W605" s="374"/>
      <c r="AA605" s="315"/>
      <c r="AB605" s="24"/>
      <c r="AC605" s="24"/>
      <c r="AD605" s="24"/>
      <c r="AE605" s="24"/>
      <c r="AF605" s="24"/>
      <c r="AG605" s="24"/>
      <c r="AH605" s="24"/>
      <c r="AI605" s="24"/>
      <c r="AJ605" s="24"/>
      <c r="AK605" s="24"/>
      <c r="AL605" s="24"/>
      <c r="AM605" s="24"/>
      <c r="AN605" s="24"/>
      <c r="AO605" s="24"/>
      <c r="AP605" s="24"/>
      <c r="AQ605" s="24"/>
    </row>
    <row r="606" spans="2:43" ht="15" customHeight="1">
      <c r="C606" s="381" t="s">
        <v>137</v>
      </c>
      <c r="D606" s="381"/>
      <c r="E606" s="381"/>
      <c r="F606" s="381"/>
      <c r="G606" s="381"/>
      <c r="H606" s="381"/>
      <c r="I606" s="381"/>
      <c r="J606" s="381"/>
      <c r="K606" s="381"/>
      <c r="L606" s="381"/>
      <c r="M606" s="381"/>
      <c r="N606" s="381"/>
      <c r="O606" s="381"/>
      <c r="P606" s="381"/>
      <c r="Q606" s="381"/>
      <c r="R606" s="381"/>
      <c r="S606" s="381"/>
      <c r="T606" s="381"/>
      <c r="U606" s="381"/>
      <c r="V606" s="381"/>
      <c r="W606" s="338"/>
      <c r="AA606" s="315"/>
      <c r="AB606" s="24"/>
      <c r="AC606" s="24"/>
      <c r="AD606" s="24"/>
      <c r="AE606" s="24"/>
      <c r="AF606" s="24"/>
      <c r="AG606" s="24"/>
      <c r="AH606" s="24"/>
      <c r="AI606" s="24"/>
      <c r="AJ606" s="24"/>
      <c r="AK606" s="24"/>
      <c r="AL606" s="24"/>
      <c r="AM606" s="24"/>
      <c r="AN606" s="24"/>
      <c r="AO606" s="24"/>
      <c r="AP606" s="24"/>
      <c r="AQ606" s="24"/>
    </row>
    <row r="607" spans="2:43">
      <c r="C607" s="75"/>
      <c r="D607" s="75"/>
      <c r="E607" s="75"/>
      <c r="F607" s="75"/>
      <c r="G607" s="75"/>
      <c r="H607" s="75"/>
      <c r="I607" s="75"/>
      <c r="J607" s="75"/>
      <c r="K607" s="75"/>
      <c r="L607" s="75"/>
      <c r="M607" s="75"/>
      <c r="N607" s="75"/>
      <c r="O607" s="75"/>
      <c r="P607" s="75"/>
      <c r="Q607" s="75"/>
      <c r="R607" s="75"/>
      <c r="S607" s="75"/>
      <c r="T607" s="75"/>
      <c r="U607" s="75"/>
      <c r="V607" s="75"/>
      <c r="W607" s="75"/>
      <c r="AA607" s="315"/>
      <c r="AB607" s="24"/>
      <c r="AC607" s="24"/>
      <c r="AD607" s="24"/>
      <c r="AE607" s="24"/>
      <c r="AF607" s="24"/>
      <c r="AG607" s="24"/>
      <c r="AH607" s="24"/>
      <c r="AI607" s="24"/>
      <c r="AJ607" s="24"/>
      <c r="AK607" s="24"/>
      <c r="AL607" s="24"/>
      <c r="AM607" s="24"/>
      <c r="AN607" s="24"/>
      <c r="AO607" s="24"/>
      <c r="AP607" s="24"/>
      <c r="AQ607" s="24"/>
    </row>
  </sheetData>
  <mergeCells count="127">
    <mergeCell ref="C360:V360"/>
    <mergeCell ref="C300:V300"/>
    <mergeCell ref="C240:V240"/>
    <mergeCell ref="C180:V180"/>
    <mergeCell ref="C120:V120"/>
    <mergeCell ref="C60:V60"/>
    <mergeCell ref="C605:W605"/>
    <mergeCell ref="C606:V606"/>
    <mergeCell ref="C540:V540"/>
    <mergeCell ref="C480:V480"/>
    <mergeCell ref="C420:V420"/>
    <mergeCell ref="B573:B602"/>
    <mergeCell ref="D589:H589"/>
    <mergeCell ref="K589:O589"/>
    <mergeCell ref="R589:V589"/>
    <mergeCell ref="C604:V604"/>
    <mergeCell ref="B542:W542"/>
    <mergeCell ref="B543:B572"/>
    <mergeCell ref="D559:H559"/>
    <mergeCell ref="K559:O559"/>
    <mergeCell ref="R559:V559"/>
    <mergeCell ref="B510:B536"/>
    <mergeCell ref="D526:H526"/>
    <mergeCell ref="K526:O526"/>
    <mergeCell ref="R526:V526"/>
    <mergeCell ref="C538:V538"/>
    <mergeCell ref="C539:W539"/>
    <mergeCell ref="B482:W482"/>
    <mergeCell ref="B483:B509"/>
    <mergeCell ref="D499:H499"/>
    <mergeCell ref="K499:O499"/>
    <mergeCell ref="R499:V499"/>
    <mergeCell ref="B450:B476"/>
    <mergeCell ref="D466:H466"/>
    <mergeCell ref="K466:O466"/>
    <mergeCell ref="R466:V466"/>
    <mergeCell ref="C478:V478"/>
    <mergeCell ref="C479:W479"/>
    <mergeCell ref="B422:W422"/>
    <mergeCell ref="B423:B449"/>
    <mergeCell ref="D439:H439"/>
    <mergeCell ref="K439:O439"/>
    <mergeCell ref="R439:V439"/>
    <mergeCell ref="B390:B416"/>
    <mergeCell ref="D406:H406"/>
    <mergeCell ref="K406:O406"/>
    <mergeCell ref="R406:V406"/>
    <mergeCell ref="C418:V418"/>
    <mergeCell ref="C419:W419"/>
    <mergeCell ref="B362:W362"/>
    <mergeCell ref="B363:B389"/>
    <mergeCell ref="D379:H379"/>
    <mergeCell ref="K379:O379"/>
    <mergeCell ref="R379:V379"/>
    <mergeCell ref="B330:B356"/>
    <mergeCell ref="D346:H346"/>
    <mergeCell ref="K346:O346"/>
    <mergeCell ref="R346:V346"/>
    <mergeCell ref="C358:V358"/>
    <mergeCell ref="C359:W359"/>
    <mergeCell ref="B302:W302"/>
    <mergeCell ref="B303:B329"/>
    <mergeCell ref="D319:H319"/>
    <mergeCell ref="K319:O319"/>
    <mergeCell ref="R319:V319"/>
    <mergeCell ref="B270:B296"/>
    <mergeCell ref="D286:H286"/>
    <mergeCell ref="K286:O286"/>
    <mergeCell ref="R286:V286"/>
    <mergeCell ref="C298:V298"/>
    <mergeCell ref="C299:W299"/>
    <mergeCell ref="B242:W242"/>
    <mergeCell ref="B243:B269"/>
    <mergeCell ref="D259:H259"/>
    <mergeCell ref="K259:O259"/>
    <mergeCell ref="R259:V259"/>
    <mergeCell ref="B210:B236"/>
    <mergeCell ref="D226:H226"/>
    <mergeCell ref="K226:O226"/>
    <mergeCell ref="R226:V226"/>
    <mergeCell ref="C238:V238"/>
    <mergeCell ref="C239:W239"/>
    <mergeCell ref="C179:W179"/>
    <mergeCell ref="B182:W182"/>
    <mergeCell ref="B183:B209"/>
    <mergeCell ref="D199:H199"/>
    <mergeCell ref="K199:O199"/>
    <mergeCell ref="R199:V199"/>
    <mergeCell ref="B150:B176"/>
    <mergeCell ref="C150:V150"/>
    <mergeCell ref="D166:H166"/>
    <mergeCell ref="K166:O166"/>
    <mergeCell ref="R166:V166"/>
    <mergeCell ref="C178:V178"/>
    <mergeCell ref="C119:W119"/>
    <mergeCell ref="B122:W122"/>
    <mergeCell ref="B123:B149"/>
    <mergeCell ref="C123:V123"/>
    <mergeCell ref="D139:H139"/>
    <mergeCell ref="K139:O139"/>
    <mergeCell ref="R139:V139"/>
    <mergeCell ref="B90:B116"/>
    <mergeCell ref="C90:V90"/>
    <mergeCell ref="D106:H106"/>
    <mergeCell ref="K106:O106"/>
    <mergeCell ref="R106:V106"/>
    <mergeCell ref="C118:V118"/>
    <mergeCell ref="C59:W59"/>
    <mergeCell ref="B62:W62"/>
    <mergeCell ref="B63:B89"/>
    <mergeCell ref="C63:V63"/>
    <mergeCell ref="D79:H79"/>
    <mergeCell ref="K79:O79"/>
    <mergeCell ref="R79:V79"/>
    <mergeCell ref="B30:B56"/>
    <mergeCell ref="C30:V30"/>
    <mergeCell ref="D46:H46"/>
    <mergeCell ref="K46:O46"/>
    <mergeCell ref="R46:V46"/>
    <mergeCell ref="C58:V58"/>
    <mergeCell ref="B1:W1"/>
    <mergeCell ref="B2:W2"/>
    <mergeCell ref="B3:B29"/>
    <mergeCell ref="C3:V3"/>
    <mergeCell ref="D19:H19"/>
    <mergeCell ref="K19:O19"/>
    <mergeCell ref="R19:V19"/>
  </mergeCells>
  <printOptions horizontalCentered="1" verticalCentered="1"/>
  <pageMargins left="0.2" right="0.2" top="0.25" bottom="0.25" header="0" footer="0"/>
  <pageSetup scale="56"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9" manualBreakCount="9">
    <brk id="61" min="1" max="22" man="1"/>
    <brk id="121" min="1" max="22" man="1"/>
    <brk id="181" min="1" max="22" man="1"/>
    <brk id="241" min="1" max="22" man="1"/>
    <brk id="301" min="1" max="22" man="1"/>
    <brk id="361" min="1" max="22" man="1"/>
    <brk id="421" min="1" max="22" man="1"/>
    <brk id="481" min="1" max="22" man="1"/>
    <brk id="541" min="1" max="22" man="1"/>
  </rowBreaks>
  <ignoredErrors>
    <ignoredError sqref="Z23:Z58 Z479:Z532 Z419:Z478 Z359:Z418 Z299:Z358 Z239:Z298 Z179:Z238 Z119:Z178 Z59:Z11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L509"/>
  <sheetViews>
    <sheetView topLeftCell="A364" workbookViewId="0">
      <selection activeCell="L172" sqref="L172"/>
    </sheetView>
  </sheetViews>
  <sheetFormatPr defaultRowHeight="15"/>
  <cols>
    <col min="8" max="8" width="10.140625" style="24" bestFit="1" customWidth="1"/>
    <col min="11" max="11" width="9.140625" style="24"/>
  </cols>
  <sheetData>
    <row r="1" spans="1:12">
      <c r="A1" s="24" t="s">
        <v>30</v>
      </c>
      <c r="B1" s="24" t="s">
        <v>84</v>
      </c>
      <c r="C1" s="24" t="s">
        <v>85</v>
      </c>
      <c r="D1" s="24" t="s">
        <v>86</v>
      </c>
      <c r="E1" s="24" t="s">
        <v>87</v>
      </c>
      <c r="F1" s="24" t="s">
        <v>147</v>
      </c>
      <c r="G1" s="24" t="s">
        <v>89</v>
      </c>
      <c r="H1" s="24" t="s">
        <v>90</v>
      </c>
      <c r="I1" s="24" t="s">
        <v>91</v>
      </c>
      <c r="J1" s="24" t="s">
        <v>92</v>
      </c>
      <c r="K1" s="24" t="s">
        <v>93</v>
      </c>
      <c r="L1" s="24" t="s">
        <v>94</v>
      </c>
    </row>
    <row r="2" spans="1:12">
      <c r="A2" s="24" t="s">
        <v>135</v>
      </c>
      <c r="B2" s="24" t="s">
        <v>100</v>
      </c>
      <c r="C2" s="24" t="s">
        <v>59</v>
      </c>
      <c r="D2" s="24" t="s">
        <v>106</v>
      </c>
      <c r="E2" s="24" t="s">
        <v>55</v>
      </c>
      <c r="F2" s="24" t="str">
        <f>C2&amp;D2&amp;E2</f>
        <v>00002014All</v>
      </c>
      <c r="G2" s="234">
        <v>96</v>
      </c>
      <c r="H2" s="254">
        <v>90</v>
      </c>
      <c r="I2" s="234">
        <v>50</v>
      </c>
      <c r="J2" s="234">
        <v>90</v>
      </c>
      <c r="K2" s="254">
        <v>79</v>
      </c>
      <c r="L2" s="234">
        <v>50</v>
      </c>
    </row>
    <row r="3" spans="1:12">
      <c r="A3" s="24" t="s">
        <v>135</v>
      </c>
      <c r="B3" s="24" t="s">
        <v>100</v>
      </c>
      <c r="C3" s="24" t="s">
        <v>59</v>
      </c>
      <c r="D3" s="24" t="s">
        <v>106</v>
      </c>
      <c r="E3" s="24" t="s">
        <v>72</v>
      </c>
      <c r="F3" s="24" t="str">
        <f t="shared" ref="F3:F66" si="0">C3&amp;D3&amp;E3</f>
        <v>00002014ELL</v>
      </c>
      <c r="G3" s="234">
        <v>69.2</v>
      </c>
      <c r="H3" s="254">
        <v>36</v>
      </c>
      <c r="I3" s="234">
        <v>46</v>
      </c>
      <c r="J3" s="234">
        <v>59.6</v>
      </c>
      <c r="K3" s="254">
        <v>31</v>
      </c>
      <c r="L3" s="234">
        <v>46</v>
      </c>
    </row>
    <row r="4" spans="1:12">
      <c r="A4" s="24" t="s">
        <v>135</v>
      </c>
      <c r="B4" s="24" t="s">
        <v>100</v>
      </c>
      <c r="C4" s="24" t="s">
        <v>59</v>
      </c>
      <c r="D4" s="24" t="s">
        <v>106</v>
      </c>
      <c r="E4" s="24" t="s">
        <v>70</v>
      </c>
      <c r="F4" s="24" t="str">
        <f t="shared" si="0"/>
        <v>00002014SPED</v>
      </c>
      <c r="G4" s="234">
        <v>86</v>
      </c>
      <c r="H4" s="254">
        <v>63</v>
      </c>
      <c r="I4" s="234">
        <v>44</v>
      </c>
      <c r="J4" s="234">
        <v>70.8</v>
      </c>
      <c r="K4" s="254">
        <v>41</v>
      </c>
      <c r="L4" s="234">
        <v>45</v>
      </c>
    </row>
    <row r="5" spans="1:12">
      <c r="A5" s="24" t="s">
        <v>135</v>
      </c>
      <c r="B5" s="24" t="s">
        <v>100</v>
      </c>
      <c r="C5" s="24" t="s">
        <v>59</v>
      </c>
      <c r="D5" s="24" t="s">
        <v>106</v>
      </c>
      <c r="E5" s="24" t="s">
        <v>68</v>
      </c>
      <c r="F5" s="24" t="str">
        <f t="shared" si="0"/>
        <v>00002014EcoDis</v>
      </c>
      <c r="G5" s="234">
        <v>91.8</v>
      </c>
      <c r="H5" s="254">
        <v>80</v>
      </c>
      <c r="I5" s="234">
        <v>45</v>
      </c>
      <c r="J5" s="234">
        <v>81.099999999999994</v>
      </c>
      <c r="K5" s="254">
        <v>61</v>
      </c>
      <c r="L5" s="234">
        <v>46</v>
      </c>
    </row>
    <row r="6" spans="1:12">
      <c r="A6" s="24" t="s">
        <v>135</v>
      </c>
      <c r="B6" s="24" t="s">
        <v>148</v>
      </c>
      <c r="C6" s="24" t="s">
        <v>149</v>
      </c>
      <c r="D6" s="24" t="s">
        <v>106</v>
      </c>
      <c r="E6" s="24" t="s">
        <v>55</v>
      </c>
      <c r="F6" s="24" t="str">
        <f t="shared" si="0"/>
        <v>00572014All</v>
      </c>
      <c r="G6" s="234">
        <v>89</v>
      </c>
      <c r="H6" s="254">
        <v>77</v>
      </c>
      <c r="I6" s="234">
        <v>47.5</v>
      </c>
      <c r="J6" s="234">
        <v>76.3</v>
      </c>
      <c r="K6" s="254">
        <v>56</v>
      </c>
      <c r="L6" s="234">
        <v>30</v>
      </c>
    </row>
    <row r="7" spans="1:12">
      <c r="A7" s="24" t="s">
        <v>135</v>
      </c>
      <c r="B7" s="24" t="s">
        <v>150</v>
      </c>
      <c r="C7" s="24" t="s">
        <v>151</v>
      </c>
      <c r="D7" s="24" t="s">
        <v>106</v>
      </c>
      <c r="E7" s="24" t="s">
        <v>55</v>
      </c>
      <c r="F7" s="24" t="str">
        <f t="shared" si="0"/>
        <v>00932014All</v>
      </c>
      <c r="G7" s="234">
        <v>90.9</v>
      </c>
      <c r="H7" s="254">
        <v>78</v>
      </c>
      <c r="I7" s="234">
        <v>48</v>
      </c>
      <c r="J7" s="234">
        <v>81.7</v>
      </c>
      <c r="K7" s="254">
        <v>62</v>
      </c>
      <c r="L7" s="234">
        <v>58</v>
      </c>
    </row>
    <row r="8" spans="1:12">
      <c r="A8" s="24" t="s">
        <v>135</v>
      </c>
      <c r="B8" s="24" t="s">
        <v>152</v>
      </c>
      <c r="C8" s="24" t="s">
        <v>153</v>
      </c>
      <c r="D8" s="24" t="s">
        <v>106</v>
      </c>
      <c r="E8" s="24" t="s">
        <v>55</v>
      </c>
      <c r="F8" s="24" t="str">
        <f t="shared" si="0"/>
        <v>02012014All</v>
      </c>
      <c r="G8" s="234">
        <v>85.6</v>
      </c>
      <c r="H8" s="254">
        <v>66</v>
      </c>
      <c r="I8" s="234">
        <v>25</v>
      </c>
      <c r="J8" s="234">
        <v>67.8</v>
      </c>
      <c r="K8" s="254">
        <v>40</v>
      </c>
      <c r="L8" s="234">
        <v>17</v>
      </c>
    </row>
    <row r="9" spans="1:12">
      <c r="A9" s="24" t="s">
        <v>135</v>
      </c>
      <c r="B9" s="24" t="s">
        <v>154</v>
      </c>
      <c r="C9" s="24" t="s">
        <v>155</v>
      </c>
      <c r="D9" s="24" t="s">
        <v>106</v>
      </c>
      <c r="E9" s="24" t="s">
        <v>55</v>
      </c>
      <c r="F9" s="24" t="str">
        <f t="shared" si="0"/>
        <v>02622014All</v>
      </c>
      <c r="G9" s="234">
        <v>97.5</v>
      </c>
      <c r="H9" s="254">
        <v>92</v>
      </c>
      <c r="I9" s="234">
        <v>50</v>
      </c>
      <c r="J9" s="234">
        <v>90</v>
      </c>
      <c r="K9" s="254">
        <v>75</v>
      </c>
      <c r="L9" s="234">
        <v>39.5</v>
      </c>
    </row>
    <row r="10" spans="1:12">
      <c r="A10" s="24" t="s">
        <v>135</v>
      </c>
      <c r="B10" s="24" t="s">
        <v>156</v>
      </c>
      <c r="C10" s="24" t="s">
        <v>157</v>
      </c>
      <c r="D10" s="24" t="s">
        <v>106</v>
      </c>
      <c r="E10" s="24" t="s">
        <v>55</v>
      </c>
      <c r="F10" s="24" t="str">
        <f t="shared" si="0"/>
        <v>04942014All</v>
      </c>
      <c r="G10" s="234">
        <v>99.6</v>
      </c>
      <c r="H10" s="254">
        <v>98</v>
      </c>
      <c r="I10" s="234">
        <v>42</v>
      </c>
      <c r="J10" s="234">
        <v>99.6</v>
      </c>
      <c r="K10" s="254">
        <v>98</v>
      </c>
      <c r="L10" s="234">
        <v>73</v>
      </c>
    </row>
    <row r="11" spans="1:12">
      <c r="A11" s="24" t="s">
        <v>135</v>
      </c>
      <c r="B11" s="24" t="s">
        <v>158</v>
      </c>
      <c r="C11" s="24" t="s">
        <v>159</v>
      </c>
      <c r="D11" s="24" t="s">
        <v>106</v>
      </c>
      <c r="E11" s="24" t="s">
        <v>55</v>
      </c>
      <c r="F11" s="24" t="str">
        <f t="shared" si="0"/>
        <v>04962014All</v>
      </c>
      <c r="G11" s="234">
        <v>96.4</v>
      </c>
      <c r="H11" s="254">
        <v>89</v>
      </c>
      <c r="I11" s="234">
        <v>57</v>
      </c>
      <c r="J11" s="234">
        <v>92.9</v>
      </c>
      <c r="K11" s="254">
        <v>79</v>
      </c>
      <c r="L11" s="234">
        <v>37</v>
      </c>
    </row>
    <row r="12" spans="1:12">
      <c r="A12" s="24" t="s">
        <v>135</v>
      </c>
      <c r="B12" s="24" t="s">
        <v>148</v>
      </c>
      <c r="C12" s="24" t="s">
        <v>149</v>
      </c>
      <c r="D12" s="24" t="s">
        <v>106</v>
      </c>
      <c r="E12" s="24" t="s">
        <v>72</v>
      </c>
      <c r="F12" s="24" t="str">
        <f t="shared" si="0"/>
        <v>00572014ELL</v>
      </c>
      <c r="G12" s="234">
        <v>50</v>
      </c>
      <c r="H12" s="254">
        <v>20</v>
      </c>
      <c r="I12" s="234" t="s">
        <v>111</v>
      </c>
      <c r="J12" s="234">
        <v>41.9</v>
      </c>
      <c r="K12" s="254">
        <v>10</v>
      </c>
      <c r="L12" s="234" t="s">
        <v>111</v>
      </c>
    </row>
    <row r="13" spans="1:12">
      <c r="A13" s="24" t="s">
        <v>135</v>
      </c>
      <c r="B13" s="24" t="s">
        <v>150</v>
      </c>
      <c r="C13" s="24" t="s">
        <v>151</v>
      </c>
      <c r="D13" s="24" t="s">
        <v>106</v>
      </c>
      <c r="E13" s="24" t="s">
        <v>72</v>
      </c>
      <c r="F13" s="24" t="str">
        <f t="shared" si="0"/>
        <v>00932014ELL</v>
      </c>
      <c r="G13" s="234">
        <v>58.9</v>
      </c>
      <c r="H13" s="254">
        <v>18</v>
      </c>
      <c r="I13" s="234" t="s">
        <v>111</v>
      </c>
      <c r="J13" s="234">
        <v>44.8</v>
      </c>
      <c r="K13" s="254">
        <v>10</v>
      </c>
      <c r="L13" s="234" t="s">
        <v>111</v>
      </c>
    </row>
    <row r="14" spans="1:12">
      <c r="A14" s="24" t="s">
        <v>135</v>
      </c>
      <c r="B14" s="24" t="s">
        <v>152</v>
      </c>
      <c r="C14" s="24" t="s">
        <v>153</v>
      </c>
      <c r="D14" s="24" t="s">
        <v>106</v>
      </c>
      <c r="E14" s="24" t="s">
        <v>72</v>
      </c>
      <c r="F14" s="24" t="str">
        <f t="shared" si="0"/>
        <v>02012014ELL</v>
      </c>
      <c r="G14" s="234">
        <v>47.7</v>
      </c>
      <c r="H14" s="254">
        <v>15</v>
      </c>
      <c r="I14" s="234" t="s">
        <v>111</v>
      </c>
      <c r="J14" s="234">
        <v>33.5</v>
      </c>
      <c r="K14" s="254">
        <v>5</v>
      </c>
      <c r="L14" s="234" t="s">
        <v>111</v>
      </c>
    </row>
    <row r="15" spans="1:12">
      <c r="A15" s="24" t="s">
        <v>135</v>
      </c>
      <c r="B15" s="24" t="s">
        <v>154</v>
      </c>
      <c r="C15" s="24" t="s">
        <v>155</v>
      </c>
      <c r="D15" s="24" t="s">
        <v>106</v>
      </c>
      <c r="E15" s="24" t="s">
        <v>72</v>
      </c>
      <c r="F15" s="24" t="str">
        <f t="shared" si="0"/>
        <v>02622014ELL</v>
      </c>
      <c r="G15" s="234" t="s">
        <v>111</v>
      </c>
      <c r="H15" s="254" t="s">
        <v>111</v>
      </c>
      <c r="I15" s="234" t="s">
        <v>111</v>
      </c>
      <c r="J15" s="234" t="s">
        <v>111</v>
      </c>
      <c r="K15" s="234" t="s">
        <v>111</v>
      </c>
      <c r="L15" s="234" t="s">
        <v>111</v>
      </c>
    </row>
    <row r="16" spans="1:12">
      <c r="A16" s="24" t="s">
        <v>135</v>
      </c>
      <c r="B16" s="24" t="s">
        <v>156</v>
      </c>
      <c r="C16" s="24" t="s">
        <v>157</v>
      </c>
      <c r="D16" s="24" t="s">
        <v>106</v>
      </c>
      <c r="E16" s="24" t="s">
        <v>72</v>
      </c>
      <c r="F16" s="24" t="str">
        <f t="shared" si="0"/>
        <v>04942014ELL</v>
      </c>
      <c r="G16" s="234" t="s">
        <v>111</v>
      </c>
      <c r="H16" s="254" t="s">
        <v>111</v>
      </c>
      <c r="I16" s="234" t="s">
        <v>111</v>
      </c>
      <c r="J16" s="234" t="s">
        <v>111</v>
      </c>
      <c r="K16" s="234" t="s">
        <v>111</v>
      </c>
      <c r="L16" s="234" t="s">
        <v>111</v>
      </c>
    </row>
    <row r="17" spans="1:12">
      <c r="A17" s="24" t="s">
        <v>135</v>
      </c>
      <c r="B17" s="24" t="s">
        <v>148</v>
      </c>
      <c r="C17" s="24" t="s">
        <v>149</v>
      </c>
      <c r="D17" s="24" t="s">
        <v>106</v>
      </c>
      <c r="E17" s="24" t="s">
        <v>70</v>
      </c>
      <c r="F17" s="24" t="str">
        <f t="shared" si="0"/>
        <v>00572014SPED</v>
      </c>
      <c r="G17" s="234">
        <v>68.400000000000006</v>
      </c>
      <c r="H17" s="254">
        <v>34</v>
      </c>
      <c r="I17" s="234">
        <v>45</v>
      </c>
      <c r="J17" s="234">
        <v>51.9</v>
      </c>
      <c r="K17" s="254">
        <v>15</v>
      </c>
      <c r="L17" s="234">
        <v>26</v>
      </c>
    </row>
    <row r="18" spans="1:12">
      <c r="A18" s="24" t="s">
        <v>135</v>
      </c>
      <c r="B18" s="24" t="s">
        <v>150</v>
      </c>
      <c r="C18" s="24" t="s">
        <v>151</v>
      </c>
      <c r="D18" s="24" t="s">
        <v>106</v>
      </c>
      <c r="E18" s="24" t="s">
        <v>70</v>
      </c>
      <c r="F18" s="24" t="str">
        <f t="shared" si="0"/>
        <v>00932014SPED</v>
      </c>
      <c r="G18" s="234">
        <v>72.099999999999994</v>
      </c>
      <c r="H18" s="254">
        <v>36</v>
      </c>
      <c r="I18" s="234">
        <v>46</v>
      </c>
      <c r="J18" s="234">
        <v>54.3</v>
      </c>
      <c r="K18" s="254">
        <v>14</v>
      </c>
      <c r="L18" s="234">
        <v>44</v>
      </c>
    </row>
    <row r="19" spans="1:12">
      <c r="A19" s="24" t="s">
        <v>135</v>
      </c>
      <c r="B19" s="24" t="s">
        <v>152</v>
      </c>
      <c r="C19" s="24" t="s">
        <v>153</v>
      </c>
      <c r="D19" s="24" t="s">
        <v>106</v>
      </c>
      <c r="E19" s="24" t="s">
        <v>70</v>
      </c>
      <c r="F19" s="24" t="str">
        <f t="shared" si="0"/>
        <v>02012014SPED</v>
      </c>
      <c r="G19" s="234">
        <v>67.099999999999994</v>
      </c>
      <c r="H19" s="254">
        <v>23</v>
      </c>
      <c r="I19" s="234">
        <v>24</v>
      </c>
      <c r="J19" s="234">
        <v>45.5</v>
      </c>
      <c r="K19" s="254">
        <v>9</v>
      </c>
      <c r="L19" s="234">
        <v>20.5</v>
      </c>
    </row>
    <row r="20" spans="1:12">
      <c r="A20" s="24" t="s">
        <v>135</v>
      </c>
      <c r="B20" s="24" t="s">
        <v>154</v>
      </c>
      <c r="C20" s="24" t="s">
        <v>155</v>
      </c>
      <c r="D20" s="24" t="s">
        <v>106</v>
      </c>
      <c r="E20" s="24" t="s">
        <v>70</v>
      </c>
      <c r="F20" s="24" t="str">
        <f t="shared" si="0"/>
        <v>02622014SPED</v>
      </c>
      <c r="G20" s="234">
        <v>85.9</v>
      </c>
      <c r="H20" s="254">
        <v>50</v>
      </c>
      <c r="I20" s="234" t="s">
        <v>111</v>
      </c>
      <c r="J20" s="234">
        <v>78.099999999999994</v>
      </c>
      <c r="K20" s="254">
        <v>31</v>
      </c>
      <c r="L20" s="234" t="s">
        <v>111</v>
      </c>
    </row>
    <row r="21" spans="1:12">
      <c r="A21" s="24" t="s">
        <v>135</v>
      </c>
      <c r="B21" s="24" t="s">
        <v>156</v>
      </c>
      <c r="C21" s="24" t="s">
        <v>157</v>
      </c>
      <c r="D21" s="24" t="s">
        <v>106</v>
      </c>
      <c r="E21" s="24" t="s">
        <v>70</v>
      </c>
      <c r="F21" s="24" t="str">
        <f t="shared" si="0"/>
        <v>04942014SPED</v>
      </c>
      <c r="G21" s="234" t="s">
        <v>111</v>
      </c>
      <c r="H21" s="254" t="s">
        <v>111</v>
      </c>
      <c r="I21" s="234" t="s">
        <v>111</v>
      </c>
      <c r="J21" s="234" t="s">
        <v>111</v>
      </c>
      <c r="K21" s="234" t="s">
        <v>111</v>
      </c>
      <c r="L21" s="234" t="s">
        <v>111</v>
      </c>
    </row>
    <row r="22" spans="1:12">
      <c r="A22" s="24" t="s">
        <v>135</v>
      </c>
      <c r="B22" s="24" t="s">
        <v>158</v>
      </c>
      <c r="C22" s="24" t="s">
        <v>159</v>
      </c>
      <c r="D22" s="24" t="s">
        <v>106</v>
      </c>
      <c r="E22" s="24" t="s">
        <v>70</v>
      </c>
      <c r="F22" s="24" t="str">
        <f t="shared" si="0"/>
        <v>04962014SPED</v>
      </c>
      <c r="G22" s="234" t="s">
        <v>111</v>
      </c>
      <c r="H22" s="254" t="s">
        <v>111</v>
      </c>
      <c r="I22" s="234" t="s">
        <v>111</v>
      </c>
      <c r="J22" s="234" t="s">
        <v>111</v>
      </c>
      <c r="K22" s="234" t="s">
        <v>111</v>
      </c>
      <c r="L22" s="234" t="s">
        <v>111</v>
      </c>
    </row>
    <row r="23" spans="1:12">
      <c r="A23" s="24" t="s">
        <v>135</v>
      </c>
      <c r="B23" s="24" t="s">
        <v>148</v>
      </c>
      <c r="C23" s="24" t="s">
        <v>149</v>
      </c>
      <c r="D23" s="24" t="s">
        <v>106</v>
      </c>
      <c r="E23" s="24" t="s">
        <v>68</v>
      </c>
      <c r="F23" s="24" t="str">
        <f t="shared" si="0"/>
        <v>00572014EcoDis</v>
      </c>
      <c r="G23" s="234">
        <v>88.9</v>
      </c>
      <c r="H23" s="254">
        <v>77</v>
      </c>
      <c r="I23" s="234">
        <v>45</v>
      </c>
      <c r="J23" s="234">
        <v>76</v>
      </c>
      <c r="K23" s="254">
        <v>57</v>
      </c>
      <c r="L23" s="234">
        <v>29</v>
      </c>
    </row>
    <row r="24" spans="1:12">
      <c r="A24" s="24" t="s">
        <v>135</v>
      </c>
      <c r="B24" s="24" t="s">
        <v>150</v>
      </c>
      <c r="C24" s="24" t="s">
        <v>151</v>
      </c>
      <c r="D24" s="24" t="s">
        <v>106</v>
      </c>
      <c r="E24" s="24" t="s">
        <v>68</v>
      </c>
      <c r="F24" s="24" t="str">
        <f t="shared" si="0"/>
        <v>00932014EcoDis</v>
      </c>
      <c r="G24" s="234">
        <v>89.6</v>
      </c>
      <c r="H24" s="254">
        <v>75</v>
      </c>
      <c r="I24" s="234">
        <v>47</v>
      </c>
      <c r="J24" s="234">
        <v>80</v>
      </c>
      <c r="K24" s="254">
        <v>59</v>
      </c>
      <c r="L24" s="234">
        <v>58.5</v>
      </c>
    </row>
    <row r="25" spans="1:12">
      <c r="A25" s="24" t="s">
        <v>135</v>
      </c>
      <c r="B25" s="24" t="s">
        <v>152</v>
      </c>
      <c r="C25" s="24" t="s">
        <v>153</v>
      </c>
      <c r="D25" s="24" t="s">
        <v>106</v>
      </c>
      <c r="E25" s="24" t="s">
        <v>68</v>
      </c>
      <c r="F25" s="24" t="str">
        <f t="shared" si="0"/>
        <v>02012014EcoDis</v>
      </c>
      <c r="G25" s="234">
        <v>82.6</v>
      </c>
      <c r="H25" s="254">
        <v>59</v>
      </c>
      <c r="I25" s="234">
        <v>24</v>
      </c>
      <c r="J25" s="234">
        <v>63.5</v>
      </c>
      <c r="K25" s="254">
        <v>33</v>
      </c>
      <c r="L25" s="234">
        <v>15</v>
      </c>
    </row>
    <row r="26" spans="1:12">
      <c r="A26" s="24" t="s">
        <v>135</v>
      </c>
      <c r="B26" s="24" t="s">
        <v>154</v>
      </c>
      <c r="C26" s="24" t="s">
        <v>155</v>
      </c>
      <c r="D26" s="24" t="s">
        <v>106</v>
      </c>
      <c r="E26" s="24" t="s">
        <v>68</v>
      </c>
      <c r="F26" s="24" t="str">
        <f t="shared" si="0"/>
        <v>02622014EcoDis</v>
      </c>
      <c r="G26" s="234">
        <v>98</v>
      </c>
      <c r="H26" s="254">
        <v>95</v>
      </c>
      <c r="I26" s="234">
        <v>71</v>
      </c>
      <c r="J26" s="234">
        <v>87.8</v>
      </c>
      <c r="K26" s="254">
        <v>70</v>
      </c>
      <c r="L26" s="234">
        <v>57</v>
      </c>
    </row>
    <row r="27" spans="1:12">
      <c r="A27" s="24" t="s">
        <v>135</v>
      </c>
      <c r="B27" s="24" t="s">
        <v>156</v>
      </c>
      <c r="C27" s="24" t="s">
        <v>157</v>
      </c>
      <c r="D27" s="24" t="s">
        <v>106</v>
      </c>
      <c r="E27" s="24" t="s">
        <v>68</v>
      </c>
      <c r="F27" s="24" t="str">
        <f t="shared" si="0"/>
        <v>04942014EcoDis</v>
      </c>
      <c r="G27" s="234">
        <v>99.3</v>
      </c>
      <c r="H27" s="254">
        <v>97</v>
      </c>
      <c r="I27" s="234">
        <v>44</v>
      </c>
      <c r="J27" s="234">
        <v>99.3</v>
      </c>
      <c r="K27" s="254">
        <v>97</v>
      </c>
      <c r="L27" s="234">
        <v>75</v>
      </c>
    </row>
    <row r="28" spans="1:12">
      <c r="A28" s="24" t="s">
        <v>135</v>
      </c>
      <c r="B28" s="24" t="s">
        <v>158</v>
      </c>
      <c r="C28" s="24" t="s">
        <v>159</v>
      </c>
      <c r="D28" s="24" t="s">
        <v>106</v>
      </c>
      <c r="E28" s="24" t="s">
        <v>68</v>
      </c>
      <c r="F28" s="24" t="str">
        <f t="shared" si="0"/>
        <v>04962014EcoDis</v>
      </c>
      <c r="G28" s="234">
        <v>96.4</v>
      </c>
      <c r="H28" s="254">
        <v>90</v>
      </c>
      <c r="I28" s="234">
        <v>58.5</v>
      </c>
      <c r="J28" s="234">
        <v>92.9</v>
      </c>
      <c r="K28" s="254">
        <v>76</v>
      </c>
      <c r="L28" s="234">
        <v>37.5</v>
      </c>
    </row>
    <row r="29" spans="1:12">
      <c r="A29" s="24" t="s">
        <v>135</v>
      </c>
      <c r="B29" s="24" t="s">
        <v>100</v>
      </c>
      <c r="C29" s="24" t="s">
        <v>59</v>
      </c>
      <c r="D29" s="24" t="s">
        <v>106</v>
      </c>
      <c r="E29" s="24" t="s">
        <v>55</v>
      </c>
      <c r="F29" s="24" t="str">
        <f t="shared" si="0"/>
        <v>00002014All</v>
      </c>
      <c r="G29" s="234">
        <v>96</v>
      </c>
      <c r="H29" s="254">
        <v>90</v>
      </c>
      <c r="I29" s="234">
        <v>50</v>
      </c>
      <c r="J29" s="234">
        <v>90</v>
      </c>
      <c r="K29" s="254">
        <v>79</v>
      </c>
      <c r="L29" s="234">
        <v>50</v>
      </c>
    </row>
    <row r="30" spans="1:12">
      <c r="A30" s="24" t="s">
        <v>135</v>
      </c>
      <c r="B30" s="24" t="s">
        <v>100</v>
      </c>
      <c r="C30" s="24" t="s">
        <v>59</v>
      </c>
      <c r="D30" s="24" t="s">
        <v>106</v>
      </c>
      <c r="E30" s="24" t="s">
        <v>74</v>
      </c>
      <c r="F30" s="24" t="str">
        <f t="shared" si="0"/>
        <v>00002014AfAm</v>
      </c>
      <c r="G30" s="234">
        <v>92</v>
      </c>
      <c r="H30" s="254">
        <v>79</v>
      </c>
      <c r="I30" s="234">
        <v>45</v>
      </c>
      <c r="J30" s="234">
        <v>80.7</v>
      </c>
      <c r="K30" s="254">
        <v>60</v>
      </c>
      <c r="L30" s="234">
        <v>51</v>
      </c>
    </row>
    <row r="31" spans="1:12">
      <c r="A31" s="24" t="s">
        <v>135</v>
      </c>
      <c r="B31" s="24" t="s">
        <v>100</v>
      </c>
      <c r="C31" s="24" t="s">
        <v>59</v>
      </c>
      <c r="D31" s="24" t="s">
        <v>106</v>
      </c>
      <c r="E31" s="24" t="s">
        <v>42</v>
      </c>
      <c r="F31" s="24" t="str">
        <f t="shared" si="0"/>
        <v>00002014Asian</v>
      </c>
      <c r="G31" s="234">
        <v>96.6</v>
      </c>
      <c r="H31" s="254">
        <v>91</v>
      </c>
      <c r="I31" s="234">
        <v>59</v>
      </c>
      <c r="J31" s="234">
        <v>95.2</v>
      </c>
      <c r="K31" s="254">
        <v>90</v>
      </c>
      <c r="L31" s="234">
        <v>64</v>
      </c>
    </row>
    <row r="32" spans="1:12">
      <c r="A32" s="24" t="s">
        <v>135</v>
      </c>
      <c r="B32" s="24" t="s">
        <v>100</v>
      </c>
      <c r="C32" s="24" t="s">
        <v>59</v>
      </c>
      <c r="D32" s="24" t="s">
        <v>106</v>
      </c>
      <c r="E32" s="24" t="s">
        <v>77</v>
      </c>
      <c r="F32" s="24" t="str">
        <f t="shared" si="0"/>
        <v>00002014Hisp</v>
      </c>
      <c r="G32" s="234">
        <v>89.4</v>
      </c>
      <c r="H32" s="254">
        <v>76</v>
      </c>
      <c r="I32" s="234">
        <v>45</v>
      </c>
      <c r="J32" s="234">
        <v>77.3</v>
      </c>
      <c r="K32" s="254">
        <v>56</v>
      </c>
      <c r="L32" s="234">
        <v>45</v>
      </c>
    </row>
    <row r="33" spans="1:12">
      <c r="A33" s="24" t="s">
        <v>135</v>
      </c>
      <c r="B33" s="24" t="s">
        <v>100</v>
      </c>
      <c r="C33" s="24" t="s">
        <v>59</v>
      </c>
      <c r="D33" s="24" t="s">
        <v>106</v>
      </c>
      <c r="E33" s="24" t="s">
        <v>79</v>
      </c>
      <c r="F33" s="24" t="str">
        <f t="shared" si="0"/>
        <v>00002014Multi</v>
      </c>
      <c r="G33" s="234">
        <v>96.2</v>
      </c>
      <c r="H33" s="254">
        <v>90</v>
      </c>
      <c r="I33" s="234">
        <v>49</v>
      </c>
      <c r="J33" s="234">
        <v>89</v>
      </c>
      <c r="K33" s="254">
        <v>75</v>
      </c>
      <c r="L33" s="234">
        <v>50</v>
      </c>
    </row>
    <row r="34" spans="1:12">
      <c r="A34" s="24" t="s">
        <v>135</v>
      </c>
      <c r="B34" s="24" t="s">
        <v>100</v>
      </c>
      <c r="C34" s="24" t="s">
        <v>59</v>
      </c>
      <c r="D34" s="24" t="s">
        <v>106</v>
      </c>
      <c r="E34" s="24" t="s">
        <v>160</v>
      </c>
      <c r="F34" s="24" t="str">
        <f t="shared" si="0"/>
        <v>00002014NA</v>
      </c>
      <c r="G34" s="234">
        <v>96.8</v>
      </c>
      <c r="H34" s="254">
        <v>91</v>
      </c>
      <c r="I34" s="234">
        <v>53.5</v>
      </c>
      <c r="J34" s="234">
        <v>86</v>
      </c>
      <c r="K34" s="254">
        <v>70</v>
      </c>
      <c r="L34" s="234">
        <v>51</v>
      </c>
    </row>
    <row r="35" spans="1:12">
      <c r="A35" s="24" t="s">
        <v>135</v>
      </c>
      <c r="B35" s="24" t="s">
        <v>100</v>
      </c>
      <c r="C35" s="24" t="s">
        <v>59</v>
      </c>
      <c r="D35" s="24" t="s">
        <v>106</v>
      </c>
      <c r="E35" s="24" t="s">
        <v>161</v>
      </c>
      <c r="F35" s="24" t="str">
        <f t="shared" si="0"/>
        <v>00002014NH</v>
      </c>
      <c r="G35" s="234">
        <v>96.6</v>
      </c>
      <c r="H35" s="254">
        <v>92</v>
      </c>
      <c r="I35" s="234">
        <v>55</v>
      </c>
      <c r="J35" s="234">
        <v>94.6</v>
      </c>
      <c r="K35" s="254">
        <v>85</v>
      </c>
      <c r="L35" s="234">
        <v>44</v>
      </c>
    </row>
    <row r="36" spans="1:12">
      <c r="A36" s="24" t="s">
        <v>135</v>
      </c>
      <c r="B36" s="24" t="s">
        <v>100</v>
      </c>
      <c r="C36" s="24" t="s">
        <v>59</v>
      </c>
      <c r="D36" s="24" t="s">
        <v>106</v>
      </c>
      <c r="E36" s="24" t="s">
        <v>81</v>
      </c>
      <c r="F36" s="24" t="str">
        <f t="shared" si="0"/>
        <v>00002014WH</v>
      </c>
      <c r="G36" s="234">
        <v>97.8</v>
      </c>
      <c r="H36" s="254">
        <v>94</v>
      </c>
      <c r="I36" s="234">
        <v>51</v>
      </c>
      <c r="J36" s="234">
        <v>93.4</v>
      </c>
      <c r="K36" s="254">
        <v>85</v>
      </c>
      <c r="L36" s="234">
        <v>50</v>
      </c>
    </row>
    <row r="37" spans="1:12">
      <c r="A37" s="24" t="s">
        <v>135</v>
      </c>
      <c r="B37" s="24" t="s">
        <v>148</v>
      </c>
      <c r="C37" s="24" t="s">
        <v>149</v>
      </c>
      <c r="D37" s="24" t="s">
        <v>106</v>
      </c>
      <c r="E37" s="24" t="s">
        <v>55</v>
      </c>
      <c r="F37" s="24" t="str">
        <f t="shared" si="0"/>
        <v>00572014All</v>
      </c>
      <c r="G37" s="234">
        <v>89</v>
      </c>
      <c r="H37" s="254">
        <v>77</v>
      </c>
      <c r="I37" s="234">
        <v>47.5</v>
      </c>
      <c r="J37" s="234">
        <v>76.3</v>
      </c>
      <c r="K37" s="254">
        <v>56</v>
      </c>
      <c r="L37" s="234">
        <v>30</v>
      </c>
    </row>
    <row r="38" spans="1:12">
      <c r="A38" s="24" t="s">
        <v>135</v>
      </c>
      <c r="B38" s="24" t="s">
        <v>150</v>
      </c>
      <c r="C38" s="24" t="s">
        <v>151</v>
      </c>
      <c r="D38" s="24" t="s">
        <v>106</v>
      </c>
      <c r="E38" s="24" t="s">
        <v>55</v>
      </c>
      <c r="F38" s="24" t="str">
        <f t="shared" si="0"/>
        <v>00932014All</v>
      </c>
      <c r="G38" s="234">
        <v>90.9</v>
      </c>
      <c r="H38" s="254">
        <v>78</v>
      </c>
      <c r="I38" s="234">
        <v>48</v>
      </c>
      <c r="J38" s="234">
        <v>81.7</v>
      </c>
      <c r="K38" s="254">
        <v>62</v>
      </c>
      <c r="L38" s="234">
        <v>58</v>
      </c>
    </row>
    <row r="39" spans="1:12">
      <c r="A39" s="24" t="s">
        <v>135</v>
      </c>
      <c r="B39" s="24" t="s">
        <v>152</v>
      </c>
      <c r="C39" s="24" t="s">
        <v>153</v>
      </c>
      <c r="D39" s="24" t="s">
        <v>106</v>
      </c>
      <c r="E39" s="24" t="s">
        <v>55</v>
      </c>
      <c r="F39" s="24" t="str">
        <f t="shared" si="0"/>
        <v>02012014All</v>
      </c>
      <c r="G39" s="234">
        <v>85.6</v>
      </c>
      <c r="H39" s="254">
        <v>66</v>
      </c>
      <c r="I39" s="234">
        <v>25</v>
      </c>
      <c r="J39" s="234">
        <v>67.8</v>
      </c>
      <c r="K39" s="254">
        <v>40</v>
      </c>
      <c r="L39" s="234">
        <v>17</v>
      </c>
    </row>
    <row r="40" spans="1:12">
      <c r="A40" s="24" t="s">
        <v>135</v>
      </c>
      <c r="B40" s="24" t="s">
        <v>154</v>
      </c>
      <c r="C40" s="24" t="s">
        <v>155</v>
      </c>
      <c r="D40" s="24" t="s">
        <v>106</v>
      </c>
      <c r="E40" s="24" t="s">
        <v>55</v>
      </c>
      <c r="F40" s="24" t="str">
        <f t="shared" si="0"/>
        <v>02622014All</v>
      </c>
      <c r="G40" s="234">
        <v>97.5</v>
      </c>
      <c r="H40" s="254">
        <v>92</v>
      </c>
      <c r="I40" s="234">
        <v>50</v>
      </c>
      <c r="J40" s="234">
        <v>90</v>
      </c>
      <c r="K40" s="254">
        <v>75</v>
      </c>
      <c r="L40" s="234">
        <v>39.5</v>
      </c>
    </row>
    <row r="41" spans="1:12">
      <c r="A41" s="24" t="s">
        <v>135</v>
      </c>
      <c r="B41" s="24" t="s">
        <v>156</v>
      </c>
      <c r="C41" s="24" t="s">
        <v>157</v>
      </c>
      <c r="D41" s="24" t="s">
        <v>106</v>
      </c>
      <c r="E41" s="24" t="s">
        <v>55</v>
      </c>
      <c r="F41" s="24" t="str">
        <f t="shared" si="0"/>
        <v>04942014All</v>
      </c>
      <c r="G41" s="234">
        <v>99.6</v>
      </c>
      <c r="H41" s="254">
        <v>98</v>
      </c>
      <c r="I41" s="234">
        <v>42</v>
      </c>
      <c r="J41" s="234">
        <v>99.6</v>
      </c>
      <c r="K41" s="254">
        <v>98</v>
      </c>
      <c r="L41" s="234">
        <v>73</v>
      </c>
    </row>
    <row r="42" spans="1:12">
      <c r="A42" s="24" t="s">
        <v>135</v>
      </c>
      <c r="B42" s="24" t="s">
        <v>158</v>
      </c>
      <c r="C42" s="24" t="s">
        <v>159</v>
      </c>
      <c r="D42" s="24" t="s">
        <v>106</v>
      </c>
      <c r="E42" s="24" t="s">
        <v>55</v>
      </c>
      <c r="F42" s="24" t="str">
        <f t="shared" si="0"/>
        <v>04962014All</v>
      </c>
      <c r="G42" s="234">
        <v>96.4</v>
      </c>
      <c r="H42" s="254">
        <v>89</v>
      </c>
      <c r="I42" s="234">
        <v>57</v>
      </c>
      <c r="J42" s="234">
        <v>92.9</v>
      </c>
      <c r="K42" s="254">
        <v>79</v>
      </c>
      <c r="L42" s="234">
        <v>37</v>
      </c>
    </row>
    <row r="43" spans="1:12">
      <c r="A43" s="24" t="s">
        <v>135</v>
      </c>
      <c r="B43" s="24" t="s">
        <v>148</v>
      </c>
      <c r="C43" s="24" t="s">
        <v>149</v>
      </c>
      <c r="D43" s="24" t="s">
        <v>106</v>
      </c>
      <c r="E43" s="24" t="s">
        <v>74</v>
      </c>
      <c r="F43" s="24" t="str">
        <f t="shared" si="0"/>
        <v>00572014AfAm</v>
      </c>
      <c r="G43" s="234">
        <v>88</v>
      </c>
      <c r="H43" s="254">
        <v>72</v>
      </c>
      <c r="I43" s="234">
        <v>50</v>
      </c>
      <c r="J43" s="234">
        <v>67</v>
      </c>
      <c r="K43" s="254">
        <v>40</v>
      </c>
      <c r="L43" s="234">
        <v>32</v>
      </c>
    </row>
    <row r="44" spans="1:12">
      <c r="A44" s="24" t="s">
        <v>135</v>
      </c>
      <c r="B44" s="24" t="s">
        <v>148</v>
      </c>
      <c r="C44" s="24" t="s">
        <v>149</v>
      </c>
      <c r="D44" s="24" t="s">
        <v>106</v>
      </c>
      <c r="E44" s="24" t="s">
        <v>42</v>
      </c>
      <c r="F44" s="24" t="str">
        <f t="shared" si="0"/>
        <v>00572014Asian</v>
      </c>
      <c r="G44" s="234" t="s">
        <v>111</v>
      </c>
      <c r="H44" s="254" t="s">
        <v>111</v>
      </c>
      <c r="I44" s="234" t="s">
        <v>111</v>
      </c>
      <c r="J44" s="234" t="s">
        <v>111</v>
      </c>
      <c r="K44" s="234" t="s">
        <v>111</v>
      </c>
      <c r="L44" s="234" t="s">
        <v>111</v>
      </c>
    </row>
    <row r="45" spans="1:12">
      <c r="A45" s="24" t="s">
        <v>135</v>
      </c>
      <c r="B45" s="24" t="s">
        <v>148</v>
      </c>
      <c r="C45" s="24" t="s">
        <v>149</v>
      </c>
      <c r="D45" s="24" t="s">
        <v>106</v>
      </c>
      <c r="E45" s="24" t="s">
        <v>77</v>
      </c>
      <c r="F45" s="24" t="str">
        <f t="shared" si="0"/>
        <v>00572014Hisp</v>
      </c>
      <c r="G45" s="234">
        <v>89.1</v>
      </c>
      <c r="H45" s="254">
        <v>77</v>
      </c>
      <c r="I45" s="234">
        <v>46</v>
      </c>
      <c r="J45" s="234">
        <v>76.599999999999994</v>
      </c>
      <c r="K45" s="254">
        <v>56</v>
      </c>
      <c r="L45" s="234">
        <v>26.5</v>
      </c>
    </row>
    <row r="46" spans="1:12">
      <c r="A46" s="24" t="s">
        <v>135</v>
      </c>
      <c r="B46" s="24" t="s">
        <v>148</v>
      </c>
      <c r="C46" s="24" t="s">
        <v>149</v>
      </c>
      <c r="D46" s="24" t="s">
        <v>106</v>
      </c>
      <c r="E46" s="24" t="s">
        <v>79</v>
      </c>
      <c r="F46" s="24" t="str">
        <f t="shared" si="0"/>
        <v>00572014Multi</v>
      </c>
      <c r="G46" s="234" t="s">
        <v>111</v>
      </c>
      <c r="H46" s="254" t="s">
        <v>111</v>
      </c>
      <c r="I46" s="234" t="s">
        <v>111</v>
      </c>
      <c r="J46" s="234" t="s">
        <v>111</v>
      </c>
      <c r="K46" s="234" t="s">
        <v>111</v>
      </c>
      <c r="L46" s="234" t="s">
        <v>111</v>
      </c>
    </row>
    <row r="47" spans="1:12">
      <c r="A47" s="24" t="s">
        <v>135</v>
      </c>
      <c r="B47" s="24" t="s">
        <v>148</v>
      </c>
      <c r="C47" s="24" t="s">
        <v>149</v>
      </c>
      <c r="D47" s="24" t="s">
        <v>106</v>
      </c>
      <c r="E47" s="24" t="s">
        <v>160</v>
      </c>
      <c r="F47" s="24" t="str">
        <f t="shared" si="0"/>
        <v>00572014NA</v>
      </c>
      <c r="G47" s="234" t="s">
        <v>111</v>
      </c>
      <c r="H47" s="254" t="s">
        <v>111</v>
      </c>
      <c r="I47" s="234" t="s">
        <v>111</v>
      </c>
      <c r="J47" s="234" t="s">
        <v>111</v>
      </c>
      <c r="K47" s="234" t="s">
        <v>111</v>
      </c>
      <c r="L47" s="234" t="s">
        <v>111</v>
      </c>
    </row>
    <row r="48" spans="1:12">
      <c r="A48" s="24" t="s">
        <v>135</v>
      </c>
      <c r="B48" s="24" t="s">
        <v>148</v>
      </c>
      <c r="C48" s="24" t="s">
        <v>149</v>
      </c>
      <c r="D48" s="24" t="s">
        <v>106</v>
      </c>
      <c r="E48" s="24" t="s">
        <v>81</v>
      </c>
      <c r="F48" s="24" t="str">
        <f t="shared" si="0"/>
        <v>00572014WH</v>
      </c>
      <c r="G48" s="234">
        <v>89</v>
      </c>
      <c r="H48" s="254">
        <v>80</v>
      </c>
      <c r="I48" s="234">
        <v>46</v>
      </c>
      <c r="J48" s="234">
        <v>83</v>
      </c>
      <c r="K48" s="254">
        <v>64</v>
      </c>
      <c r="L48" s="234">
        <v>37</v>
      </c>
    </row>
    <row r="49" spans="1:12">
      <c r="A49" s="24" t="s">
        <v>135</v>
      </c>
      <c r="B49" s="24" t="s">
        <v>150</v>
      </c>
      <c r="C49" s="24" t="s">
        <v>151</v>
      </c>
      <c r="D49" s="24" t="s">
        <v>106</v>
      </c>
      <c r="E49" s="24" t="s">
        <v>74</v>
      </c>
      <c r="F49" s="24" t="str">
        <f t="shared" si="0"/>
        <v>00932014AfAm</v>
      </c>
      <c r="G49" s="234">
        <v>87.6</v>
      </c>
      <c r="H49" s="254">
        <v>70</v>
      </c>
      <c r="I49" s="234">
        <v>47</v>
      </c>
      <c r="J49" s="234">
        <v>76.8</v>
      </c>
      <c r="K49" s="254">
        <v>49</v>
      </c>
      <c r="L49" s="234">
        <v>54</v>
      </c>
    </row>
    <row r="50" spans="1:12">
      <c r="A50" s="24" t="s">
        <v>135</v>
      </c>
      <c r="B50" s="24" t="s">
        <v>150</v>
      </c>
      <c r="C50" s="24" t="s">
        <v>151</v>
      </c>
      <c r="D50" s="24" t="s">
        <v>106</v>
      </c>
      <c r="E50" s="24" t="s">
        <v>42</v>
      </c>
      <c r="F50" s="24" t="str">
        <f t="shared" si="0"/>
        <v>00932014Asian</v>
      </c>
      <c r="G50" s="234">
        <v>95.2</v>
      </c>
      <c r="H50" s="254">
        <v>90</v>
      </c>
      <c r="I50" s="234">
        <v>55</v>
      </c>
      <c r="J50" s="234">
        <v>90.3</v>
      </c>
      <c r="K50" s="254">
        <v>81</v>
      </c>
      <c r="L50" s="234">
        <v>74</v>
      </c>
    </row>
    <row r="51" spans="1:12">
      <c r="A51" s="24" t="s">
        <v>135</v>
      </c>
      <c r="B51" s="24" t="s">
        <v>150</v>
      </c>
      <c r="C51" s="24" t="s">
        <v>151</v>
      </c>
      <c r="D51" s="24" t="s">
        <v>106</v>
      </c>
      <c r="E51" s="24" t="s">
        <v>77</v>
      </c>
      <c r="F51" s="24" t="str">
        <f t="shared" si="0"/>
        <v>00932014Hisp</v>
      </c>
      <c r="G51" s="234">
        <v>87</v>
      </c>
      <c r="H51" s="254">
        <v>70</v>
      </c>
      <c r="I51" s="234">
        <v>45</v>
      </c>
      <c r="J51" s="234">
        <v>75.7</v>
      </c>
      <c r="K51" s="254">
        <v>56</v>
      </c>
      <c r="L51" s="234">
        <v>57.5</v>
      </c>
    </row>
    <row r="52" spans="1:12">
      <c r="A52" s="24" t="s">
        <v>135</v>
      </c>
      <c r="B52" s="24" t="s">
        <v>150</v>
      </c>
      <c r="C52" s="24" t="s">
        <v>151</v>
      </c>
      <c r="D52" s="24" t="s">
        <v>106</v>
      </c>
      <c r="E52" s="24" t="s">
        <v>79</v>
      </c>
      <c r="F52" s="24" t="str">
        <f t="shared" si="0"/>
        <v>00932014Multi</v>
      </c>
      <c r="G52" s="234" t="s">
        <v>111</v>
      </c>
      <c r="H52" s="254" t="s">
        <v>111</v>
      </c>
      <c r="I52" s="234" t="s">
        <v>111</v>
      </c>
      <c r="J52" s="234" t="s">
        <v>111</v>
      </c>
      <c r="K52" s="234" t="s">
        <v>111</v>
      </c>
      <c r="L52" s="234" t="s">
        <v>111</v>
      </c>
    </row>
    <row r="53" spans="1:12">
      <c r="A53" s="24" t="s">
        <v>135</v>
      </c>
      <c r="B53" s="24" t="s">
        <v>150</v>
      </c>
      <c r="C53" s="24" t="s">
        <v>151</v>
      </c>
      <c r="D53" s="24" t="s">
        <v>106</v>
      </c>
      <c r="E53" s="24" t="s">
        <v>160</v>
      </c>
      <c r="F53" s="24" t="str">
        <f t="shared" si="0"/>
        <v>00932014NA</v>
      </c>
      <c r="G53" s="234" t="s">
        <v>111</v>
      </c>
      <c r="H53" s="254" t="s">
        <v>111</v>
      </c>
      <c r="I53" s="234" t="s">
        <v>111</v>
      </c>
      <c r="J53" s="234" t="s">
        <v>111</v>
      </c>
      <c r="K53" s="234" t="s">
        <v>111</v>
      </c>
      <c r="L53" s="234" t="s">
        <v>111</v>
      </c>
    </row>
    <row r="54" spans="1:12">
      <c r="A54" s="24" t="s">
        <v>135</v>
      </c>
      <c r="B54" s="24" t="s">
        <v>150</v>
      </c>
      <c r="C54" s="24" t="s">
        <v>151</v>
      </c>
      <c r="D54" s="24" t="s">
        <v>106</v>
      </c>
      <c r="E54" s="24" t="s">
        <v>81</v>
      </c>
      <c r="F54" s="24" t="str">
        <f t="shared" si="0"/>
        <v>00932014WH</v>
      </c>
      <c r="G54" s="234">
        <v>95.3</v>
      </c>
      <c r="H54" s="254">
        <v>88</v>
      </c>
      <c r="I54" s="234">
        <v>48</v>
      </c>
      <c r="J54" s="234">
        <v>88.6</v>
      </c>
      <c r="K54" s="254">
        <v>72</v>
      </c>
      <c r="L54" s="234">
        <v>56.5</v>
      </c>
    </row>
    <row r="55" spans="1:12">
      <c r="A55" s="24" t="s">
        <v>135</v>
      </c>
      <c r="B55" s="24" t="s">
        <v>152</v>
      </c>
      <c r="C55" s="24" t="s">
        <v>153</v>
      </c>
      <c r="D55" s="24" t="s">
        <v>106</v>
      </c>
      <c r="E55" s="24" t="s">
        <v>74</v>
      </c>
      <c r="F55" s="24" t="str">
        <f t="shared" si="0"/>
        <v>02012014AfAm</v>
      </c>
      <c r="G55" s="234">
        <v>79.2</v>
      </c>
      <c r="H55" s="254">
        <v>56</v>
      </c>
      <c r="I55" s="234">
        <v>20</v>
      </c>
      <c r="J55" s="234">
        <v>60.6</v>
      </c>
      <c r="K55" s="254">
        <v>32</v>
      </c>
      <c r="L55" s="234">
        <v>15</v>
      </c>
    </row>
    <row r="56" spans="1:12">
      <c r="A56" s="24" t="s">
        <v>135</v>
      </c>
      <c r="B56" s="24" t="s">
        <v>152</v>
      </c>
      <c r="C56" s="24" t="s">
        <v>153</v>
      </c>
      <c r="D56" s="24" t="s">
        <v>106</v>
      </c>
      <c r="E56" s="24" t="s">
        <v>42</v>
      </c>
      <c r="F56" s="24" t="str">
        <f t="shared" si="0"/>
        <v>02012014Asian</v>
      </c>
      <c r="G56" s="234" t="s">
        <v>111</v>
      </c>
      <c r="H56" s="254" t="s">
        <v>111</v>
      </c>
      <c r="I56" s="234" t="s">
        <v>111</v>
      </c>
      <c r="J56" s="234" t="s">
        <v>111</v>
      </c>
      <c r="K56" s="234" t="s">
        <v>111</v>
      </c>
      <c r="L56" s="234" t="s">
        <v>111</v>
      </c>
    </row>
    <row r="57" spans="1:12">
      <c r="A57" s="24" t="s">
        <v>135</v>
      </c>
      <c r="B57" s="24" t="s">
        <v>152</v>
      </c>
      <c r="C57" s="24" t="s">
        <v>153</v>
      </c>
      <c r="D57" s="24" t="s">
        <v>106</v>
      </c>
      <c r="E57" s="24" t="s">
        <v>77</v>
      </c>
      <c r="F57" s="24" t="str">
        <f t="shared" si="0"/>
        <v>02012014Hisp</v>
      </c>
      <c r="G57" s="234">
        <v>79</v>
      </c>
      <c r="H57" s="254">
        <v>55</v>
      </c>
      <c r="I57" s="234">
        <v>24</v>
      </c>
      <c r="J57" s="234">
        <v>57.7</v>
      </c>
      <c r="K57" s="254">
        <v>24</v>
      </c>
      <c r="L57" s="234">
        <v>14</v>
      </c>
    </row>
    <row r="58" spans="1:12">
      <c r="A58" s="24" t="s">
        <v>135</v>
      </c>
      <c r="B58" s="24" t="s">
        <v>152</v>
      </c>
      <c r="C58" s="24" t="s">
        <v>153</v>
      </c>
      <c r="D58" s="24" t="s">
        <v>106</v>
      </c>
      <c r="E58" s="24" t="s">
        <v>79</v>
      </c>
      <c r="F58" s="24" t="str">
        <f t="shared" si="0"/>
        <v>02012014Multi</v>
      </c>
      <c r="G58" s="234">
        <v>84.8</v>
      </c>
      <c r="H58" s="254">
        <v>63</v>
      </c>
      <c r="I58" s="234">
        <v>29</v>
      </c>
      <c r="J58" s="234">
        <v>67.099999999999994</v>
      </c>
      <c r="K58" s="254">
        <v>37</v>
      </c>
      <c r="L58" s="234">
        <v>25</v>
      </c>
    </row>
    <row r="59" spans="1:12">
      <c r="A59" s="24" t="s">
        <v>135</v>
      </c>
      <c r="B59" s="24" t="s">
        <v>152</v>
      </c>
      <c r="C59" s="24" t="s">
        <v>153</v>
      </c>
      <c r="D59" s="24" t="s">
        <v>106</v>
      </c>
      <c r="E59" s="24" t="s">
        <v>160</v>
      </c>
      <c r="F59" s="24" t="str">
        <f t="shared" si="0"/>
        <v>02012014NA</v>
      </c>
      <c r="G59" s="234" t="s">
        <v>111</v>
      </c>
      <c r="H59" s="254" t="s">
        <v>111</v>
      </c>
      <c r="I59" s="234" t="s">
        <v>111</v>
      </c>
      <c r="J59" s="234" t="s">
        <v>111</v>
      </c>
      <c r="K59" s="234" t="s">
        <v>111</v>
      </c>
      <c r="L59" s="234" t="s">
        <v>111</v>
      </c>
    </row>
    <row r="60" spans="1:12">
      <c r="A60" s="24" t="s">
        <v>135</v>
      </c>
      <c r="B60" s="24" t="s">
        <v>152</v>
      </c>
      <c r="C60" s="24" t="s">
        <v>153</v>
      </c>
      <c r="D60" s="24" t="s">
        <v>106</v>
      </c>
      <c r="E60" s="24" t="s">
        <v>161</v>
      </c>
      <c r="F60" s="24" t="str">
        <f t="shared" si="0"/>
        <v>02012014NH</v>
      </c>
      <c r="G60" s="234" t="s">
        <v>111</v>
      </c>
      <c r="H60" s="254" t="s">
        <v>111</v>
      </c>
      <c r="I60" s="234" t="s">
        <v>111</v>
      </c>
      <c r="J60" s="234" t="s">
        <v>111</v>
      </c>
      <c r="K60" s="234" t="s">
        <v>111</v>
      </c>
      <c r="L60" s="234" t="s">
        <v>111</v>
      </c>
    </row>
    <row r="61" spans="1:12">
      <c r="A61" s="24" t="s">
        <v>135</v>
      </c>
      <c r="B61" s="24" t="s">
        <v>152</v>
      </c>
      <c r="C61" s="24" t="s">
        <v>153</v>
      </c>
      <c r="D61" s="24" t="s">
        <v>106</v>
      </c>
      <c r="E61" s="24" t="s">
        <v>81</v>
      </c>
      <c r="F61" s="24" t="str">
        <f t="shared" si="0"/>
        <v>02012014WH</v>
      </c>
      <c r="G61" s="234">
        <v>91.1</v>
      </c>
      <c r="H61" s="254">
        <v>75</v>
      </c>
      <c r="I61" s="234">
        <v>26</v>
      </c>
      <c r="J61" s="234">
        <v>75.7</v>
      </c>
      <c r="K61" s="254">
        <v>52</v>
      </c>
      <c r="L61" s="234">
        <v>17</v>
      </c>
    </row>
    <row r="62" spans="1:12">
      <c r="A62" s="24" t="s">
        <v>135</v>
      </c>
      <c r="B62" s="24" t="s">
        <v>154</v>
      </c>
      <c r="C62" s="24" t="s">
        <v>155</v>
      </c>
      <c r="D62" s="24" t="s">
        <v>106</v>
      </c>
      <c r="E62" s="24" t="s">
        <v>74</v>
      </c>
      <c r="F62" s="24" t="str">
        <f t="shared" si="0"/>
        <v>02622014AfAm</v>
      </c>
      <c r="G62" s="234" t="s">
        <v>111</v>
      </c>
      <c r="H62" s="254" t="s">
        <v>111</v>
      </c>
      <c r="I62" s="234" t="s">
        <v>111</v>
      </c>
      <c r="J62" s="234" t="s">
        <v>111</v>
      </c>
      <c r="K62" s="234" t="s">
        <v>111</v>
      </c>
      <c r="L62" s="234" t="s">
        <v>111</v>
      </c>
    </row>
    <row r="63" spans="1:12">
      <c r="A63" s="24" t="s">
        <v>135</v>
      </c>
      <c r="B63" s="24" t="s">
        <v>154</v>
      </c>
      <c r="C63" s="24" t="s">
        <v>155</v>
      </c>
      <c r="D63" s="24" t="s">
        <v>106</v>
      </c>
      <c r="E63" s="24" t="s">
        <v>42</v>
      </c>
      <c r="F63" s="24" t="str">
        <f t="shared" si="0"/>
        <v>02622014Asian</v>
      </c>
      <c r="G63" s="234" t="s">
        <v>111</v>
      </c>
      <c r="H63" s="254" t="s">
        <v>111</v>
      </c>
      <c r="I63" s="234" t="s">
        <v>111</v>
      </c>
      <c r="J63" s="234" t="s">
        <v>111</v>
      </c>
      <c r="K63" s="234" t="s">
        <v>111</v>
      </c>
      <c r="L63" s="234" t="s">
        <v>111</v>
      </c>
    </row>
    <row r="64" spans="1:12">
      <c r="A64" s="24" t="s">
        <v>135</v>
      </c>
      <c r="B64" s="24" t="s">
        <v>154</v>
      </c>
      <c r="C64" s="24" t="s">
        <v>155</v>
      </c>
      <c r="D64" s="24" t="s">
        <v>106</v>
      </c>
      <c r="E64" s="24" t="s">
        <v>77</v>
      </c>
      <c r="F64" s="24" t="str">
        <f t="shared" si="0"/>
        <v>02622014Hisp</v>
      </c>
      <c r="G64" s="234">
        <v>100</v>
      </c>
      <c r="H64" s="254">
        <v>94</v>
      </c>
      <c r="I64" s="234" t="s">
        <v>111</v>
      </c>
      <c r="J64" s="234">
        <v>87.5</v>
      </c>
      <c r="K64" s="254">
        <v>61</v>
      </c>
      <c r="L64" s="234" t="s">
        <v>111</v>
      </c>
    </row>
    <row r="65" spans="1:12">
      <c r="A65" s="24" t="s">
        <v>135</v>
      </c>
      <c r="B65" s="24" t="s">
        <v>154</v>
      </c>
      <c r="C65" s="24" t="s">
        <v>155</v>
      </c>
      <c r="D65" s="24" t="s">
        <v>106</v>
      </c>
      <c r="E65" s="24" t="s">
        <v>79</v>
      </c>
      <c r="F65" s="24" t="str">
        <f t="shared" si="0"/>
        <v>02622014Multi</v>
      </c>
      <c r="G65" s="234" t="s">
        <v>111</v>
      </c>
      <c r="H65" s="254" t="s">
        <v>111</v>
      </c>
      <c r="I65" s="234" t="s">
        <v>111</v>
      </c>
      <c r="J65" s="234" t="s">
        <v>111</v>
      </c>
      <c r="K65" s="234" t="s">
        <v>111</v>
      </c>
      <c r="L65" s="234" t="s">
        <v>111</v>
      </c>
    </row>
    <row r="66" spans="1:12">
      <c r="A66" s="24" t="s">
        <v>135</v>
      </c>
      <c r="B66" s="24" t="s">
        <v>154</v>
      </c>
      <c r="C66" s="24" t="s">
        <v>155</v>
      </c>
      <c r="D66" s="24" t="s">
        <v>106</v>
      </c>
      <c r="E66" s="24" t="s">
        <v>81</v>
      </c>
      <c r="F66" s="24" t="str">
        <f t="shared" si="0"/>
        <v>02622014WH</v>
      </c>
      <c r="G66" s="234">
        <v>97</v>
      </c>
      <c r="H66" s="254">
        <v>91</v>
      </c>
      <c r="I66" s="234">
        <v>48</v>
      </c>
      <c r="J66" s="234">
        <v>90.8</v>
      </c>
      <c r="K66" s="254">
        <v>77</v>
      </c>
      <c r="L66" s="234">
        <v>41</v>
      </c>
    </row>
    <row r="67" spans="1:12">
      <c r="A67" s="24" t="s">
        <v>135</v>
      </c>
      <c r="B67" s="24" t="s">
        <v>156</v>
      </c>
      <c r="C67" s="24" t="s">
        <v>157</v>
      </c>
      <c r="D67" s="24" t="s">
        <v>106</v>
      </c>
      <c r="E67" s="24" t="s">
        <v>74</v>
      </c>
      <c r="F67" s="24" t="str">
        <f t="shared" ref="F67:F139" si="1">C67&amp;D67&amp;E67</f>
        <v>04942014AfAm</v>
      </c>
      <c r="G67" s="234">
        <v>100</v>
      </c>
      <c r="H67" s="254">
        <v>100</v>
      </c>
      <c r="I67" s="234">
        <v>41.5</v>
      </c>
      <c r="J67" s="234">
        <v>100</v>
      </c>
      <c r="K67" s="254">
        <v>100</v>
      </c>
      <c r="L67" s="234">
        <v>73</v>
      </c>
    </row>
    <row r="68" spans="1:12">
      <c r="A68" s="24" t="s">
        <v>135</v>
      </c>
      <c r="B68" s="24" t="s">
        <v>156</v>
      </c>
      <c r="C68" s="24" t="s">
        <v>157</v>
      </c>
      <c r="D68" s="24" t="s">
        <v>106</v>
      </c>
      <c r="E68" s="24" t="s">
        <v>42</v>
      </c>
      <c r="F68" s="24" t="str">
        <f t="shared" si="1"/>
        <v>04942014Asian</v>
      </c>
      <c r="G68" s="234" t="s">
        <v>111</v>
      </c>
      <c r="H68" s="254" t="s">
        <v>111</v>
      </c>
      <c r="I68" s="234" t="s">
        <v>111</v>
      </c>
      <c r="J68" s="234" t="s">
        <v>111</v>
      </c>
      <c r="K68" s="234" t="s">
        <v>111</v>
      </c>
      <c r="L68" s="234" t="s">
        <v>111</v>
      </c>
    </row>
    <row r="69" spans="1:12">
      <c r="A69" s="24" t="s">
        <v>135</v>
      </c>
      <c r="B69" s="24" t="s">
        <v>156</v>
      </c>
      <c r="C69" s="24" t="s">
        <v>157</v>
      </c>
      <c r="D69" s="24" t="s">
        <v>106</v>
      </c>
      <c r="E69" s="24" t="s">
        <v>77</v>
      </c>
      <c r="F69" s="24" t="str">
        <f t="shared" si="1"/>
        <v>04942014Hisp</v>
      </c>
      <c r="G69" s="234">
        <v>98.8</v>
      </c>
      <c r="H69" s="254">
        <v>95</v>
      </c>
      <c r="I69" s="234">
        <v>36</v>
      </c>
      <c r="J69" s="234">
        <v>98.8</v>
      </c>
      <c r="K69" s="254">
        <v>95</v>
      </c>
      <c r="L69" s="234">
        <v>74</v>
      </c>
    </row>
    <row r="70" spans="1:12">
      <c r="A70" s="24" t="s">
        <v>135</v>
      </c>
      <c r="B70" s="24" t="s">
        <v>156</v>
      </c>
      <c r="C70" s="24" t="s">
        <v>157</v>
      </c>
      <c r="D70" s="24" t="s">
        <v>106</v>
      </c>
      <c r="E70" s="24" t="s">
        <v>160</v>
      </c>
      <c r="F70" s="24" t="str">
        <f t="shared" si="1"/>
        <v>04942014NA</v>
      </c>
      <c r="G70" s="234" t="s">
        <v>111</v>
      </c>
      <c r="H70" s="254" t="s">
        <v>111</v>
      </c>
      <c r="I70" s="234" t="s">
        <v>111</v>
      </c>
      <c r="J70" s="234" t="s">
        <v>111</v>
      </c>
      <c r="K70" s="234" t="s">
        <v>111</v>
      </c>
      <c r="L70" s="234" t="s">
        <v>111</v>
      </c>
    </row>
    <row r="71" spans="1:12">
      <c r="A71" s="24" t="s">
        <v>135</v>
      </c>
      <c r="B71" s="24" t="s">
        <v>156</v>
      </c>
      <c r="C71" s="24" t="s">
        <v>157</v>
      </c>
      <c r="D71" s="24" t="s">
        <v>106</v>
      </c>
      <c r="E71" s="24" t="s">
        <v>81</v>
      </c>
      <c r="F71" s="24" t="str">
        <f t="shared" si="1"/>
        <v>04942014WH</v>
      </c>
      <c r="G71" s="234">
        <v>100</v>
      </c>
      <c r="H71" s="254">
        <v>100</v>
      </c>
      <c r="I71" s="234" t="s">
        <v>111</v>
      </c>
      <c r="J71" s="234">
        <v>100</v>
      </c>
      <c r="K71" s="254">
        <v>100</v>
      </c>
      <c r="L71" s="234" t="s">
        <v>111</v>
      </c>
    </row>
    <row r="72" spans="1:12">
      <c r="A72" s="24" t="s">
        <v>135</v>
      </c>
      <c r="B72" s="24" t="s">
        <v>158</v>
      </c>
      <c r="C72" s="24" t="s">
        <v>159</v>
      </c>
      <c r="D72" s="24" t="s">
        <v>106</v>
      </c>
      <c r="E72" s="24" t="s">
        <v>74</v>
      </c>
      <c r="F72" s="24" t="str">
        <f t="shared" si="1"/>
        <v>04962014AfAm</v>
      </c>
      <c r="G72" s="234" t="s">
        <v>111</v>
      </c>
      <c r="H72" s="254" t="s">
        <v>111</v>
      </c>
      <c r="I72" s="234" t="s">
        <v>111</v>
      </c>
      <c r="J72" s="234" t="s">
        <v>111</v>
      </c>
      <c r="K72" s="234" t="s">
        <v>111</v>
      </c>
      <c r="L72" s="234" t="s">
        <v>111</v>
      </c>
    </row>
    <row r="73" spans="1:12">
      <c r="A73" s="24" t="s">
        <v>135</v>
      </c>
      <c r="B73" s="24" t="s">
        <v>158</v>
      </c>
      <c r="C73" s="24" t="s">
        <v>159</v>
      </c>
      <c r="D73" s="24" t="s">
        <v>106</v>
      </c>
      <c r="E73" s="24" t="s">
        <v>77</v>
      </c>
      <c r="F73" s="24" t="str">
        <f t="shared" si="1"/>
        <v>04962014Hisp</v>
      </c>
      <c r="G73" s="234" t="s">
        <v>111</v>
      </c>
      <c r="H73" s="254" t="s">
        <v>111</v>
      </c>
      <c r="I73" s="234" t="s">
        <v>111</v>
      </c>
      <c r="J73" s="234" t="s">
        <v>111</v>
      </c>
      <c r="K73" s="234" t="s">
        <v>111</v>
      </c>
      <c r="L73" s="234" t="s">
        <v>111</v>
      </c>
    </row>
    <row r="74" spans="1:12">
      <c r="A74" s="24" t="s">
        <v>135</v>
      </c>
      <c r="B74" s="24" t="s">
        <v>158</v>
      </c>
      <c r="C74" s="24" t="s">
        <v>159</v>
      </c>
      <c r="D74" s="24" t="s">
        <v>106</v>
      </c>
      <c r="E74" s="24" t="s">
        <v>81</v>
      </c>
      <c r="F74" s="24" t="str">
        <f t="shared" si="1"/>
        <v>04962014WH</v>
      </c>
      <c r="G74" s="234">
        <v>100</v>
      </c>
      <c r="H74" s="254">
        <v>100</v>
      </c>
      <c r="I74" s="234" t="s">
        <v>111</v>
      </c>
      <c r="J74" s="234">
        <v>94.1</v>
      </c>
      <c r="K74" s="254">
        <v>82</v>
      </c>
      <c r="L74" s="234" t="s">
        <v>111</v>
      </c>
    </row>
    <row r="75" spans="1:12">
      <c r="A75" s="24" t="s">
        <v>135</v>
      </c>
      <c r="B75" s="24" t="s">
        <v>105</v>
      </c>
      <c r="C75" s="24" t="s">
        <v>61</v>
      </c>
      <c r="D75" s="24" t="s">
        <v>106</v>
      </c>
      <c r="E75" s="24" t="s">
        <v>55</v>
      </c>
      <c r="F75" s="24" t="str">
        <f>C75&amp;D75&amp;E75</f>
        <v>02812014All</v>
      </c>
      <c r="G75" s="262">
        <v>87.2</v>
      </c>
      <c r="H75" s="24">
        <v>71</v>
      </c>
      <c r="I75" s="262">
        <v>41</v>
      </c>
      <c r="J75" s="262">
        <v>69.2</v>
      </c>
      <c r="K75" s="24">
        <v>43</v>
      </c>
      <c r="L75" s="262">
        <v>40</v>
      </c>
    </row>
    <row r="76" spans="1:12">
      <c r="A76" s="24" t="s">
        <v>135</v>
      </c>
      <c r="B76" s="24" t="s">
        <v>105</v>
      </c>
      <c r="C76" s="24" t="s">
        <v>61</v>
      </c>
      <c r="D76" s="24" t="s">
        <v>106</v>
      </c>
      <c r="E76" s="24" t="s">
        <v>72</v>
      </c>
      <c r="F76" s="24" t="str">
        <f t="shared" ref="F76:F83" si="2">C76&amp;D76&amp;E76</f>
        <v>02812014ELL</v>
      </c>
      <c r="G76" s="262">
        <v>63.1</v>
      </c>
      <c r="H76" s="24">
        <v>28</v>
      </c>
      <c r="I76" s="262">
        <v>42.5</v>
      </c>
      <c r="J76" s="262">
        <v>45.9</v>
      </c>
      <c r="K76" s="24">
        <v>16</v>
      </c>
      <c r="L76" s="262">
        <v>34</v>
      </c>
    </row>
    <row r="77" spans="1:12">
      <c r="A77" s="24" t="s">
        <v>135</v>
      </c>
      <c r="B77" s="24" t="s">
        <v>105</v>
      </c>
      <c r="C77" s="24" t="s">
        <v>61</v>
      </c>
      <c r="D77" s="24" t="s">
        <v>106</v>
      </c>
      <c r="E77" s="24" t="s">
        <v>70</v>
      </c>
      <c r="F77" s="24" t="str">
        <f t="shared" si="2"/>
        <v>02812014SPED</v>
      </c>
      <c r="G77" s="262">
        <v>68.599999999999994</v>
      </c>
      <c r="H77" s="24">
        <v>31</v>
      </c>
      <c r="I77" s="262">
        <v>38</v>
      </c>
      <c r="J77" s="262">
        <v>47.3</v>
      </c>
      <c r="K77" s="24">
        <v>13</v>
      </c>
      <c r="L77" s="262">
        <v>39</v>
      </c>
    </row>
    <row r="78" spans="1:12">
      <c r="A78" s="24" t="s">
        <v>135</v>
      </c>
      <c r="B78" s="24" t="s">
        <v>105</v>
      </c>
      <c r="C78" s="24" t="s">
        <v>61</v>
      </c>
      <c r="D78" s="24" t="s">
        <v>106</v>
      </c>
      <c r="E78" s="24" t="s">
        <v>68</v>
      </c>
      <c r="F78" s="24" t="str">
        <f t="shared" si="2"/>
        <v>02812014EcoDis</v>
      </c>
      <c r="G78" s="262">
        <v>86.3</v>
      </c>
      <c r="H78" s="24">
        <v>69</v>
      </c>
      <c r="I78" s="262">
        <v>41</v>
      </c>
      <c r="J78" s="262">
        <v>67.5</v>
      </c>
      <c r="K78" s="24">
        <v>40</v>
      </c>
      <c r="L78" s="262">
        <v>39</v>
      </c>
    </row>
    <row r="79" spans="1:12">
      <c r="A79" s="24" t="s">
        <v>135</v>
      </c>
      <c r="B79" s="24" t="s">
        <v>105</v>
      </c>
      <c r="C79" s="24" t="s">
        <v>61</v>
      </c>
      <c r="D79" s="24" t="s">
        <v>106</v>
      </c>
      <c r="E79" s="24" t="s">
        <v>74</v>
      </c>
      <c r="F79" s="24" t="str">
        <f t="shared" si="2"/>
        <v>02812014AfAm</v>
      </c>
      <c r="G79" s="262">
        <v>89.4</v>
      </c>
      <c r="H79" s="24">
        <v>74</v>
      </c>
      <c r="I79" s="262">
        <v>35</v>
      </c>
      <c r="J79" s="262">
        <v>67</v>
      </c>
      <c r="K79" s="24">
        <v>39</v>
      </c>
      <c r="L79" s="262">
        <v>40.5</v>
      </c>
    </row>
    <row r="80" spans="1:12">
      <c r="A80" s="24" t="s">
        <v>135</v>
      </c>
      <c r="B80" s="24" t="s">
        <v>105</v>
      </c>
      <c r="C80" s="24" t="s">
        <v>61</v>
      </c>
      <c r="D80" s="24" t="s">
        <v>106</v>
      </c>
      <c r="E80" s="24" t="s">
        <v>42</v>
      </c>
      <c r="F80" s="24" t="str">
        <f t="shared" si="2"/>
        <v>02812014Asian</v>
      </c>
      <c r="G80" s="262">
        <v>86</v>
      </c>
      <c r="H80" s="24">
        <v>63</v>
      </c>
      <c r="I80" s="262">
        <v>61</v>
      </c>
      <c r="J80" s="262">
        <v>76.2</v>
      </c>
      <c r="K80" s="24">
        <v>60</v>
      </c>
      <c r="L80" s="262">
        <v>55</v>
      </c>
    </row>
    <row r="81" spans="1:12">
      <c r="A81" s="24" t="s">
        <v>135</v>
      </c>
      <c r="B81" s="24" t="s">
        <v>105</v>
      </c>
      <c r="C81" s="24" t="s">
        <v>61</v>
      </c>
      <c r="D81" s="24" t="s">
        <v>106</v>
      </c>
      <c r="E81" s="24" t="s">
        <v>77</v>
      </c>
      <c r="F81" s="24" t="str">
        <f t="shared" si="2"/>
        <v>02812014Hisp</v>
      </c>
      <c r="G81" s="262">
        <v>85.2</v>
      </c>
      <c r="H81" s="24">
        <v>68</v>
      </c>
      <c r="I81" s="262">
        <v>42</v>
      </c>
      <c r="J81" s="262">
        <v>66.900000000000006</v>
      </c>
      <c r="K81" s="24">
        <v>39</v>
      </c>
      <c r="L81" s="262">
        <v>38</v>
      </c>
    </row>
    <row r="82" spans="1:12">
      <c r="A82" s="24" t="s">
        <v>135</v>
      </c>
      <c r="B82" s="24" t="s">
        <v>105</v>
      </c>
      <c r="C82" s="24" t="s">
        <v>61</v>
      </c>
      <c r="D82" s="24" t="s">
        <v>106</v>
      </c>
      <c r="E82" s="24" t="s">
        <v>79</v>
      </c>
      <c r="F82" s="24" t="str">
        <f t="shared" si="2"/>
        <v>02812014Multi</v>
      </c>
      <c r="G82" s="262">
        <v>95.1</v>
      </c>
      <c r="H82" s="24">
        <v>85</v>
      </c>
      <c r="I82" s="262">
        <v>52</v>
      </c>
      <c r="J82" s="262">
        <v>86.3</v>
      </c>
      <c r="K82" s="24">
        <v>70</v>
      </c>
      <c r="L82" s="262">
        <v>43</v>
      </c>
    </row>
    <row r="83" spans="1:12">
      <c r="A83" s="24" t="s">
        <v>135</v>
      </c>
      <c r="B83" s="24" t="s">
        <v>105</v>
      </c>
      <c r="C83" s="24" t="s">
        <v>61</v>
      </c>
      <c r="D83" s="24" t="s">
        <v>106</v>
      </c>
      <c r="E83" s="24" t="s">
        <v>81</v>
      </c>
      <c r="F83" s="24" t="str">
        <f t="shared" si="2"/>
        <v>02812014WH</v>
      </c>
      <c r="G83" s="262">
        <v>91.7</v>
      </c>
      <c r="H83" s="24">
        <v>78</v>
      </c>
      <c r="I83" s="262">
        <v>42</v>
      </c>
      <c r="J83" s="262">
        <v>78.599999999999994</v>
      </c>
      <c r="K83" s="24">
        <v>58</v>
      </c>
      <c r="L83" s="262">
        <v>50.5</v>
      </c>
    </row>
    <row r="84" spans="1:12">
      <c r="A84" s="24" t="s">
        <v>135</v>
      </c>
      <c r="B84" s="24" t="s">
        <v>100</v>
      </c>
      <c r="C84" s="24" t="s">
        <v>59</v>
      </c>
      <c r="D84" s="24" t="s">
        <v>108</v>
      </c>
      <c r="E84" s="24" t="s">
        <v>55</v>
      </c>
      <c r="F84" s="24" t="str">
        <f t="shared" si="1"/>
        <v>00002015All</v>
      </c>
      <c r="G84" s="234">
        <v>96.7</v>
      </c>
      <c r="H84" s="254">
        <v>91</v>
      </c>
      <c r="I84" s="234">
        <v>51</v>
      </c>
      <c r="J84" s="234">
        <v>89.9</v>
      </c>
      <c r="K84" s="254">
        <v>79</v>
      </c>
      <c r="L84" s="234">
        <v>50</v>
      </c>
    </row>
    <row r="85" spans="1:12">
      <c r="A85" s="24" t="s">
        <v>135</v>
      </c>
      <c r="B85" s="24" t="s">
        <v>100</v>
      </c>
      <c r="C85" s="24" t="s">
        <v>59</v>
      </c>
      <c r="D85" s="24" t="s">
        <v>108</v>
      </c>
      <c r="E85" s="24" t="s">
        <v>72</v>
      </c>
      <c r="F85" s="24" t="str">
        <f t="shared" si="1"/>
        <v>00002015ELL</v>
      </c>
      <c r="G85" s="234">
        <v>73.599999999999994</v>
      </c>
      <c r="H85" s="254">
        <v>44</v>
      </c>
      <c r="I85" s="234">
        <v>55</v>
      </c>
      <c r="J85" s="234">
        <v>58</v>
      </c>
      <c r="K85" s="254">
        <v>30</v>
      </c>
      <c r="L85" s="234">
        <v>50</v>
      </c>
    </row>
    <row r="86" spans="1:12">
      <c r="A86" s="24" t="s">
        <v>135</v>
      </c>
      <c r="B86" s="24" t="s">
        <v>100</v>
      </c>
      <c r="C86" s="24" t="s">
        <v>59</v>
      </c>
      <c r="D86" s="24" t="s">
        <v>108</v>
      </c>
      <c r="E86" s="24" t="s">
        <v>70</v>
      </c>
      <c r="F86" s="24" t="str">
        <f t="shared" si="1"/>
        <v>00002015SPED</v>
      </c>
      <c r="G86" s="234">
        <v>88.1</v>
      </c>
      <c r="H86" s="254">
        <v>68</v>
      </c>
      <c r="I86" s="234">
        <v>43</v>
      </c>
      <c r="J86" s="234">
        <v>69.7</v>
      </c>
      <c r="K86" s="254">
        <v>40</v>
      </c>
      <c r="L86" s="234">
        <v>46</v>
      </c>
    </row>
    <row r="87" spans="1:12">
      <c r="A87" s="24" t="s">
        <v>135</v>
      </c>
      <c r="B87" s="24" t="s">
        <v>100</v>
      </c>
      <c r="C87" s="24" t="s">
        <v>59</v>
      </c>
      <c r="D87" s="24" t="s">
        <v>108</v>
      </c>
      <c r="E87" s="24" t="s">
        <v>68</v>
      </c>
      <c r="F87" s="24" t="str">
        <f t="shared" si="1"/>
        <v>00002015EcoDis</v>
      </c>
      <c r="G87" s="234">
        <v>93.4</v>
      </c>
      <c r="H87" s="254">
        <v>83</v>
      </c>
      <c r="I87" s="234">
        <v>47</v>
      </c>
      <c r="J87" s="234">
        <v>81.2</v>
      </c>
      <c r="K87" s="254">
        <v>62</v>
      </c>
      <c r="L87" s="234">
        <v>46</v>
      </c>
    </row>
    <row r="88" spans="1:12">
      <c r="A88" s="24" t="s">
        <v>135</v>
      </c>
      <c r="B88" s="24" t="s">
        <v>148</v>
      </c>
      <c r="C88" s="24" t="s">
        <v>149</v>
      </c>
      <c r="D88" s="24" t="s">
        <v>108</v>
      </c>
      <c r="E88" s="24" t="s">
        <v>55</v>
      </c>
      <c r="F88" s="24" t="str">
        <f t="shared" si="1"/>
        <v>00572015All</v>
      </c>
      <c r="G88" s="234">
        <v>89.1</v>
      </c>
      <c r="H88" s="254">
        <v>78</v>
      </c>
      <c r="I88" s="234">
        <v>47</v>
      </c>
      <c r="J88" s="234">
        <v>70.5</v>
      </c>
      <c r="K88" s="254">
        <v>49</v>
      </c>
      <c r="L88" s="234">
        <v>25</v>
      </c>
    </row>
    <row r="89" spans="1:12">
      <c r="A89" s="24" t="s">
        <v>135</v>
      </c>
      <c r="B89" s="24" t="s">
        <v>148</v>
      </c>
      <c r="C89" s="24" t="s">
        <v>149</v>
      </c>
      <c r="D89" s="24" t="s">
        <v>108</v>
      </c>
      <c r="E89" s="24" t="s">
        <v>72</v>
      </c>
      <c r="F89" s="24" t="str">
        <f t="shared" si="1"/>
        <v>00572015ELL</v>
      </c>
      <c r="G89" s="234">
        <v>57.4</v>
      </c>
      <c r="H89" s="254">
        <v>30</v>
      </c>
      <c r="I89" s="234" t="e">
        <v>#NULL!</v>
      </c>
      <c r="J89" s="234">
        <v>43.2</v>
      </c>
      <c r="K89" s="254">
        <v>18</v>
      </c>
      <c r="L89" s="234" t="e">
        <v>#NULL!</v>
      </c>
    </row>
    <row r="90" spans="1:12">
      <c r="A90" s="24" t="s">
        <v>135</v>
      </c>
      <c r="B90" s="24" t="s">
        <v>148</v>
      </c>
      <c r="C90" s="24" t="s">
        <v>149</v>
      </c>
      <c r="D90" s="24" t="s">
        <v>108</v>
      </c>
      <c r="E90" s="24" t="s">
        <v>70</v>
      </c>
      <c r="F90" s="24" t="str">
        <f t="shared" si="1"/>
        <v>00572015SPED</v>
      </c>
      <c r="G90" s="234">
        <v>72.900000000000006</v>
      </c>
      <c r="H90" s="254">
        <v>44</v>
      </c>
      <c r="I90" s="234">
        <v>28.5</v>
      </c>
      <c r="J90" s="234">
        <v>42.7</v>
      </c>
      <c r="K90" s="254">
        <v>12</v>
      </c>
      <c r="L90" s="234">
        <v>28.5</v>
      </c>
    </row>
    <row r="91" spans="1:12">
      <c r="A91" s="24" t="s">
        <v>135</v>
      </c>
      <c r="B91" s="24" t="s">
        <v>148</v>
      </c>
      <c r="C91" s="24" t="s">
        <v>149</v>
      </c>
      <c r="D91" s="24" t="s">
        <v>108</v>
      </c>
      <c r="E91" s="24" t="s">
        <v>68</v>
      </c>
      <c r="F91" s="24" t="str">
        <f t="shared" si="1"/>
        <v>00572015EcoDis</v>
      </c>
      <c r="G91" s="234">
        <v>88.1</v>
      </c>
      <c r="H91" s="254">
        <v>78</v>
      </c>
      <c r="I91" s="234">
        <v>43</v>
      </c>
      <c r="J91" s="234">
        <v>66</v>
      </c>
      <c r="K91" s="254">
        <v>43</v>
      </c>
      <c r="L91" s="234">
        <v>22</v>
      </c>
    </row>
    <row r="92" spans="1:12">
      <c r="A92" s="24" t="s">
        <v>135</v>
      </c>
      <c r="B92" s="24" t="s">
        <v>150</v>
      </c>
      <c r="C92" s="24" t="s">
        <v>151</v>
      </c>
      <c r="D92" s="24" t="s">
        <v>108</v>
      </c>
      <c r="E92" s="24" t="s">
        <v>55</v>
      </c>
      <c r="F92" s="24" t="str">
        <f t="shared" si="1"/>
        <v>00932015All</v>
      </c>
      <c r="G92" s="234">
        <v>94.4</v>
      </c>
      <c r="H92" s="254">
        <v>86</v>
      </c>
      <c r="I92" s="234">
        <v>58</v>
      </c>
      <c r="J92" s="234">
        <v>84</v>
      </c>
      <c r="K92" s="254">
        <v>65</v>
      </c>
      <c r="L92" s="234">
        <v>57</v>
      </c>
    </row>
    <row r="93" spans="1:12">
      <c r="A93" s="24" t="s">
        <v>135</v>
      </c>
      <c r="B93" s="24" t="s">
        <v>150</v>
      </c>
      <c r="C93" s="24" t="s">
        <v>151</v>
      </c>
      <c r="D93" s="24" t="s">
        <v>108</v>
      </c>
      <c r="E93" s="24" t="s">
        <v>72</v>
      </c>
      <c r="F93" s="24" t="str">
        <f t="shared" si="1"/>
        <v>00932015ELL</v>
      </c>
      <c r="G93" s="234">
        <v>63.5</v>
      </c>
      <c r="H93" s="254">
        <v>30</v>
      </c>
      <c r="I93" s="234" t="e">
        <v>#NULL!</v>
      </c>
      <c r="J93" s="234">
        <v>45.1</v>
      </c>
      <c r="K93" s="254">
        <v>17</v>
      </c>
      <c r="L93" s="234" t="e">
        <v>#NULL!</v>
      </c>
    </row>
    <row r="94" spans="1:12">
      <c r="A94" s="24" t="s">
        <v>135</v>
      </c>
      <c r="B94" s="24" t="s">
        <v>150</v>
      </c>
      <c r="C94" s="24" t="s">
        <v>151</v>
      </c>
      <c r="D94" s="24" t="s">
        <v>108</v>
      </c>
      <c r="E94" s="24" t="s">
        <v>70</v>
      </c>
      <c r="F94" s="24" t="str">
        <f t="shared" si="1"/>
        <v>00932015SPED</v>
      </c>
      <c r="G94" s="234">
        <v>78.7</v>
      </c>
      <c r="H94" s="254">
        <v>43</v>
      </c>
      <c r="I94" s="234">
        <v>38.5</v>
      </c>
      <c r="J94" s="234">
        <v>56.3</v>
      </c>
      <c r="K94" s="254">
        <v>17</v>
      </c>
      <c r="L94" s="234">
        <v>37.5</v>
      </c>
    </row>
    <row r="95" spans="1:12">
      <c r="A95" s="24" t="s">
        <v>135</v>
      </c>
      <c r="B95" s="24" t="s">
        <v>150</v>
      </c>
      <c r="C95" s="24" t="s">
        <v>151</v>
      </c>
      <c r="D95" s="24" t="s">
        <v>108</v>
      </c>
      <c r="E95" s="24" t="s">
        <v>68</v>
      </c>
      <c r="F95" s="24" t="str">
        <f t="shared" si="1"/>
        <v>00932015EcoDis</v>
      </c>
      <c r="G95" s="234">
        <v>94.9</v>
      </c>
      <c r="H95" s="254">
        <v>86</v>
      </c>
      <c r="I95" s="234">
        <v>56</v>
      </c>
      <c r="J95" s="234">
        <v>84.1</v>
      </c>
      <c r="K95" s="254">
        <v>64</v>
      </c>
      <c r="L95" s="234">
        <v>59</v>
      </c>
    </row>
    <row r="96" spans="1:12">
      <c r="A96" s="24" t="s">
        <v>135</v>
      </c>
      <c r="B96" s="24" t="s">
        <v>162</v>
      </c>
      <c r="C96" s="24" t="s">
        <v>163</v>
      </c>
      <c r="D96" s="24" t="s">
        <v>108</v>
      </c>
      <c r="E96" s="24" t="s">
        <v>55</v>
      </c>
      <c r="F96" s="24" t="str">
        <f t="shared" si="1"/>
        <v>01372015All</v>
      </c>
      <c r="G96" s="234">
        <v>88.6</v>
      </c>
      <c r="H96" s="254">
        <v>75</v>
      </c>
      <c r="I96" s="234">
        <v>47</v>
      </c>
      <c r="J96" s="234">
        <v>75.3</v>
      </c>
      <c r="K96" s="254">
        <v>53</v>
      </c>
      <c r="L96" s="234">
        <v>42</v>
      </c>
    </row>
    <row r="97" spans="1:12">
      <c r="A97" s="24" t="s">
        <v>135</v>
      </c>
      <c r="B97" s="24" t="s">
        <v>162</v>
      </c>
      <c r="C97" s="24" t="s">
        <v>163</v>
      </c>
      <c r="D97" s="24" t="s">
        <v>108</v>
      </c>
      <c r="E97" s="24" t="s">
        <v>72</v>
      </c>
      <c r="F97" s="24" t="str">
        <f t="shared" si="1"/>
        <v>01372015ELL</v>
      </c>
      <c r="G97" s="234">
        <v>60.5</v>
      </c>
      <c r="H97" s="254">
        <v>24</v>
      </c>
      <c r="I97" s="234">
        <v>39.5</v>
      </c>
      <c r="J97" s="234">
        <v>40.5</v>
      </c>
      <c r="K97" s="254">
        <v>10</v>
      </c>
      <c r="L97" s="234">
        <v>18</v>
      </c>
    </row>
    <row r="98" spans="1:12">
      <c r="A98" s="24" t="s">
        <v>135</v>
      </c>
      <c r="B98" s="24" t="s">
        <v>162</v>
      </c>
      <c r="C98" s="24" t="s">
        <v>163</v>
      </c>
      <c r="D98" s="24" t="s">
        <v>108</v>
      </c>
      <c r="E98" s="24" t="s">
        <v>70</v>
      </c>
      <c r="F98" s="24" t="str">
        <f t="shared" si="1"/>
        <v>01372015SPED</v>
      </c>
      <c r="G98" s="234">
        <v>64.400000000000006</v>
      </c>
      <c r="H98" s="254">
        <v>27</v>
      </c>
      <c r="I98" s="234">
        <v>27</v>
      </c>
      <c r="J98" s="234">
        <v>44.1</v>
      </c>
      <c r="K98" s="254">
        <v>9</v>
      </c>
      <c r="L98" s="234">
        <v>31</v>
      </c>
    </row>
    <row r="99" spans="1:12">
      <c r="A99" s="24" t="s">
        <v>135</v>
      </c>
      <c r="B99" s="24" t="s">
        <v>162</v>
      </c>
      <c r="C99" s="24" t="s">
        <v>163</v>
      </c>
      <c r="D99" s="24" t="s">
        <v>108</v>
      </c>
      <c r="E99" s="24" t="s">
        <v>68</v>
      </c>
      <c r="F99" s="24" t="str">
        <f t="shared" si="1"/>
        <v>01372015EcoDis</v>
      </c>
      <c r="G99" s="234">
        <v>86.2</v>
      </c>
      <c r="H99" s="254">
        <v>71</v>
      </c>
      <c r="I99" s="234">
        <v>47</v>
      </c>
      <c r="J99" s="234">
        <v>72.400000000000006</v>
      </c>
      <c r="K99" s="254">
        <v>46</v>
      </c>
      <c r="L99" s="234">
        <v>40</v>
      </c>
    </row>
    <row r="100" spans="1:12">
      <c r="A100" s="24" t="s">
        <v>135</v>
      </c>
      <c r="B100" s="24" t="s">
        <v>152</v>
      </c>
      <c r="C100" s="24" t="s">
        <v>153</v>
      </c>
      <c r="D100" s="24" t="s">
        <v>108</v>
      </c>
      <c r="E100" s="24" t="s">
        <v>55</v>
      </c>
      <c r="F100" s="24" t="str">
        <f t="shared" si="1"/>
        <v>02012015All</v>
      </c>
      <c r="G100" s="234">
        <v>85.2</v>
      </c>
      <c r="H100" s="254">
        <v>67</v>
      </c>
      <c r="I100" s="234">
        <v>25</v>
      </c>
      <c r="J100" s="234">
        <v>64.3</v>
      </c>
      <c r="K100" s="254">
        <v>42</v>
      </c>
      <c r="L100" s="234">
        <v>18</v>
      </c>
    </row>
    <row r="101" spans="1:12">
      <c r="A101" s="24" t="s">
        <v>135</v>
      </c>
      <c r="B101" s="24" t="s">
        <v>152</v>
      </c>
      <c r="C101" s="24" t="s">
        <v>153</v>
      </c>
      <c r="D101" s="24" t="s">
        <v>108</v>
      </c>
      <c r="E101" s="24" t="s">
        <v>72</v>
      </c>
      <c r="F101" s="24" t="str">
        <f t="shared" si="1"/>
        <v>02012015ELL</v>
      </c>
      <c r="G101" s="234">
        <v>51.6</v>
      </c>
      <c r="H101" s="254">
        <v>17</v>
      </c>
      <c r="I101" s="234" t="e">
        <v>#NULL!</v>
      </c>
      <c r="J101" s="234">
        <v>24.6</v>
      </c>
      <c r="K101" s="254">
        <v>3</v>
      </c>
      <c r="L101" s="234" t="e">
        <v>#NULL!</v>
      </c>
    </row>
    <row r="102" spans="1:12">
      <c r="A102" s="24" t="s">
        <v>135</v>
      </c>
      <c r="B102" s="24" t="s">
        <v>152</v>
      </c>
      <c r="C102" s="24" t="s">
        <v>153</v>
      </c>
      <c r="D102" s="24" t="s">
        <v>108</v>
      </c>
      <c r="E102" s="24" t="s">
        <v>70</v>
      </c>
      <c r="F102" s="24" t="str">
        <f t="shared" si="1"/>
        <v>02012015SPED</v>
      </c>
      <c r="G102" s="234">
        <v>66</v>
      </c>
      <c r="H102" s="254">
        <v>28</v>
      </c>
      <c r="I102" s="234">
        <v>15</v>
      </c>
      <c r="J102" s="234">
        <v>36.4</v>
      </c>
      <c r="K102" s="254">
        <v>6</v>
      </c>
      <c r="L102" s="234">
        <v>16</v>
      </c>
    </row>
    <row r="103" spans="1:12">
      <c r="A103" s="24" t="s">
        <v>135</v>
      </c>
      <c r="B103" s="24" t="s">
        <v>152</v>
      </c>
      <c r="C103" s="24" t="s">
        <v>153</v>
      </c>
      <c r="D103" s="24" t="s">
        <v>108</v>
      </c>
      <c r="E103" s="24" t="s">
        <v>68</v>
      </c>
      <c r="F103" s="24" t="str">
        <f t="shared" si="1"/>
        <v>02012015EcoDis</v>
      </c>
      <c r="G103" s="234">
        <v>82.6</v>
      </c>
      <c r="H103" s="254">
        <v>62</v>
      </c>
      <c r="I103" s="234">
        <v>22.5</v>
      </c>
      <c r="J103" s="234">
        <v>58.8</v>
      </c>
      <c r="K103" s="254">
        <v>34</v>
      </c>
      <c r="L103" s="234">
        <v>17</v>
      </c>
    </row>
    <row r="104" spans="1:12">
      <c r="A104" s="24" t="s">
        <v>135</v>
      </c>
      <c r="B104" s="24" t="s">
        <v>154</v>
      </c>
      <c r="C104" s="24" t="s">
        <v>155</v>
      </c>
      <c r="D104" s="24" t="s">
        <v>108</v>
      </c>
      <c r="E104" s="24" t="s">
        <v>55</v>
      </c>
      <c r="F104" s="24" t="str">
        <f t="shared" si="1"/>
        <v>02622015All</v>
      </c>
      <c r="G104" s="234">
        <v>96</v>
      </c>
      <c r="H104" s="254">
        <v>89</v>
      </c>
      <c r="I104" s="234">
        <v>35</v>
      </c>
      <c r="J104" s="234">
        <v>90.3</v>
      </c>
      <c r="K104" s="254">
        <v>78</v>
      </c>
      <c r="L104" s="234">
        <v>30.5</v>
      </c>
    </row>
    <row r="105" spans="1:12">
      <c r="A105" s="24" t="s">
        <v>135</v>
      </c>
      <c r="B105" s="24" t="s">
        <v>154</v>
      </c>
      <c r="C105" s="24" t="s">
        <v>155</v>
      </c>
      <c r="D105" s="24" t="s">
        <v>108</v>
      </c>
      <c r="E105" s="24" t="s">
        <v>72</v>
      </c>
      <c r="F105" s="24" t="str">
        <f t="shared" si="1"/>
        <v>02622015ELL</v>
      </c>
      <c r="G105" s="234" t="e">
        <v>#NULL!</v>
      </c>
      <c r="H105" s="254" t="s">
        <v>111</v>
      </c>
      <c r="I105" s="234" t="e">
        <v>#NULL!</v>
      </c>
      <c r="J105" s="234" t="e">
        <v>#NULL!</v>
      </c>
      <c r="K105" s="254" t="e">
        <v>#NULL!</v>
      </c>
      <c r="L105" s="234" t="e">
        <v>#NULL!</v>
      </c>
    </row>
    <row r="106" spans="1:12">
      <c r="A106" s="24" t="s">
        <v>135</v>
      </c>
      <c r="B106" s="24" t="s">
        <v>154</v>
      </c>
      <c r="C106" s="24" t="s">
        <v>155</v>
      </c>
      <c r="D106" s="24" t="s">
        <v>108</v>
      </c>
      <c r="E106" s="24" t="s">
        <v>70</v>
      </c>
      <c r="F106" s="24" t="str">
        <f t="shared" si="1"/>
        <v>02622015SPED</v>
      </c>
      <c r="G106" s="234">
        <v>79.3</v>
      </c>
      <c r="H106" s="254">
        <v>48</v>
      </c>
      <c r="I106" s="234" t="e">
        <v>#NULL!</v>
      </c>
      <c r="J106" s="234">
        <v>63.5</v>
      </c>
      <c r="K106" s="254">
        <v>25</v>
      </c>
      <c r="L106" s="234" t="e">
        <v>#NULL!</v>
      </c>
    </row>
    <row r="107" spans="1:12">
      <c r="A107" s="24" t="s">
        <v>135</v>
      </c>
      <c r="B107" s="24" t="s">
        <v>154</v>
      </c>
      <c r="C107" s="24" t="s">
        <v>155</v>
      </c>
      <c r="D107" s="24" t="s">
        <v>108</v>
      </c>
      <c r="E107" s="24" t="s">
        <v>68</v>
      </c>
      <c r="F107" s="24" t="str">
        <f t="shared" si="1"/>
        <v>02622015EcoDis</v>
      </c>
      <c r="G107" s="234">
        <v>94</v>
      </c>
      <c r="H107" s="254">
        <v>84</v>
      </c>
      <c r="I107" s="234">
        <v>40</v>
      </c>
      <c r="J107" s="234">
        <v>86.2</v>
      </c>
      <c r="K107" s="254">
        <v>67</v>
      </c>
      <c r="L107" s="234">
        <v>33</v>
      </c>
    </row>
    <row r="108" spans="1:12">
      <c r="A108" s="24" t="s">
        <v>135</v>
      </c>
      <c r="B108" s="24" t="s">
        <v>105</v>
      </c>
      <c r="C108" s="24" t="s">
        <v>61</v>
      </c>
      <c r="D108" s="24" t="s">
        <v>108</v>
      </c>
      <c r="E108" s="24" t="s">
        <v>55</v>
      </c>
      <c r="F108" s="24" t="str">
        <f t="shared" si="1"/>
        <v>02812015All</v>
      </c>
      <c r="G108" s="234">
        <v>89.2</v>
      </c>
      <c r="H108" s="254">
        <v>75</v>
      </c>
      <c r="I108" s="234">
        <v>46</v>
      </c>
      <c r="J108" s="234">
        <v>71.5</v>
      </c>
      <c r="K108" s="254">
        <v>46</v>
      </c>
      <c r="L108" s="234">
        <v>51</v>
      </c>
    </row>
    <row r="109" spans="1:12">
      <c r="A109" s="24" t="s">
        <v>135</v>
      </c>
      <c r="B109" s="24" t="s">
        <v>105</v>
      </c>
      <c r="C109" s="24" t="s">
        <v>61</v>
      </c>
      <c r="D109" s="24" t="s">
        <v>108</v>
      </c>
      <c r="E109" s="24" t="s">
        <v>72</v>
      </c>
      <c r="F109" s="24" t="str">
        <f t="shared" si="1"/>
        <v>02812015ELL</v>
      </c>
      <c r="G109" s="234">
        <v>66.400000000000006</v>
      </c>
      <c r="H109" s="254">
        <v>31</v>
      </c>
      <c r="I109" s="234">
        <v>52</v>
      </c>
      <c r="J109" s="234">
        <v>48.7</v>
      </c>
      <c r="K109" s="254">
        <v>13</v>
      </c>
      <c r="L109" s="234">
        <v>51.5</v>
      </c>
    </row>
    <row r="110" spans="1:12">
      <c r="A110" s="24" t="s">
        <v>135</v>
      </c>
      <c r="B110" s="24" t="s">
        <v>105</v>
      </c>
      <c r="C110" s="24" t="s">
        <v>61</v>
      </c>
      <c r="D110" s="24" t="s">
        <v>108</v>
      </c>
      <c r="E110" s="24" t="s">
        <v>70</v>
      </c>
      <c r="F110" s="24" t="str">
        <f t="shared" si="1"/>
        <v>02812015SPED</v>
      </c>
      <c r="G110" s="234">
        <v>71.2</v>
      </c>
      <c r="H110" s="254">
        <v>33</v>
      </c>
      <c r="I110" s="234">
        <v>45</v>
      </c>
      <c r="J110" s="234">
        <v>48.9</v>
      </c>
      <c r="K110" s="254">
        <v>12</v>
      </c>
      <c r="L110" s="234">
        <v>39</v>
      </c>
    </row>
    <row r="111" spans="1:12">
      <c r="A111" s="24" t="s">
        <v>135</v>
      </c>
      <c r="B111" s="24" t="s">
        <v>105</v>
      </c>
      <c r="C111" s="24" t="s">
        <v>61</v>
      </c>
      <c r="D111" s="24" t="s">
        <v>108</v>
      </c>
      <c r="E111" s="24" t="s">
        <v>68</v>
      </c>
      <c r="F111" s="24" t="str">
        <f t="shared" si="1"/>
        <v>02812015EcoDis</v>
      </c>
      <c r="G111" s="234">
        <v>88.8</v>
      </c>
      <c r="H111" s="254">
        <v>74</v>
      </c>
      <c r="I111" s="234">
        <v>47</v>
      </c>
      <c r="J111" s="234">
        <v>68.5</v>
      </c>
      <c r="K111" s="254">
        <v>42</v>
      </c>
      <c r="L111" s="234">
        <v>50</v>
      </c>
    </row>
    <row r="112" spans="1:12">
      <c r="A112" s="24" t="s">
        <v>135</v>
      </c>
      <c r="B112" s="24" t="s">
        <v>156</v>
      </c>
      <c r="C112" s="24" t="s">
        <v>157</v>
      </c>
      <c r="D112" s="24" t="s">
        <v>108</v>
      </c>
      <c r="E112" s="24" t="s">
        <v>55</v>
      </c>
      <c r="F112" s="24" t="str">
        <f t="shared" si="1"/>
        <v>04942015All</v>
      </c>
      <c r="G112" s="234">
        <v>100</v>
      </c>
      <c r="H112" s="254">
        <v>100</v>
      </c>
      <c r="I112" s="234">
        <v>38.5</v>
      </c>
      <c r="J112" s="234">
        <v>98.4</v>
      </c>
      <c r="K112" s="254">
        <v>94</v>
      </c>
      <c r="L112" s="234">
        <v>64.5</v>
      </c>
    </row>
    <row r="113" spans="1:12">
      <c r="A113" s="24" t="s">
        <v>135</v>
      </c>
      <c r="B113" s="24" t="s">
        <v>156</v>
      </c>
      <c r="C113" s="24" t="s">
        <v>157</v>
      </c>
      <c r="D113" s="24" t="s">
        <v>108</v>
      </c>
      <c r="E113" s="24" t="s">
        <v>72</v>
      </c>
      <c r="F113" s="24" t="str">
        <f t="shared" si="1"/>
        <v>04942015ELL</v>
      </c>
      <c r="G113" s="234" t="e">
        <v>#NULL!</v>
      </c>
      <c r="H113" s="254" t="s">
        <v>111</v>
      </c>
      <c r="I113" s="234" t="e">
        <v>#NULL!</v>
      </c>
      <c r="J113" s="234" t="e">
        <v>#NULL!</v>
      </c>
      <c r="K113" s="254" t="e">
        <v>#NULL!</v>
      </c>
      <c r="L113" s="234" t="e">
        <v>#NULL!</v>
      </c>
    </row>
    <row r="114" spans="1:12">
      <c r="A114" s="24" t="s">
        <v>135</v>
      </c>
      <c r="B114" s="24" t="s">
        <v>156</v>
      </c>
      <c r="C114" s="24" t="s">
        <v>157</v>
      </c>
      <c r="D114" s="24" t="s">
        <v>108</v>
      </c>
      <c r="E114" s="24" t="s">
        <v>70</v>
      </c>
      <c r="F114" s="24" t="str">
        <f t="shared" si="1"/>
        <v>04942015SPED</v>
      </c>
      <c r="G114" s="234" t="e">
        <v>#NULL!</v>
      </c>
      <c r="H114" s="254" t="s">
        <v>111</v>
      </c>
      <c r="I114" s="234" t="e">
        <v>#NULL!</v>
      </c>
      <c r="J114" s="234" t="e">
        <v>#NULL!</v>
      </c>
      <c r="K114" s="254" t="e">
        <v>#NULL!</v>
      </c>
      <c r="L114" s="234" t="e">
        <v>#NULL!</v>
      </c>
    </row>
    <row r="115" spans="1:12">
      <c r="A115" s="24" t="s">
        <v>135</v>
      </c>
      <c r="B115" s="24" t="s">
        <v>156</v>
      </c>
      <c r="C115" s="24" t="s">
        <v>157</v>
      </c>
      <c r="D115" s="24" t="s">
        <v>108</v>
      </c>
      <c r="E115" s="24" t="s">
        <v>68</v>
      </c>
      <c r="F115" s="24" t="str">
        <f t="shared" si="1"/>
        <v>04942015EcoDis</v>
      </c>
      <c r="G115" s="234">
        <v>100</v>
      </c>
      <c r="H115" s="254">
        <v>100</v>
      </c>
      <c r="I115" s="234" t="e">
        <v>#NULL!</v>
      </c>
      <c r="J115" s="234">
        <v>100</v>
      </c>
      <c r="K115" s="254">
        <v>100</v>
      </c>
      <c r="L115" s="234" t="e">
        <v>#NULL!</v>
      </c>
    </row>
    <row r="116" spans="1:12">
      <c r="A116" s="24" t="s">
        <v>135</v>
      </c>
      <c r="B116" s="24" t="s">
        <v>158</v>
      </c>
      <c r="C116" s="24" t="s">
        <v>159</v>
      </c>
      <c r="D116" s="24" t="s">
        <v>108</v>
      </c>
      <c r="E116" s="24" t="s">
        <v>55</v>
      </c>
      <c r="F116" s="24" t="str">
        <f t="shared" si="1"/>
        <v>04962015All</v>
      </c>
      <c r="G116" s="234">
        <v>98.6</v>
      </c>
      <c r="H116" s="254">
        <v>94</v>
      </c>
      <c r="I116" s="234">
        <v>39</v>
      </c>
      <c r="J116" s="234">
        <v>93.3</v>
      </c>
      <c r="K116" s="254">
        <v>81</v>
      </c>
      <c r="L116" s="234">
        <v>57</v>
      </c>
    </row>
    <row r="117" spans="1:12">
      <c r="A117" s="24" t="s">
        <v>135</v>
      </c>
      <c r="B117" s="24" t="s">
        <v>158</v>
      </c>
      <c r="C117" s="24" t="s">
        <v>159</v>
      </c>
      <c r="D117" s="24" t="s">
        <v>108</v>
      </c>
      <c r="E117" s="24" t="s">
        <v>72</v>
      </c>
      <c r="F117" s="24" t="str">
        <f t="shared" si="1"/>
        <v>04962015ELL</v>
      </c>
      <c r="G117" s="234" t="e">
        <v>#NULL!</v>
      </c>
      <c r="H117" s="254" t="s">
        <v>111</v>
      </c>
      <c r="I117" s="234" t="e">
        <v>#NULL!</v>
      </c>
      <c r="J117" s="234" t="e">
        <v>#NULL!</v>
      </c>
      <c r="K117" s="254" t="e">
        <v>#NULL!</v>
      </c>
      <c r="L117" s="234" t="e">
        <v>#NULL!</v>
      </c>
    </row>
    <row r="118" spans="1:12">
      <c r="A118" s="24" t="s">
        <v>135</v>
      </c>
      <c r="B118" s="24" t="s">
        <v>158</v>
      </c>
      <c r="C118" s="24" t="s">
        <v>159</v>
      </c>
      <c r="D118" s="24" t="s">
        <v>108</v>
      </c>
      <c r="E118" s="24" t="s">
        <v>70</v>
      </c>
      <c r="F118" s="24" t="str">
        <f t="shared" si="1"/>
        <v>04962015SPED</v>
      </c>
      <c r="G118" s="234" t="e">
        <v>#NULL!</v>
      </c>
      <c r="H118" s="254" t="s">
        <v>111</v>
      </c>
      <c r="I118" s="234" t="e">
        <v>#NULL!</v>
      </c>
      <c r="J118" s="234" t="e">
        <v>#NULL!</v>
      </c>
      <c r="K118" s="254" t="e">
        <v>#NULL!</v>
      </c>
      <c r="L118" s="234" t="e">
        <v>#NULL!</v>
      </c>
    </row>
    <row r="119" spans="1:12">
      <c r="A119" s="24" t="s">
        <v>135</v>
      </c>
      <c r="B119" s="24" t="s">
        <v>158</v>
      </c>
      <c r="C119" s="24" t="s">
        <v>159</v>
      </c>
      <c r="D119" s="24" t="s">
        <v>108</v>
      </c>
      <c r="E119" s="24" t="s">
        <v>68</v>
      </c>
      <c r="F119" s="24" t="str">
        <f t="shared" si="1"/>
        <v>04962015EcoDis</v>
      </c>
      <c r="G119" s="234">
        <v>97.2</v>
      </c>
      <c r="H119" s="254">
        <v>89</v>
      </c>
      <c r="I119" s="234">
        <v>27</v>
      </c>
      <c r="J119" s="234">
        <v>89.8</v>
      </c>
      <c r="K119" s="254">
        <v>74</v>
      </c>
      <c r="L119" s="234">
        <v>54.5</v>
      </c>
    </row>
    <row r="120" spans="1:12">
      <c r="A120" s="24" t="s">
        <v>135</v>
      </c>
      <c r="B120" s="24" t="s">
        <v>107</v>
      </c>
      <c r="C120" s="24" t="s">
        <v>57</v>
      </c>
      <c r="D120" s="24" t="s">
        <v>108</v>
      </c>
      <c r="E120" s="24" t="s">
        <v>55</v>
      </c>
      <c r="F120" s="24" t="str">
        <f t="shared" si="1"/>
        <v>04972015All</v>
      </c>
      <c r="G120" s="234">
        <v>100</v>
      </c>
      <c r="H120" s="254">
        <v>100</v>
      </c>
      <c r="I120" s="234" t="e">
        <v>#NULL!</v>
      </c>
      <c r="J120" s="234">
        <v>100</v>
      </c>
      <c r="K120" s="254">
        <v>100</v>
      </c>
      <c r="L120" s="234" t="e">
        <v>#NULL!</v>
      </c>
    </row>
    <row r="121" spans="1:12">
      <c r="A121" s="24" t="s">
        <v>135</v>
      </c>
      <c r="B121" s="24" t="s">
        <v>107</v>
      </c>
      <c r="C121" s="24" t="s">
        <v>57</v>
      </c>
      <c r="D121" s="24" t="s">
        <v>108</v>
      </c>
      <c r="E121" s="24" t="s">
        <v>68</v>
      </c>
      <c r="F121" s="24" t="str">
        <f t="shared" si="1"/>
        <v>04972015EcoDis</v>
      </c>
      <c r="G121" s="234" t="e">
        <v>#NULL!</v>
      </c>
      <c r="H121" s="254" t="s">
        <v>111</v>
      </c>
      <c r="I121" s="234" t="e">
        <v>#NULL!</v>
      </c>
      <c r="J121" s="234" t="e">
        <v>#NULL!</v>
      </c>
      <c r="K121" s="254" t="e">
        <v>#NULL!</v>
      </c>
      <c r="L121" s="234" t="e">
        <v>#NULL!</v>
      </c>
    </row>
    <row r="122" spans="1:12">
      <c r="A122" s="24" t="s">
        <v>135</v>
      </c>
      <c r="B122" s="24" t="s">
        <v>164</v>
      </c>
      <c r="C122" s="24" t="s">
        <v>165</v>
      </c>
      <c r="D122" s="24" t="s">
        <v>108</v>
      </c>
      <c r="E122" s="24" t="s">
        <v>55</v>
      </c>
      <c r="F122" s="24" t="str">
        <f t="shared" si="1"/>
        <v>35062015All</v>
      </c>
      <c r="G122" s="234">
        <v>94.3</v>
      </c>
      <c r="H122" s="254">
        <v>86</v>
      </c>
      <c r="I122" s="234" t="e">
        <v>#NULL!</v>
      </c>
      <c r="J122" s="234">
        <v>97.7</v>
      </c>
      <c r="K122" s="254">
        <v>91</v>
      </c>
      <c r="L122" s="234" t="e">
        <v>#NULL!</v>
      </c>
    </row>
    <row r="123" spans="1:12">
      <c r="A123" s="24" t="s">
        <v>135</v>
      </c>
      <c r="B123" s="24" t="s">
        <v>164</v>
      </c>
      <c r="C123" s="24" t="s">
        <v>165</v>
      </c>
      <c r="D123" s="24" t="s">
        <v>108</v>
      </c>
      <c r="E123" s="24" t="s">
        <v>72</v>
      </c>
      <c r="F123" s="24" t="str">
        <f t="shared" si="1"/>
        <v>35062015ELL</v>
      </c>
      <c r="G123" s="234" t="e">
        <v>#NULL!</v>
      </c>
      <c r="H123" s="254" t="e">
        <v>#NULL!</v>
      </c>
      <c r="I123" s="234" t="e">
        <v>#NULL!</v>
      </c>
      <c r="J123" s="234" t="e">
        <v>#NULL!</v>
      </c>
      <c r="K123" s="254" t="e">
        <v>#NULL!</v>
      </c>
      <c r="L123" s="234" t="e">
        <v>#NULL!</v>
      </c>
    </row>
    <row r="124" spans="1:12">
      <c r="A124" s="24" t="s">
        <v>135</v>
      </c>
      <c r="B124" s="24" t="s">
        <v>164</v>
      </c>
      <c r="C124" s="24" t="s">
        <v>165</v>
      </c>
      <c r="D124" s="24" t="s">
        <v>108</v>
      </c>
      <c r="E124" s="24" t="s">
        <v>70</v>
      </c>
      <c r="F124" s="24" t="str">
        <f t="shared" si="1"/>
        <v>35062015SPED</v>
      </c>
      <c r="G124" s="234" t="e">
        <v>#NULL!</v>
      </c>
      <c r="H124" s="254" t="e">
        <v>#NULL!</v>
      </c>
      <c r="I124" s="234" t="e">
        <v>#NULL!</v>
      </c>
      <c r="J124" s="234" t="e">
        <v>#NULL!</v>
      </c>
      <c r="K124" s="254" t="e">
        <v>#NULL!</v>
      </c>
      <c r="L124" s="234" t="e">
        <v>#NULL!</v>
      </c>
    </row>
    <row r="125" spans="1:12">
      <c r="A125" s="24" t="s">
        <v>135</v>
      </c>
      <c r="B125" s="24" t="s">
        <v>164</v>
      </c>
      <c r="C125" s="24" t="s">
        <v>165</v>
      </c>
      <c r="D125" s="24" t="s">
        <v>108</v>
      </c>
      <c r="E125" s="24" t="s">
        <v>68</v>
      </c>
      <c r="F125" s="24" t="str">
        <f t="shared" si="1"/>
        <v>35062015EcoDis</v>
      </c>
      <c r="G125" s="234" t="e">
        <v>#NULL!</v>
      </c>
      <c r="H125" s="254" t="e">
        <v>#NULL!</v>
      </c>
      <c r="I125" s="234" t="e">
        <v>#NULL!</v>
      </c>
      <c r="J125" s="234" t="e">
        <v>#NULL!</v>
      </c>
      <c r="K125" s="254" t="e">
        <v>#NULL!</v>
      </c>
      <c r="L125" s="234" t="e">
        <v>#NULL!</v>
      </c>
    </row>
    <row r="126" spans="1:12">
      <c r="A126" s="24" t="s">
        <v>135</v>
      </c>
      <c r="B126" s="24" t="s">
        <v>100</v>
      </c>
      <c r="C126" s="24" t="s">
        <v>59</v>
      </c>
      <c r="D126" s="24" t="s">
        <v>108</v>
      </c>
      <c r="E126" s="24" t="s">
        <v>55</v>
      </c>
      <c r="F126" s="24" t="str">
        <f t="shared" si="1"/>
        <v>00002015All</v>
      </c>
      <c r="G126" s="234">
        <v>96.7</v>
      </c>
      <c r="H126" s="254">
        <v>91</v>
      </c>
      <c r="I126" s="234">
        <v>51</v>
      </c>
      <c r="J126" s="234">
        <v>89.9</v>
      </c>
      <c r="K126" s="254">
        <v>79</v>
      </c>
      <c r="L126" s="234">
        <v>50</v>
      </c>
    </row>
    <row r="127" spans="1:12">
      <c r="A127" s="24" t="s">
        <v>135</v>
      </c>
      <c r="B127" s="24" t="s">
        <v>100</v>
      </c>
      <c r="C127" s="24" t="s">
        <v>59</v>
      </c>
      <c r="D127" s="24" t="s">
        <v>108</v>
      </c>
      <c r="E127" s="24" t="s">
        <v>74</v>
      </c>
      <c r="F127" s="24" t="str">
        <f t="shared" si="1"/>
        <v>00002015AfAm</v>
      </c>
      <c r="G127" s="234">
        <v>94</v>
      </c>
      <c r="H127" s="254">
        <v>84</v>
      </c>
      <c r="I127" s="234">
        <v>51</v>
      </c>
      <c r="J127" s="234">
        <v>80.8</v>
      </c>
      <c r="K127" s="254">
        <v>62</v>
      </c>
      <c r="L127" s="234">
        <v>50</v>
      </c>
    </row>
    <row r="128" spans="1:12">
      <c r="A128" s="24" t="s">
        <v>135</v>
      </c>
      <c r="B128" s="24" t="s">
        <v>100</v>
      </c>
      <c r="C128" s="24" t="s">
        <v>59</v>
      </c>
      <c r="D128" s="24" t="s">
        <v>108</v>
      </c>
      <c r="E128" s="24" t="s">
        <v>42</v>
      </c>
      <c r="F128" s="24" t="str">
        <f t="shared" si="1"/>
        <v>00002015Asian</v>
      </c>
      <c r="G128" s="234">
        <v>97.6</v>
      </c>
      <c r="H128" s="254">
        <v>93</v>
      </c>
      <c r="I128" s="234">
        <v>61</v>
      </c>
      <c r="J128" s="234">
        <v>95.8</v>
      </c>
      <c r="K128" s="254">
        <v>90</v>
      </c>
      <c r="L128" s="234">
        <v>63</v>
      </c>
    </row>
    <row r="129" spans="1:12">
      <c r="A129" s="24" t="s">
        <v>135</v>
      </c>
      <c r="B129" s="24" t="s">
        <v>100</v>
      </c>
      <c r="C129" s="24" t="s">
        <v>59</v>
      </c>
      <c r="D129" s="24" t="s">
        <v>108</v>
      </c>
      <c r="E129" s="24" t="s">
        <v>77</v>
      </c>
      <c r="F129" s="24" t="str">
        <f t="shared" si="1"/>
        <v>00002015Hisp</v>
      </c>
      <c r="G129" s="234">
        <v>90.9</v>
      </c>
      <c r="H129" s="254">
        <v>79</v>
      </c>
      <c r="I129" s="234">
        <v>49</v>
      </c>
      <c r="J129" s="234">
        <v>77.099999999999994</v>
      </c>
      <c r="K129" s="254">
        <v>56</v>
      </c>
      <c r="L129" s="234">
        <v>46</v>
      </c>
    </row>
    <row r="130" spans="1:12">
      <c r="A130" s="24" t="s">
        <v>135</v>
      </c>
      <c r="B130" s="24" t="s">
        <v>100</v>
      </c>
      <c r="C130" s="24" t="s">
        <v>59</v>
      </c>
      <c r="D130" s="24" t="s">
        <v>108</v>
      </c>
      <c r="E130" s="24" t="s">
        <v>79</v>
      </c>
      <c r="F130" s="24" t="str">
        <f t="shared" si="1"/>
        <v>00002015Multi</v>
      </c>
      <c r="G130" s="234">
        <v>96.8</v>
      </c>
      <c r="H130" s="254">
        <v>92</v>
      </c>
      <c r="I130" s="234">
        <v>50</v>
      </c>
      <c r="J130" s="234">
        <v>89.3</v>
      </c>
      <c r="K130" s="254">
        <v>77</v>
      </c>
      <c r="L130" s="234">
        <v>47</v>
      </c>
    </row>
    <row r="131" spans="1:12">
      <c r="A131" s="24" t="s">
        <v>135</v>
      </c>
      <c r="B131" s="24" t="s">
        <v>100</v>
      </c>
      <c r="C131" s="24" t="s">
        <v>59</v>
      </c>
      <c r="D131" s="24" t="s">
        <v>108</v>
      </c>
      <c r="E131" s="24" t="s">
        <v>160</v>
      </c>
      <c r="F131" s="24" t="str">
        <f t="shared" si="1"/>
        <v>00002015NA</v>
      </c>
      <c r="G131" s="234">
        <v>96.1</v>
      </c>
      <c r="H131" s="254">
        <v>87</v>
      </c>
      <c r="I131" s="234">
        <v>48</v>
      </c>
      <c r="J131" s="234">
        <v>83</v>
      </c>
      <c r="K131" s="254">
        <v>68</v>
      </c>
      <c r="L131" s="234">
        <v>51.5</v>
      </c>
    </row>
    <row r="132" spans="1:12">
      <c r="A132" s="24" t="s">
        <v>135</v>
      </c>
      <c r="B132" s="24" t="s">
        <v>100</v>
      </c>
      <c r="C132" s="24" t="s">
        <v>59</v>
      </c>
      <c r="D132" s="24" t="s">
        <v>108</v>
      </c>
      <c r="E132" s="24" t="s">
        <v>161</v>
      </c>
      <c r="F132" s="24" t="str">
        <f t="shared" si="1"/>
        <v>00002015NH</v>
      </c>
      <c r="G132" s="234">
        <v>94.8</v>
      </c>
      <c r="H132" s="254">
        <v>86</v>
      </c>
      <c r="I132" s="234">
        <v>58.5</v>
      </c>
      <c r="J132" s="234">
        <v>84.3</v>
      </c>
      <c r="K132" s="254">
        <v>69</v>
      </c>
      <c r="L132" s="234">
        <v>47</v>
      </c>
    </row>
    <row r="133" spans="1:12">
      <c r="A133" s="24" t="s">
        <v>135</v>
      </c>
      <c r="B133" s="24" t="s">
        <v>100</v>
      </c>
      <c r="C133" s="24" t="s">
        <v>59</v>
      </c>
      <c r="D133" s="24" t="s">
        <v>108</v>
      </c>
      <c r="E133" s="24" t="s">
        <v>81</v>
      </c>
      <c r="F133" s="24" t="str">
        <f t="shared" si="1"/>
        <v>00002015WH</v>
      </c>
      <c r="G133" s="234">
        <v>98.2</v>
      </c>
      <c r="H133" s="254">
        <v>95</v>
      </c>
      <c r="I133" s="234">
        <v>50</v>
      </c>
      <c r="J133" s="234">
        <v>93.5</v>
      </c>
      <c r="K133" s="254">
        <v>85</v>
      </c>
      <c r="L133" s="234">
        <v>50</v>
      </c>
    </row>
    <row r="134" spans="1:12">
      <c r="A134" s="24" t="s">
        <v>135</v>
      </c>
      <c r="B134" s="24" t="s">
        <v>148</v>
      </c>
      <c r="C134" s="24" t="s">
        <v>149</v>
      </c>
      <c r="D134" s="24" t="s">
        <v>108</v>
      </c>
      <c r="E134" s="24" t="s">
        <v>55</v>
      </c>
      <c r="F134" s="24" t="str">
        <f t="shared" si="1"/>
        <v>00572015All</v>
      </c>
      <c r="G134" s="234">
        <v>89.1</v>
      </c>
      <c r="H134" s="254">
        <v>78</v>
      </c>
      <c r="I134" s="234">
        <v>47</v>
      </c>
      <c r="J134" s="234">
        <v>70.5</v>
      </c>
      <c r="K134" s="254">
        <v>49</v>
      </c>
      <c r="L134" s="234">
        <v>25</v>
      </c>
    </row>
    <row r="135" spans="1:12">
      <c r="A135" s="24" t="s">
        <v>135</v>
      </c>
      <c r="B135" s="24" t="s">
        <v>148</v>
      </c>
      <c r="C135" s="24" t="s">
        <v>149</v>
      </c>
      <c r="D135" s="24" t="s">
        <v>108</v>
      </c>
      <c r="E135" s="24" t="s">
        <v>74</v>
      </c>
      <c r="F135" s="24" t="str">
        <f t="shared" si="1"/>
        <v>00572015AfAm</v>
      </c>
      <c r="G135" s="234">
        <v>90.2</v>
      </c>
      <c r="H135" s="254">
        <v>82</v>
      </c>
      <c r="I135" s="234" t="e">
        <v>#NULL!</v>
      </c>
      <c r="J135" s="234">
        <v>60.7</v>
      </c>
      <c r="K135" s="254">
        <v>36</v>
      </c>
      <c r="L135" s="234" t="e">
        <v>#NULL!</v>
      </c>
    </row>
    <row r="136" spans="1:12">
      <c r="A136" s="24" t="s">
        <v>135</v>
      </c>
      <c r="B136" s="24" t="s">
        <v>148</v>
      </c>
      <c r="C136" s="24" t="s">
        <v>149</v>
      </c>
      <c r="D136" s="24" t="s">
        <v>108</v>
      </c>
      <c r="E136" s="24" t="s">
        <v>42</v>
      </c>
      <c r="F136" s="24" t="str">
        <f t="shared" si="1"/>
        <v>00572015Asian</v>
      </c>
      <c r="G136" s="234">
        <v>93.8</v>
      </c>
      <c r="H136" s="254">
        <v>92</v>
      </c>
      <c r="I136" s="234" t="e">
        <v>#NULL!</v>
      </c>
      <c r="J136" s="234">
        <v>81.3</v>
      </c>
      <c r="K136" s="254">
        <v>67</v>
      </c>
      <c r="L136" s="234" t="e">
        <v>#NULL!</v>
      </c>
    </row>
    <row r="137" spans="1:12">
      <c r="A137" s="24" t="s">
        <v>135</v>
      </c>
      <c r="B137" s="24" t="s">
        <v>148</v>
      </c>
      <c r="C137" s="24" t="s">
        <v>149</v>
      </c>
      <c r="D137" s="24" t="s">
        <v>108</v>
      </c>
      <c r="E137" s="24" t="s">
        <v>77</v>
      </c>
      <c r="F137" s="24" t="str">
        <f t="shared" si="1"/>
        <v>00572015Hisp</v>
      </c>
      <c r="G137" s="234">
        <v>87.9</v>
      </c>
      <c r="H137" s="254">
        <v>76</v>
      </c>
      <c r="I137" s="234">
        <v>46</v>
      </c>
      <c r="J137" s="234">
        <v>71.099999999999994</v>
      </c>
      <c r="K137" s="254">
        <v>50</v>
      </c>
      <c r="L137" s="234">
        <v>19</v>
      </c>
    </row>
    <row r="138" spans="1:12">
      <c r="A138" s="24" t="s">
        <v>135</v>
      </c>
      <c r="B138" s="24" t="s">
        <v>148</v>
      </c>
      <c r="C138" s="24" t="s">
        <v>149</v>
      </c>
      <c r="D138" s="24" t="s">
        <v>108</v>
      </c>
      <c r="E138" s="24" t="s">
        <v>79</v>
      </c>
      <c r="F138" s="24" t="str">
        <f t="shared" si="1"/>
        <v>00572015Multi</v>
      </c>
      <c r="G138" s="234" t="e">
        <v>#NULL!</v>
      </c>
      <c r="H138" s="254" t="e">
        <v>#NULL!</v>
      </c>
      <c r="I138" s="234" t="e">
        <v>#NULL!</v>
      </c>
      <c r="J138" s="234" t="e">
        <v>#NULL!</v>
      </c>
      <c r="K138" s="254" t="e">
        <v>#NULL!</v>
      </c>
      <c r="L138" s="234" t="e">
        <v>#NULL!</v>
      </c>
    </row>
    <row r="139" spans="1:12">
      <c r="A139" s="24" t="s">
        <v>135</v>
      </c>
      <c r="B139" s="24" t="s">
        <v>148</v>
      </c>
      <c r="C139" s="24" t="s">
        <v>149</v>
      </c>
      <c r="D139" s="24" t="s">
        <v>108</v>
      </c>
      <c r="E139" s="24" t="s">
        <v>81</v>
      </c>
      <c r="F139" s="24" t="str">
        <f t="shared" si="1"/>
        <v>00572015WH</v>
      </c>
      <c r="G139" s="234">
        <v>95.7</v>
      </c>
      <c r="H139" s="254">
        <v>91</v>
      </c>
      <c r="I139" s="234" t="e">
        <v>#NULL!</v>
      </c>
      <c r="J139" s="234">
        <v>70</v>
      </c>
      <c r="K139" s="254">
        <v>40</v>
      </c>
      <c r="L139" s="234">
        <v>29</v>
      </c>
    </row>
    <row r="140" spans="1:12">
      <c r="A140" s="24" t="s">
        <v>135</v>
      </c>
      <c r="B140" s="24" t="s">
        <v>150</v>
      </c>
      <c r="C140" s="24" t="s">
        <v>151</v>
      </c>
      <c r="D140" s="24" t="s">
        <v>108</v>
      </c>
      <c r="E140" s="24" t="s">
        <v>55</v>
      </c>
      <c r="F140" s="24" t="str">
        <f t="shared" ref="F140:F203" si="3">C140&amp;D140&amp;E140</f>
        <v>00932015All</v>
      </c>
      <c r="G140" s="234">
        <v>94.4</v>
      </c>
      <c r="H140" s="254">
        <v>86</v>
      </c>
      <c r="I140" s="234">
        <v>58</v>
      </c>
      <c r="J140" s="234">
        <v>84</v>
      </c>
      <c r="K140" s="254">
        <v>65</v>
      </c>
      <c r="L140" s="234">
        <v>57</v>
      </c>
    </row>
    <row r="141" spans="1:12">
      <c r="A141" s="24" t="s">
        <v>135</v>
      </c>
      <c r="B141" s="24" t="s">
        <v>150</v>
      </c>
      <c r="C141" s="24" t="s">
        <v>151</v>
      </c>
      <c r="D141" s="24" t="s">
        <v>108</v>
      </c>
      <c r="E141" s="24" t="s">
        <v>74</v>
      </c>
      <c r="F141" s="24" t="str">
        <f t="shared" si="3"/>
        <v>00932015AfAm</v>
      </c>
      <c r="G141" s="234">
        <v>92.6</v>
      </c>
      <c r="H141" s="254">
        <v>85</v>
      </c>
      <c r="I141" s="234">
        <v>59</v>
      </c>
      <c r="J141" s="234">
        <v>79.5</v>
      </c>
      <c r="K141" s="254">
        <v>59</v>
      </c>
      <c r="L141" s="234">
        <v>60</v>
      </c>
    </row>
    <row r="142" spans="1:12">
      <c r="A142" s="24" t="s">
        <v>135</v>
      </c>
      <c r="B142" s="24" t="s">
        <v>150</v>
      </c>
      <c r="C142" s="24" t="s">
        <v>151</v>
      </c>
      <c r="D142" s="24" t="s">
        <v>108</v>
      </c>
      <c r="E142" s="24" t="s">
        <v>42</v>
      </c>
      <c r="F142" s="24" t="str">
        <f t="shared" si="3"/>
        <v>00932015Asian</v>
      </c>
      <c r="G142" s="234">
        <v>95.6</v>
      </c>
      <c r="H142" s="254">
        <v>94</v>
      </c>
      <c r="I142" s="234" t="e">
        <v>#NULL!</v>
      </c>
      <c r="J142" s="234">
        <v>92.6</v>
      </c>
      <c r="K142" s="254">
        <v>88</v>
      </c>
      <c r="L142" s="234" t="e">
        <v>#NULL!</v>
      </c>
    </row>
    <row r="143" spans="1:12">
      <c r="A143" s="24" t="s">
        <v>135</v>
      </c>
      <c r="B143" s="24" t="s">
        <v>150</v>
      </c>
      <c r="C143" s="24" t="s">
        <v>151</v>
      </c>
      <c r="D143" s="24" t="s">
        <v>108</v>
      </c>
      <c r="E143" s="24" t="s">
        <v>77</v>
      </c>
      <c r="F143" s="24" t="str">
        <f t="shared" si="3"/>
        <v>00932015Hisp</v>
      </c>
      <c r="G143" s="234">
        <v>93.3</v>
      </c>
      <c r="H143" s="254">
        <v>84</v>
      </c>
      <c r="I143" s="234">
        <v>52</v>
      </c>
      <c r="J143" s="234">
        <v>82.1</v>
      </c>
      <c r="K143" s="254">
        <v>64</v>
      </c>
      <c r="L143" s="234">
        <v>53</v>
      </c>
    </row>
    <row r="144" spans="1:12">
      <c r="A144" s="24" t="s">
        <v>135</v>
      </c>
      <c r="B144" s="24" t="s">
        <v>150</v>
      </c>
      <c r="C144" s="24" t="s">
        <v>151</v>
      </c>
      <c r="D144" s="24" t="s">
        <v>108</v>
      </c>
      <c r="E144" s="24" t="s">
        <v>79</v>
      </c>
      <c r="F144" s="24" t="str">
        <f t="shared" si="3"/>
        <v>00932015Multi</v>
      </c>
      <c r="G144" s="234" t="e">
        <v>#NULL!</v>
      </c>
      <c r="H144" s="254" t="e">
        <v>#NULL!</v>
      </c>
      <c r="I144" s="234" t="e">
        <v>#NULL!</v>
      </c>
      <c r="J144" s="234" t="e">
        <v>#NULL!</v>
      </c>
      <c r="K144" s="254" t="e">
        <v>#NULL!</v>
      </c>
      <c r="L144" s="234" t="e">
        <v>#NULL!</v>
      </c>
    </row>
    <row r="145" spans="1:12">
      <c r="A145" s="24" t="s">
        <v>135</v>
      </c>
      <c r="B145" s="24" t="s">
        <v>150</v>
      </c>
      <c r="C145" s="24" t="s">
        <v>151</v>
      </c>
      <c r="D145" s="24" t="s">
        <v>108</v>
      </c>
      <c r="E145" s="24" t="s">
        <v>160</v>
      </c>
      <c r="F145" s="24" t="str">
        <f t="shared" si="3"/>
        <v>00932015NA</v>
      </c>
      <c r="G145" s="234" t="e">
        <v>#NULL!</v>
      </c>
      <c r="H145" s="254" t="e">
        <v>#NULL!</v>
      </c>
      <c r="I145" s="234" t="e">
        <v>#NULL!</v>
      </c>
      <c r="J145" s="234" t="e">
        <v>#NULL!</v>
      </c>
      <c r="K145" s="254" t="e">
        <v>#NULL!</v>
      </c>
      <c r="L145" s="234" t="e">
        <v>#NULL!</v>
      </c>
    </row>
    <row r="146" spans="1:12">
      <c r="A146" s="24" t="s">
        <v>135</v>
      </c>
      <c r="B146" s="24" t="s">
        <v>150</v>
      </c>
      <c r="C146" s="24" t="s">
        <v>151</v>
      </c>
      <c r="D146" s="24" t="s">
        <v>108</v>
      </c>
      <c r="E146" s="24" t="s">
        <v>81</v>
      </c>
      <c r="F146" s="24" t="str">
        <f t="shared" si="3"/>
        <v>00932015WH</v>
      </c>
      <c r="G146" s="234">
        <v>96.6</v>
      </c>
      <c r="H146" s="254">
        <v>89</v>
      </c>
      <c r="I146" s="234">
        <v>60</v>
      </c>
      <c r="J146" s="234">
        <v>88.2</v>
      </c>
      <c r="K146" s="254">
        <v>68</v>
      </c>
      <c r="L146" s="234">
        <v>56.5</v>
      </c>
    </row>
    <row r="147" spans="1:12">
      <c r="A147" s="24" t="s">
        <v>135</v>
      </c>
      <c r="B147" s="24" t="s">
        <v>162</v>
      </c>
      <c r="C147" s="24" t="s">
        <v>163</v>
      </c>
      <c r="D147" s="24" t="s">
        <v>108</v>
      </c>
      <c r="E147" s="24" t="s">
        <v>55</v>
      </c>
      <c r="F147" s="24" t="str">
        <f t="shared" si="3"/>
        <v>01372015All</v>
      </c>
      <c r="G147" s="234">
        <v>88.6</v>
      </c>
      <c r="H147" s="254">
        <v>75</v>
      </c>
      <c r="I147" s="234">
        <v>47</v>
      </c>
      <c r="J147" s="234">
        <v>75.3</v>
      </c>
      <c r="K147" s="254">
        <v>53</v>
      </c>
      <c r="L147" s="234">
        <v>42</v>
      </c>
    </row>
    <row r="148" spans="1:12">
      <c r="A148" s="24" t="s">
        <v>135</v>
      </c>
      <c r="B148" s="24" t="s">
        <v>162</v>
      </c>
      <c r="C148" s="24" t="s">
        <v>163</v>
      </c>
      <c r="D148" s="24" t="s">
        <v>108</v>
      </c>
      <c r="E148" s="24" t="s">
        <v>74</v>
      </c>
      <c r="F148" s="24" t="str">
        <f t="shared" si="3"/>
        <v>01372015AfAm</v>
      </c>
      <c r="G148" s="234">
        <v>80.599999999999994</v>
      </c>
      <c r="H148" s="254">
        <v>67</v>
      </c>
      <c r="I148" s="234" t="e">
        <v>#NULL!</v>
      </c>
      <c r="J148" s="234">
        <v>60.3</v>
      </c>
      <c r="K148" s="254">
        <v>29</v>
      </c>
      <c r="L148" s="234" t="e">
        <v>#NULL!</v>
      </c>
    </row>
    <row r="149" spans="1:12">
      <c r="A149" s="24" t="s">
        <v>135</v>
      </c>
      <c r="B149" s="24" t="s">
        <v>162</v>
      </c>
      <c r="C149" s="24" t="s">
        <v>163</v>
      </c>
      <c r="D149" s="24" t="s">
        <v>108</v>
      </c>
      <c r="E149" s="24" t="s">
        <v>42</v>
      </c>
      <c r="F149" s="24" t="str">
        <f t="shared" si="3"/>
        <v>01372015Asian</v>
      </c>
      <c r="G149" s="234" t="e">
        <v>#NULL!</v>
      </c>
      <c r="H149" s="254" t="e">
        <v>#NULL!</v>
      </c>
      <c r="I149" s="234" t="e">
        <v>#NULL!</v>
      </c>
      <c r="J149" s="234" t="e">
        <v>#NULL!</v>
      </c>
      <c r="K149" s="254" t="e">
        <v>#NULL!</v>
      </c>
      <c r="L149" s="234" t="e">
        <v>#NULL!</v>
      </c>
    </row>
    <row r="150" spans="1:12">
      <c r="A150" s="24" t="s">
        <v>135</v>
      </c>
      <c r="B150" s="24" t="s">
        <v>162</v>
      </c>
      <c r="C150" s="24" t="s">
        <v>163</v>
      </c>
      <c r="D150" s="24" t="s">
        <v>108</v>
      </c>
      <c r="E150" s="24" t="s">
        <v>77</v>
      </c>
      <c r="F150" s="24" t="str">
        <f t="shared" si="3"/>
        <v>01372015Hisp</v>
      </c>
      <c r="G150" s="234">
        <v>86.3</v>
      </c>
      <c r="H150" s="254">
        <v>71</v>
      </c>
      <c r="I150" s="234">
        <v>47</v>
      </c>
      <c r="J150" s="234">
        <v>70.5</v>
      </c>
      <c r="K150" s="254">
        <v>44</v>
      </c>
      <c r="L150" s="234">
        <v>40</v>
      </c>
    </row>
    <row r="151" spans="1:12">
      <c r="A151" s="24" t="s">
        <v>135</v>
      </c>
      <c r="B151" s="24" t="s">
        <v>162</v>
      </c>
      <c r="C151" s="24" t="s">
        <v>163</v>
      </c>
      <c r="D151" s="24" t="s">
        <v>108</v>
      </c>
      <c r="E151" s="24" t="s">
        <v>79</v>
      </c>
      <c r="F151" s="24" t="str">
        <f t="shared" si="3"/>
        <v>01372015Multi</v>
      </c>
      <c r="G151" s="234" t="e">
        <v>#NULL!</v>
      </c>
      <c r="H151" s="254" t="e">
        <v>#NULL!</v>
      </c>
      <c r="I151" s="234" t="e">
        <v>#NULL!</v>
      </c>
      <c r="J151" s="234" t="e">
        <v>#NULL!</v>
      </c>
      <c r="K151" s="254" t="e">
        <v>#NULL!</v>
      </c>
      <c r="L151" s="234" t="e">
        <v>#NULL!</v>
      </c>
    </row>
    <row r="152" spans="1:12">
      <c r="A152" s="24" t="s">
        <v>135</v>
      </c>
      <c r="B152" s="24" t="s">
        <v>162</v>
      </c>
      <c r="C152" s="24" t="s">
        <v>163</v>
      </c>
      <c r="D152" s="24" t="s">
        <v>108</v>
      </c>
      <c r="E152" s="24" t="s">
        <v>161</v>
      </c>
      <c r="F152" s="24" t="str">
        <f t="shared" si="3"/>
        <v>01372015NH</v>
      </c>
      <c r="G152" s="234" t="e">
        <v>#NULL!</v>
      </c>
      <c r="H152" s="254" t="e">
        <v>#NULL!</v>
      </c>
      <c r="I152" s="234" t="e">
        <v>#NULL!</v>
      </c>
      <c r="J152" s="234" t="e">
        <v>#NULL!</v>
      </c>
      <c r="K152" s="254" t="e">
        <v>#NULL!</v>
      </c>
      <c r="L152" s="234" t="e">
        <v>#NULL!</v>
      </c>
    </row>
    <row r="153" spans="1:12">
      <c r="A153" s="24" t="s">
        <v>135</v>
      </c>
      <c r="B153" s="24" t="s">
        <v>162</v>
      </c>
      <c r="C153" s="24" t="s">
        <v>163</v>
      </c>
      <c r="D153" s="24" t="s">
        <v>108</v>
      </c>
      <c r="E153" s="24" t="s">
        <v>81</v>
      </c>
      <c r="F153" s="24" t="str">
        <f t="shared" si="3"/>
        <v>01372015WH</v>
      </c>
      <c r="G153" s="234">
        <v>98</v>
      </c>
      <c r="H153" s="254">
        <v>91</v>
      </c>
      <c r="I153" s="234">
        <v>53</v>
      </c>
      <c r="J153" s="234">
        <v>93.5</v>
      </c>
      <c r="K153" s="254">
        <v>84</v>
      </c>
      <c r="L153" s="234">
        <v>59</v>
      </c>
    </row>
    <row r="154" spans="1:12">
      <c r="A154" s="24" t="s">
        <v>135</v>
      </c>
      <c r="B154" s="24" t="s">
        <v>152</v>
      </c>
      <c r="C154" s="24" t="s">
        <v>153</v>
      </c>
      <c r="D154" s="24" t="s">
        <v>108</v>
      </c>
      <c r="E154" s="24" t="s">
        <v>55</v>
      </c>
      <c r="F154" s="24" t="str">
        <f t="shared" si="3"/>
        <v>02012015All</v>
      </c>
      <c r="G154" s="234">
        <v>85.2</v>
      </c>
      <c r="H154" s="254">
        <v>67</v>
      </c>
      <c r="I154" s="234">
        <v>25</v>
      </c>
      <c r="J154" s="234">
        <v>64.3</v>
      </c>
      <c r="K154" s="254">
        <v>42</v>
      </c>
      <c r="L154" s="234">
        <v>18</v>
      </c>
    </row>
    <row r="155" spans="1:12">
      <c r="A155" s="24" t="s">
        <v>135</v>
      </c>
      <c r="B155" s="24" t="s">
        <v>152</v>
      </c>
      <c r="C155" s="24" t="s">
        <v>153</v>
      </c>
      <c r="D155" s="24" t="s">
        <v>108</v>
      </c>
      <c r="E155" s="24" t="s">
        <v>74</v>
      </c>
      <c r="F155" s="24" t="str">
        <f t="shared" si="3"/>
        <v>02012015AfAm</v>
      </c>
      <c r="G155" s="234">
        <v>81.400000000000006</v>
      </c>
      <c r="H155" s="254">
        <v>55</v>
      </c>
      <c r="I155" s="234">
        <v>23</v>
      </c>
      <c r="J155" s="234">
        <v>61</v>
      </c>
      <c r="K155" s="254">
        <v>36</v>
      </c>
      <c r="L155" s="234">
        <v>17</v>
      </c>
    </row>
    <row r="156" spans="1:12">
      <c r="A156" s="24" t="s">
        <v>135</v>
      </c>
      <c r="B156" s="24" t="s">
        <v>152</v>
      </c>
      <c r="C156" s="24" t="s">
        <v>153</v>
      </c>
      <c r="D156" s="24" t="s">
        <v>108</v>
      </c>
      <c r="E156" s="24" t="s">
        <v>42</v>
      </c>
      <c r="F156" s="24" t="str">
        <f t="shared" si="3"/>
        <v>02012015Asian</v>
      </c>
      <c r="G156" s="234" t="e">
        <v>#NULL!</v>
      </c>
      <c r="H156" s="254" t="e">
        <v>#NULL!</v>
      </c>
      <c r="I156" s="234" t="e">
        <v>#NULL!</v>
      </c>
      <c r="J156" s="234" t="e">
        <v>#NULL!</v>
      </c>
      <c r="K156" s="254" t="e">
        <v>#NULL!</v>
      </c>
      <c r="L156" s="234" t="e">
        <v>#NULL!</v>
      </c>
    </row>
    <row r="157" spans="1:12">
      <c r="A157" s="24" t="s">
        <v>135</v>
      </c>
      <c r="B157" s="24" t="s">
        <v>152</v>
      </c>
      <c r="C157" s="24" t="s">
        <v>153</v>
      </c>
      <c r="D157" s="24" t="s">
        <v>108</v>
      </c>
      <c r="E157" s="24" t="s">
        <v>77</v>
      </c>
      <c r="F157" s="24" t="str">
        <f t="shared" si="3"/>
        <v>02012015Hisp</v>
      </c>
      <c r="G157" s="234">
        <v>83.3</v>
      </c>
      <c r="H157" s="254">
        <v>66</v>
      </c>
      <c r="I157" s="234">
        <v>25</v>
      </c>
      <c r="J157" s="234">
        <v>58.4</v>
      </c>
      <c r="K157" s="254">
        <v>35</v>
      </c>
      <c r="L157" s="234">
        <v>18</v>
      </c>
    </row>
    <row r="158" spans="1:12">
      <c r="A158" s="24" t="s">
        <v>135</v>
      </c>
      <c r="B158" s="24" t="s">
        <v>152</v>
      </c>
      <c r="C158" s="24" t="s">
        <v>153</v>
      </c>
      <c r="D158" s="24" t="s">
        <v>108</v>
      </c>
      <c r="E158" s="24" t="s">
        <v>79</v>
      </c>
      <c r="F158" s="24" t="str">
        <f t="shared" si="3"/>
        <v>02012015Multi</v>
      </c>
      <c r="G158" s="234">
        <v>87.5</v>
      </c>
      <c r="H158" s="254">
        <v>63</v>
      </c>
      <c r="I158" s="234" t="e">
        <v>#NULL!</v>
      </c>
      <c r="J158" s="234">
        <v>51</v>
      </c>
      <c r="K158" s="254">
        <v>29</v>
      </c>
      <c r="L158" s="234" t="e">
        <v>#NULL!</v>
      </c>
    </row>
    <row r="159" spans="1:12">
      <c r="A159" s="24" t="s">
        <v>135</v>
      </c>
      <c r="B159" s="24" t="s">
        <v>152</v>
      </c>
      <c r="C159" s="24" t="s">
        <v>153</v>
      </c>
      <c r="D159" s="24" t="s">
        <v>108</v>
      </c>
      <c r="E159" s="24" t="s">
        <v>160</v>
      </c>
      <c r="F159" s="24" t="str">
        <f t="shared" si="3"/>
        <v>02012015NA</v>
      </c>
      <c r="G159" s="234" t="e">
        <v>#NULL!</v>
      </c>
      <c r="H159" s="254" t="e">
        <v>#NULL!</v>
      </c>
      <c r="I159" s="234" t="e">
        <v>#NULL!</v>
      </c>
      <c r="J159" s="234" t="e">
        <v>#NULL!</v>
      </c>
      <c r="K159" s="254" t="e">
        <v>#NULL!</v>
      </c>
      <c r="L159" s="234" t="e">
        <v>#NULL!</v>
      </c>
    </row>
    <row r="160" spans="1:12">
      <c r="A160" s="24" t="s">
        <v>135</v>
      </c>
      <c r="B160" s="24" t="s">
        <v>152</v>
      </c>
      <c r="C160" s="24" t="s">
        <v>153</v>
      </c>
      <c r="D160" s="24" t="s">
        <v>108</v>
      </c>
      <c r="E160" s="24" t="s">
        <v>161</v>
      </c>
      <c r="F160" s="24" t="str">
        <f t="shared" si="3"/>
        <v>02012015NH</v>
      </c>
      <c r="G160" s="234" t="e">
        <v>#NULL!</v>
      </c>
      <c r="H160" s="254" t="e">
        <v>#NULL!</v>
      </c>
      <c r="I160" s="234" t="e">
        <v>#NULL!</v>
      </c>
      <c r="J160" s="234" t="e">
        <v>#NULL!</v>
      </c>
      <c r="K160" s="254" t="e">
        <v>#NULL!</v>
      </c>
      <c r="L160" s="234" t="e">
        <v>#NULL!</v>
      </c>
    </row>
    <row r="161" spans="1:12">
      <c r="A161" s="24" t="s">
        <v>135</v>
      </c>
      <c r="B161" s="24" t="s">
        <v>152</v>
      </c>
      <c r="C161" s="24" t="s">
        <v>153</v>
      </c>
      <c r="D161" s="24" t="s">
        <v>108</v>
      </c>
      <c r="E161" s="24" t="s">
        <v>81</v>
      </c>
      <c r="F161" s="24" t="str">
        <f t="shared" si="3"/>
        <v>02012015WH</v>
      </c>
      <c r="G161" s="234">
        <v>88</v>
      </c>
      <c r="H161" s="254">
        <v>73</v>
      </c>
      <c r="I161" s="234">
        <v>28</v>
      </c>
      <c r="J161" s="234">
        <v>72.7</v>
      </c>
      <c r="K161" s="254">
        <v>52</v>
      </c>
      <c r="L161" s="234">
        <v>21</v>
      </c>
    </row>
    <row r="162" spans="1:12">
      <c r="A162" s="24" t="s">
        <v>135</v>
      </c>
      <c r="B162" s="24" t="s">
        <v>154</v>
      </c>
      <c r="C162" s="24" t="s">
        <v>155</v>
      </c>
      <c r="D162" s="24" t="s">
        <v>108</v>
      </c>
      <c r="E162" s="24" t="s">
        <v>55</v>
      </c>
      <c r="F162" s="24" t="str">
        <f t="shared" si="3"/>
        <v>02622015All</v>
      </c>
      <c r="G162" s="234">
        <v>96</v>
      </c>
      <c r="H162" s="254">
        <v>89</v>
      </c>
      <c r="I162" s="234">
        <v>35</v>
      </c>
      <c r="J162" s="234">
        <v>90.3</v>
      </c>
      <c r="K162" s="254">
        <v>78</v>
      </c>
      <c r="L162" s="234">
        <v>30.5</v>
      </c>
    </row>
    <row r="163" spans="1:12">
      <c r="A163" s="24" t="s">
        <v>135</v>
      </c>
      <c r="B163" s="24" t="s">
        <v>154</v>
      </c>
      <c r="C163" s="24" t="s">
        <v>155</v>
      </c>
      <c r="D163" s="24" t="s">
        <v>108</v>
      </c>
      <c r="E163" s="24" t="s">
        <v>74</v>
      </c>
      <c r="F163" s="24" t="str">
        <f t="shared" si="3"/>
        <v>02622015AfAm</v>
      </c>
      <c r="G163" s="234">
        <v>92.5</v>
      </c>
      <c r="H163" s="254">
        <v>70</v>
      </c>
      <c r="I163" s="234" t="e">
        <v>#NULL!</v>
      </c>
      <c r="J163" s="234">
        <v>87.5</v>
      </c>
      <c r="K163" s="254">
        <v>70</v>
      </c>
      <c r="L163" s="234" t="e">
        <v>#NULL!</v>
      </c>
    </row>
    <row r="164" spans="1:12">
      <c r="A164" s="24" t="s">
        <v>135</v>
      </c>
      <c r="B164" s="24" t="s">
        <v>154</v>
      </c>
      <c r="C164" s="24" t="s">
        <v>155</v>
      </c>
      <c r="D164" s="24" t="s">
        <v>108</v>
      </c>
      <c r="E164" s="24" t="s">
        <v>42</v>
      </c>
      <c r="F164" s="24" t="str">
        <f t="shared" si="3"/>
        <v>02622015Asian</v>
      </c>
      <c r="G164" s="234">
        <v>89.6</v>
      </c>
      <c r="H164" s="254">
        <v>67</v>
      </c>
      <c r="I164" s="234" t="e">
        <v>#NULL!</v>
      </c>
      <c r="J164" s="234">
        <v>100</v>
      </c>
      <c r="K164" s="254">
        <v>92</v>
      </c>
      <c r="L164" s="234" t="e">
        <v>#NULL!</v>
      </c>
    </row>
    <row r="165" spans="1:12">
      <c r="A165" s="24" t="s">
        <v>135</v>
      </c>
      <c r="B165" s="24" t="s">
        <v>154</v>
      </c>
      <c r="C165" s="24" t="s">
        <v>155</v>
      </c>
      <c r="D165" s="24" t="s">
        <v>108</v>
      </c>
      <c r="E165" s="24" t="s">
        <v>77</v>
      </c>
      <c r="F165" s="24" t="str">
        <f t="shared" si="3"/>
        <v>02622015Hisp</v>
      </c>
      <c r="G165" s="234">
        <v>96</v>
      </c>
      <c r="H165" s="254">
        <v>88</v>
      </c>
      <c r="I165" s="234">
        <v>23.5</v>
      </c>
      <c r="J165" s="234">
        <v>93.3</v>
      </c>
      <c r="K165" s="254">
        <v>81</v>
      </c>
      <c r="L165" s="234">
        <v>33</v>
      </c>
    </row>
    <row r="166" spans="1:12">
      <c r="A166" s="24" t="s">
        <v>135</v>
      </c>
      <c r="B166" s="24" t="s">
        <v>154</v>
      </c>
      <c r="C166" s="24" t="s">
        <v>155</v>
      </c>
      <c r="D166" s="24" t="s">
        <v>108</v>
      </c>
      <c r="E166" s="24" t="s">
        <v>79</v>
      </c>
      <c r="F166" s="24" t="str">
        <f t="shared" si="3"/>
        <v>02622015Multi</v>
      </c>
      <c r="G166" s="234" t="e">
        <v>#NULL!</v>
      </c>
      <c r="H166" s="254" t="e">
        <v>#NULL!</v>
      </c>
      <c r="I166" s="234" t="e">
        <v>#NULL!</v>
      </c>
      <c r="J166" s="234" t="e">
        <v>#NULL!</v>
      </c>
      <c r="K166" s="254" t="e">
        <v>#NULL!</v>
      </c>
      <c r="L166" s="234" t="e">
        <v>#NULL!</v>
      </c>
    </row>
    <row r="167" spans="1:12">
      <c r="A167" s="24" t="s">
        <v>135</v>
      </c>
      <c r="B167" s="24" t="s">
        <v>154</v>
      </c>
      <c r="C167" s="24" t="s">
        <v>155</v>
      </c>
      <c r="D167" s="24" t="s">
        <v>108</v>
      </c>
      <c r="E167" s="24" t="s">
        <v>81</v>
      </c>
      <c r="F167" s="24" t="str">
        <f t="shared" si="3"/>
        <v>02622015WH</v>
      </c>
      <c r="G167" s="234">
        <v>96.7</v>
      </c>
      <c r="H167" s="254">
        <v>93</v>
      </c>
      <c r="I167" s="234">
        <v>36</v>
      </c>
      <c r="J167" s="234">
        <v>89.1</v>
      </c>
      <c r="K167" s="254">
        <v>76</v>
      </c>
      <c r="L167" s="234">
        <v>26</v>
      </c>
    </row>
    <row r="168" spans="1:12">
      <c r="A168" s="24" t="s">
        <v>135</v>
      </c>
      <c r="B168" s="24" t="s">
        <v>105</v>
      </c>
      <c r="C168" s="24" t="s">
        <v>61</v>
      </c>
      <c r="D168" s="24" t="s">
        <v>108</v>
      </c>
      <c r="E168" s="24" t="s">
        <v>55</v>
      </c>
      <c r="F168" s="24" t="str">
        <f t="shared" si="3"/>
        <v>02812015All</v>
      </c>
      <c r="G168" s="234">
        <v>89.2</v>
      </c>
      <c r="H168" s="254">
        <v>75</v>
      </c>
      <c r="I168" s="234">
        <v>46</v>
      </c>
      <c r="J168" s="234">
        <v>71.5</v>
      </c>
      <c r="K168" s="254">
        <v>46</v>
      </c>
      <c r="L168" s="234">
        <v>51</v>
      </c>
    </row>
    <row r="169" spans="1:12">
      <c r="A169" s="24" t="s">
        <v>135</v>
      </c>
      <c r="B169" s="24" t="s">
        <v>105</v>
      </c>
      <c r="C169" s="24" t="s">
        <v>61</v>
      </c>
      <c r="D169" s="24" t="s">
        <v>108</v>
      </c>
      <c r="E169" s="24" t="s">
        <v>74</v>
      </c>
      <c r="F169" s="24" t="str">
        <f t="shared" si="3"/>
        <v>02812015AfAm</v>
      </c>
      <c r="G169" s="234">
        <v>91.7</v>
      </c>
      <c r="H169" s="254">
        <v>80</v>
      </c>
      <c r="I169" s="234">
        <v>50</v>
      </c>
      <c r="J169" s="234">
        <v>73.900000000000006</v>
      </c>
      <c r="K169" s="254">
        <v>49</v>
      </c>
      <c r="L169" s="234">
        <v>53</v>
      </c>
    </row>
    <row r="170" spans="1:12">
      <c r="A170" s="24" t="s">
        <v>135</v>
      </c>
      <c r="B170" s="24" t="s">
        <v>105</v>
      </c>
      <c r="C170" s="24" t="s">
        <v>61</v>
      </c>
      <c r="D170" s="24" t="s">
        <v>108</v>
      </c>
      <c r="E170" s="24" t="s">
        <v>42</v>
      </c>
      <c r="F170" s="24" t="str">
        <f t="shared" si="3"/>
        <v>02812015Asian</v>
      </c>
      <c r="G170" s="234">
        <v>89</v>
      </c>
      <c r="H170" s="254">
        <v>68</v>
      </c>
      <c r="I170" s="234" t="e">
        <v>#NULL!</v>
      </c>
      <c r="J170" s="234">
        <v>87</v>
      </c>
      <c r="K170" s="254">
        <v>64</v>
      </c>
      <c r="L170" s="234" t="e">
        <v>#NULL!</v>
      </c>
    </row>
    <row r="171" spans="1:12">
      <c r="A171" s="24" t="s">
        <v>135</v>
      </c>
      <c r="B171" s="24" t="s">
        <v>105</v>
      </c>
      <c r="C171" s="24" t="s">
        <v>61</v>
      </c>
      <c r="D171" s="24" t="s">
        <v>108</v>
      </c>
      <c r="E171" s="24" t="s">
        <v>77</v>
      </c>
      <c r="F171" s="24" t="str">
        <f t="shared" si="3"/>
        <v>02812015Hisp</v>
      </c>
      <c r="G171" s="234">
        <v>88.2</v>
      </c>
      <c r="H171" s="254">
        <v>73</v>
      </c>
      <c r="I171" s="234">
        <v>46</v>
      </c>
      <c r="J171" s="234">
        <v>68.8</v>
      </c>
      <c r="K171" s="254">
        <v>42</v>
      </c>
      <c r="L171" s="234">
        <v>51</v>
      </c>
    </row>
    <row r="172" spans="1:12">
      <c r="A172" s="24" t="s">
        <v>135</v>
      </c>
      <c r="B172" s="24" t="s">
        <v>105</v>
      </c>
      <c r="C172" s="24" t="s">
        <v>61</v>
      </c>
      <c r="D172" s="24" t="s">
        <v>108</v>
      </c>
      <c r="E172" s="24" t="s">
        <v>79</v>
      </c>
      <c r="F172" s="24" t="str">
        <f t="shared" si="3"/>
        <v>02812015Multi</v>
      </c>
      <c r="G172" s="234">
        <v>92.5</v>
      </c>
      <c r="H172" s="254">
        <v>90</v>
      </c>
      <c r="I172" s="234" t="e">
        <v>#NULL!</v>
      </c>
      <c r="J172" s="234">
        <v>82.5</v>
      </c>
      <c r="K172" s="254">
        <v>70</v>
      </c>
      <c r="L172" s="234" t="e">
        <v>#NULL!</v>
      </c>
    </row>
    <row r="173" spans="1:12">
      <c r="A173" s="24" t="s">
        <v>135</v>
      </c>
      <c r="B173" s="24" t="s">
        <v>105</v>
      </c>
      <c r="C173" s="24" t="s">
        <v>61</v>
      </c>
      <c r="D173" s="24" t="s">
        <v>108</v>
      </c>
      <c r="E173" s="24" t="s">
        <v>81</v>
      </c>
      <c r="F173" s="24" t="str">
        <f t="shared" si="3"/>
        <v>02812015WH</v>
      </c>
      <c r="G173" s="234">
        <v>92.6</v>
      </c>
      <c r="H173" s="254">
        <v>80</v>
      </c>
      <c r="I173" s="234">
        <v>45.5</v>
      </c>
      <c r="J173" s="234">
        <v>82.8</v>
      </c>
      <c r="K173" s="254">
        <v>64</v>
      </c>
      <c r="L173" s="234">
        <v>56</v>
      </c>
    </row>
    <row r="174" spans="1:12">
      <c r="A174" s="24" t="s">
        <v>135</v>
      </c>
      <c r="B174" s="24" t="s">
        <v>156</v>
      </c>
      <c r="C174" s="24" t="s">
        <v>157</v>
      </c>
      <c r="D174" s="24" t="s">
        <v>108</v>
      </c>
      <c r="E174" s="24" t="s">
        <v>55</v>
      </c>
      <c r="F174" s="24" t="str">
        <f t="shared" si="3"/>
        <v>04942015All</v>
      </c>
      <c r="G174" s="234">
        <v>100</v>
      </c>
      <c r="H174" s="254">
        <v>100</v>
      </c>
      <c r="I174" s="234">
        <v>38.5</v>
      </c>
      <c r="J174" s="234">
        <v>98.4</v>
      </c>
      <c r="K174" s="254">
        <v>94</v>
      </c>
      <c r="L174" s="234">
        <v>64.5</v>
      </c>
    </row>
    <row r="175" spans="1:12">
      <c r="A175" s="24" t="s">
        <v>135</v>
      </c>
      <c r="B175" s="24" t="s">
        <v>156</v>
      </c>
      <c r="C175" s="24" t="s">
        <v>157</v>
      </c>
      <c r="D175" s="24" t="s">
        <v>108</v>
      </c>
      <c r="E175" s="24" t="s">
        <v>74</v>
      </c>
      <c r="F175" s="24" t="str">
        <f t="shared" si="3"/>
        <v>04942015AfAm</v>
      </c>
      <c r="G175" s="234">
        <v>100</v>
      </c>
      <c r="H175" s="254">
        <v>100</v>
      </c>
      <c r="I175" s="234" t="e">
        <v>#NULL!</v>
      </c>
      <c r="J175" s="234">
        <v>97.4</v>
      </c>
      <c r="K175" s="254">
        <v>89</v>
      </c>
      <c r="L175" s="234" t="e">
        <v>#NULL!</v>
      </c>
    </row>
    <row r="176" spans="1:12">
      <c r="A176" s="24" t="s">
        <v>135</v>
      </c>
      <c r="B176" s="24" t="s">
        <v>156</v>
      </c>
      <c r="C176" s="24" t="s">
        <v>157</v>
      </c>
      <c r="D176" s="24" t="s">
        <v>108</v>
      </c>
      <c r="E176" s="24" t="s">
        <v>42</v>
      </c>
      <c r="F176" s="24" t="str">
        <f t="shared" si="3"/>
        <v>04942015Asian</v>
      </c>
      <c r="G176" s="234" t="e">
        <v>#NULL!</v>
      </c>
      <c r="H176" s="254" t="e">
        <v>#NULL!</v>
      </c>
      <c r="I176" s="234" t="e">
        <v>#NULL!</v>
      </c>
      <c r="J176" s="234" t="e">
        <v>#NULL!</v>
      </c>
      <c r="K176" s="254" t="e">
        <v>#NULL!</v>
      </c>
      <c r="L176" s="234" t="e">
        <v>#NULL!</v>
      </c>
    </row>
    <row r="177" spans="1:12">
      <c r="A177" s="24" t="s">
        <v>135</v>
      </c>
      <c r="B177" s="24" t="s">
        <v>156</v>
      </c>
      <c r="C177" s="24" t="s">
        <v>157</v>
      </c>
      <c r="D177" s="24" t="s">
        <v>108</v>
      </c>
      <c r="E177" s="24" t="s">
        <v>77</v>
      </c>
      <c r="F177" s="24" t="str">
        <f t="shared" si="3"/>
        <v>04942015Hisp</v>
      </c>
      <c r="G177" s="234">
        <v>100</v>
      </c>
      <c r="H177" s="254">
        <v>100</v>
      </c>
      <c r="I177" s="234" t="e">
        <v>#NULL!</v>
      </c>
      <c r="J177" s="234">
        <v>100</v>
      </c>
      <c r="K177" s="254">
        <v>100</v>
      </c>
      <c r="L177" s="234" t="e">
        <v>#NULL!</v>
      </c>
    </row>
    <row r="178" spans="1:12">
      <c r="A178" s="24" t="s">
        <v>135</v>
      </c>
      <c r="B178" s="24" t="s">
        <v>156</v>
      </c>
      <c r="C178" s="24" t="s">
        <v>157</v>
      </c>
      <c r="D178" s="24" t="s">
        <v>108</v>
      </c>
      <c r="E178" s="24" t="s">
        <v>81</v>
      </c>
      <c r="F178" s="24" t="str">
        <f t="shared" si="3"/>
        <v>04942015WH</v>
      </c>
      <c r="G178" s="234">
        <v>100</v>
      </c>
      <c r="H178" s="254">
        <v>100</v>
      </c>
      <c r="I178" s="234" t="e">
        <v>#NULL!</v>
      </c>
      <c r="J178" s="234">
        <v>98.1</v>
      </c>
      <c r="K178" s="254">
        <v>92</v>
      </c>
      <c r="L178" s="234" t="e">
        <v>#NULL!</v>
      </c>
    </row>
    <row r="179" spans="1:12">
      <c r="A179" s="24" t="s">
        <v>135</v>
      </c>
      <c r="B179" s="24" t="s">
        <v>158</v>
      </c>
      <c r="C179" s="24" t="s">
        <v>159</v>
      </c>
      <c r="D179" s="24" t="s">
        <v>108</v>
      </c>
      <c r="E179" s="24" t="s">
        <v>55</v>
      </c>
      <c r="F179" s="24" t="str">
        <f t="shared" si="3"/>
        <v>04962015All</v>
      </c>
      <c r="G179" s="234">
        <v>98.6</v>
      </c>
      <c r="H179" s="254">
        <v>94</v>
      </c>
      <c r="I179" s="234">
        <v>39</v>
      </c>
      <c r="J179" s="234">
        <v>93.3</v>
      </c>
      <c r="K179" s="254">
        <v>81</v>
      </c>
      <c r="L179" s="234">
        <v>57</v>
      </c>
    </row>
    <row r="180" spans="1:12">
      <c r="A180" s="24" t="s">
        <v>135</v>
      </c>
      <c r="B180" s="24" t="s">
        <v>158</v>
      </c>
      <c r="C180" s="24" t="s">
        <v>159</v>
      </c>
      <c r="D180" s="24" t="s">
        <v>108</v>
      </c>
      <c r="E180" s="24" t="s">
        <v>74</v>
      </c>
      <c r="F180" s="24" t="str">
        <f t="shared" si="3"/>
        <v>04962015AfAm</v>
      </c>
      <c r="G180" s="234" t="e">
        <v>#NULL!</v>
      </c>
      <c r="H180" s="254" t="e">
        <v>#NULL!</v>
      </c>
      <c r="I180" s="234" t="e">
        <v>#NULL!</v>
      </c>
      <c r="J180" s="234" t="e">
        <v>#NULL!</v>
      </c>
      <c r="K180" s="254" t="e">
        <v>#NULL!</v>
      </c>
      <c r="L180" s="234" t="e">
        <v>#NULL!</v>
      </c>
    </row>
    <row r="181" spans="1:12">
      <c r="A181" s="24" t="s">
        <v>135</v>
      </c>
      <c r="B181" s="24" t="s">
        <v>158</v>
      </c>
      <c r="C181" s="24" t="s">
        <v>159</v>
      </c>
      <c r="D181" s="24" t="s">
        <v>108</v>
      </c>
      <c r="E181" s="24" t="s">
        <v>77</v>
      </c>
      <c r="F181" s="24" t="str">
        <f t="shared" si="3"/>
        <v>04962015Hisp</v>
      </c>
      <c r="G181" s="234">
        <v>97.9</v>
      </c>
      <c r="H181" s="254">
        <v>92</v>
      </c>
      <c r="I181" s="234" t="e">
        <v>#NULL!</v>
      </c>
      <c r="J181" s="234">
        <v>83.3</v>
      </c>
      <c r="K181" s="254">
        <v>58</v>
      </c>
      <c r="L181" s="234" t="e">
        <v>#NULL!</v>
      </c>
    </row>
    <row r="182" spans="1:12">
      <c r="A182" s="24" t="s">
        <v>135</v>
      </c>
      <c r="B182" s="24" t="s">
        <v>158</v>
      </c>
      <c r="C182" s="24" t="s">
        <v>159</v>
      </c>
      <c r="D182" s="24" t="s">
        <v>108</v>
      </c>
      <c r="E182" s="24" t="s">
        <v>79</v>
      </c>
      <c r="F182" s="24" t="str">
        <f t="shared" si="3"/>
        <v>04962015Multi</v>
      </c>
      <c r="G182" s="234" t="e">
        <v>#NULL!</v>
      </c>
      <c r="H182" s="254" t="e">
        <v>#NULL!</v>
      </c>
      <c r="I182" s="234" t="e">
        <v>#NULL!</v>
      </c>
      <c r="J182" s="234" t="e">
        <v>#NULL!</v>
      </c>
      <c r="K182" s="254" t="e">
        <v>#NULL!</v>
      </c>
      <c r="L182" s="234" t="e">
        <v>#NULL!</v>
      </c>
    </row>
    <row r="183" spans="1:12">
      <c r="A183" s="24" t="s">
        <v>135</v>
      </c>
      <c r="B183" s="24" t="s">
        <v>158</v>
      </c>
      <c r="C183" s="24" t="s">
        <v>159</v>
      </c>
      <c r="D183" s="24" t="s">
        <v>108</v>
      </c>
      <c r="E183" s="24" t="s">
        <v>160</v>
      </c>
      <c r="F183" s="24" t="str">
        <f t="shared" si="3"/>
        <v>04962015NA</v>
      </c>
      <c r="G183" s="234" t="e">
        <v>#NULL!</v>
      </c>
      <c r="H183" s="254" t="e">
        <v>#NULL!</v>
      </c>
      <c r="I183" s="234" t="e">
        <v>#NULL!</v>
      </c>
      <c r="J183" s="234" t="e">
        <v>#NULL!</v>
      </c>
      <c r="K183" s="254" t="e">
        <v>#NULL!</v>
      </c>
      <c r="L183" s="234" t="e">
        <v>#NULL!</v>
      </c>
    </row>
    <row r="184" spans="1:12">
      <c r="A184" s="24" t="s">
        <v>135</v>
      </c>
      <c r="B184" s="24" t="s">
        <v>158</v>
      </c>
      <c r="C184" s="24" t="s">
        <v>159</v>
      </c>
      <c r="D184" s="24" t="s">
        <v>108</v>
      </c>
      <c r="E184" s="24" t="s">
        <v>81</v>
      </c>
      <c r="F184" s="24" t="str">
        <f t="shared" si="3"/>
        <v>04962015WH</v>
      </c>
      <c r="G184" s="234">
        <v>98.3</v>
      </c>
      <c r="H184" s="254">
        <v>93</v>
      </c>
      <c r="I184" s="234">
        <v>35</v>
      </c>
      <c r="J184" s="234">
        <v>95.8</v>
      </c>
      <c r="K184" s="254">
        <v>87</v>
      </c>
      <c r="L184" s="234">
        <v>57.5</v>
      </c>
    </row>
    <row r="185" spans="1:12">
      <c r="A185" s="24" t="s">
        <v>135</v>
      </c>
      <c r="B185" s="24" t="s">
        <v>107</v>
      </c>
      <c r="C185" s="24" t="s">
        <v>57</v>
      </c>
      <c r="D185" s="24" t="s">
        <v>108</v>
      </c>
      <c r="E185" s="24" t="s">
        <v>55</v>
      </c>
      <c r="F185" s="24" t="str">
        <f t="shared" si="3"/>
        <v>04972015All</v>
      </c>
      <c r="G185" s="234">
        <v>100</v>
      </c>
      <c r="H185" s="254">
        <v>100</v>
      </c>
      <c r="I185" s="234" t="e">
        <v>#NULL!</v>
      </c>
      <c r="J185" s="234">
        <v>100</v>
      </c>
      <c r="K185" s="254">
        <v>100</v>
      </c>
      <c r="L185" s="234" t="e">
        <v>#NULL!</v>
      </c>
    </row>
    <row r="186" spans="1:12">
      <c r="A186" s="24" t="s">
        <v>135</v>
      </c>
      <c r="B186" s="24" t="s">
        <v>107</v>
      </c>
      <c r="C186" s="24" t="s">
        <v>57</v>
      </c>
      <c r="D186" s="24" t="s">
        <v>108</v>
      </c>
      <c r="E186" s="24" t="s">
        <v>74</v>
      </c>
      <c r="F186" s="24" t="str">
        <f t="shared" si="3"/>
        <v>04972015AfAm</v>
      </c>
      <c r="G186" s="234" t="e">
        <v>#NULL!</v>
      </c>
      <c r="H186" s="254" t="e">
        <v>#NULL!</v>
      </c>
      <c r="I186" s="234" t="e">
        <v>#NULL!</v>
      </c>
      <c r="J186" s="234" t="e">
        <v>#NULL!</v>
      </c>
      <c r="K186" s="254" t="e">
        <v>#NULL!</v>
      </c>
      <c r="L186" s="234" t="e">
        <v>#NULL!</v>
      </c>
    </row>
    <row r="187" spans="1:12">
      <c r="A187" s="24" t="s">
        <v>135</v>
      </c>
      <c r="B187" s="24" t="s">
        <v>107</v>
      </c>
      <c r="C187" s="24" t="s">
        <v>57</v>
      </c>
      <c r="D187" s="24" t="s">
        <v>108</v>
      </c>
      <c r="E187" s="24" t="s">
        <v>42</v>
      </c>
      <c r="F187" s="24" t="str">
        <f t="shared" si="3"/>
        <v>04972015Asian</v>
      </c>
      <c r="G187" s="234" t="e">
        <v>#NULL!</v>
      </c>
      <c r="H187" s="254" t="e">
        <v>#NULL!</v>
      </c>
      <c r="I187" s="234" t="e">
        <v>#NULL!</v>
      </c>
      <c r="J187" s="234" t="e">
        <v>#NULL!</v>
      </c>
      <c r="K187" s="254" t="e">
        <v>#NULL!</v>
      </c>
      <c r="L187" s="234" t="e">
        <v>#NULL!</v>
      </c>
    </row>
    <row r="188" spans="1:12">
      <c r="A188" s="24" t="s">
        <v>135</v>
      </c>
      <c r="B188" s="24" t="s">
        <v>107</v>
      </c>
      <c r="C188" s="24" t="s">
        <v>57</v>
      </c>
      <c r="D188" s="24" t="s">
        <v>108</v>
      </c>
      <c r="E188" s="24" t="s">
        <v>81</v>
      </c>
      <c r="F188" s="24" t="str">
        <f t="shared" si="3"/>
        <v>04972015WH</v>
      </c>
      <c r="G188" s="234" t="e">
        <v>#NULL!</v>
      </c>
      <c r="H188" s="254" t="e">
        <v>#NULL!</v>
      </c>
      <c r="I188" s="234" t="e">
        <v>#NULL!</v>
      </c>
      <c r="J188" s="234" t="e">
        <v>#NULL!</v>
      </c>
      <c r="K188" s="254" t="e">
        <v>#NULL!</v>
      </c>
      <c r="L188" s="234" t="e">
        <v>#NULL!</v>
      </c>
    </row>
    <row r="189" spans="1:12">
      <c r="A189" s="24" t="s">
        <v>135</v>
      </c>
      <c r="B189" s="24" t="s">
        <v>164</v>
      </c>
      <c r="C189" s="24" t="s">
        <v>165</v>
      </c>
      <c r="D189" s="24" t="s">
        <v>108</v>
      </c>
      <c r="E189" s="24" t="s">
        <v>55</v>
      </c>
      <c r="F189" s="24" t="str">
        <f t="shared" si="3"/>
        <v>35062015All</v>
      </c>
      <c r="G189" s="234">
        <v>94.3</v>
      </c>
      <c r="H189" s="254">
        <v>86</v>
      </c>
      <c r="I189" s="234" t="e">
        <v>#NULL!</v>
      </c>
      <c r="J189" s="234">
        <v>97.7</v>
      </c>
      <c r="K189" s="254">
        <v>91</v>
      </c>
      <c r="L189" s="234" t="e">
        <v>#NULL!</v>
      </c>
    </row>
    <row r="190" spans="1:12">
      <c r="A190" s="24" t="s">
        <v>135</v>
      </c>
      <c r="B190" s="24" t="s">
        <v>164</v>
      </c>
      <c r="C190" s="24" t="s">
        <v>165</v>
      </c>
      <c r="D190" s="24" t="s">
        <v>108</v>
      </c>
      <c r="E190" s="24" t="s">
        <v>74</v>
      </c>
      <c r="F190" s="24" t="str">
        <f t="shared" si="3"/>
        <v>35062015AfAm</v>
      </c>
      <c r="G190" s="234">
        <v>89.6</v>
      </c>
      <c r="H190" s="254">
        <v>75</v>
      </c>
      <c r="I190" s="234" t="e">
        <v>#NULL!</v>
      </c>
      <c r="J190" s="234">
        <v>95.8</v>
      </c>
      <c r="K190" s="254">
        <v>83</v>
      </c>
      <c r="L190" s="234" t="e">
        <v>#NULL!</v>
      </c>
    </row>
    <row r="191" spans="1:12">
      <c r="A191" s="24" t="s">
        <v>135</v>
      </c>
      <c r="B191" s="24" t="s">
        <v>164</v>
      </c>
      <c r="C191" s="24" t="s">
        <v>165</v>
      </c>
      <c r="D191" s="24" t="s">
        <v>108</v>
      </c>
      <c r="E191" s="24" t="s">
        <v>77</v>
      </c>
      <c r="F191" s="24" t="str">
        <f t="shared" si="3"/>
        <v>35062015Hisp</v>
      </c>
      <c r="G191" s="234" t="e">
        <v>#NULL!</v>
      </c>
      <c r="H191" s="254" t="e">
        <v>#NULL!</v>
      </c>
      <c r="I191" s="234" t="e">
        <v>#NULL!</v>
      </c>
      <c r="J191" s="234" t="e">
        <v>#NULL!</v>
      </c>
      <c r="K191" s="254" t="e">
        <v>#NULL!</v>
      </c>
      <c r="L191" s="234" t="e">
        <v>#NULL!</v>
      </c>
    </row>
    <row r="192" spans="1:12">
      <c r="A192" s="24" t="s">
        <v>135</v>
      </c>
      <c r="B192" s="24" t="s">
        <v>164</v>
      </c>
      <c r="C192" s="24" t="s">
        <v>165</v>
      </c>
      <c r="D192" s="24" t="s">
        <v>108</v>
      </c>
      <c r="E192" s="24" t="s">
        <v>81</v>
      </c>
      <c r="F192" s="24" t="str">
        <f t="shared" si="3"/>
        <v>35062015WH</v>
      </c>
      <c r="G192" s="234" t="e">
        <v>#NULL!</v>
      </c>
      <c r="H192" s="254" t="e">
        <v>#NULL!</v>
      </c>
      <c r="I192" s="234" t="e">
        <v>#NULL!</v>
      </c>
      <c r="J192" s="234" t="e">
        <v>#NULL!</v>
      </c>
      <c r="K192" s="254" t="e">
        <v>#NULL!</v>
      </c>
      <c r="L192" s="234" t="e">
        <v>#NULL!</v>
      </c>
    </row>
    <row r="193" spans="1:12">
      <c r="A193" s="24" t="s">
        <v>135</v>
      </c>
      <c r="B193" s="24" t="s">
        <v>100</v>
      </c>
      <c r="C193" s="24" t="s">
        <v>59</v>
      </c>
      <c r="D193" s="24" t="s">
        <v>110</v>
      </c>
      <c r="E193" s="24" t="s">
        <v>55</v>
      </c>
      <c r="F193" s="24" t="str">
        <f t="shared" si="3"/>
        <v>00002016All</v>
      </c>
      <c r="G193" s="234">
        <v>96.7</v>
      </c>
      <c r="H193" s="254">
        <v>91</v>
      </c>
      <c r="I193" s="234">
        <v>50</v>
      </c>
      <c r="J193" s="234">
        <v>89.7</v>
      </c>
      <c r="K193" s="254">
        <v>78</v>
      </c>
      <c r="L193" s="234">
        <v>50</v>
      </c>
    </row>
    <row r="194" spans="1:12">
      <c r="A194" s="24" t="s">
        <v>135</v>
      </c>
      <c r="B194" s="24" t="s">
        <v>100</v>
      </c>
      <c r="C194" s="24" t="s">
        <v>59</v>
      </c>
      <c r="D194" s="24" t="s">
        <v>110</v>
      </c>
      <c r="E194" s="24" t="s">
        <v>72</v>
      </c>
      <c r="F194" s="24" t="str">
        <f t="shared" si="3"/>
        <v>00002016ELL</v>
      </c>
      <c r="G194" s="234">
        <v>74.8</v>
      </c>
      <c r="H194" s="254">
        <v>47</v>
      </c>
      <c r="I194" s="234">
        <v>55</v>
      </c>
      <c r="J194" s="234">
        <v>55.3</v>
      </c>
      <c r="K194" s="254">
        <v>26</v>
      </c>
      <c r="L194" s="234">
        <v>48</v>
      </c>
    </row>
    <row r="195" spans="1:12">
      <c r="A195" s="24" t="s">
        <v>135</v>
      </c>
      <c r="B195" s="24" t="s">
        <v>100</v>
      </c>
      <c r="C195" s="24" t="s">
        <v>59</v>
      </c>
      <c r="D195" s="24" t="s">
        <v>110</v>
      </c>
      <c r="E195" s="24" t="s">
        <v>70</v>
      </c>
      <c r="F195" s="24" t="str">
        <f t="shared" si="3"/>
        <v>00002016SPED</v>
      </c>
      <c r="G195" s="234">
        <v>88.7</v>
      </c>
      <c r="H195" s="254">
        <v>69</v>
      </c>
      <c r="I195" s="234">
        <v>43</v>
      </c>
      <c r="J195" s="234">
        <v>70.599999999999994</v>
      </c>
      <c r="K195" s="254">
        <v>39</v>
      </c>
      <c r="L195" s="234">
        <v>47</v>
      </c>
    </row>
    <row r="196" spans="1:12">
      <c r="A196" s="24" t="s">
        <v>135</v>
      </c>
      <c r="B196" s="24" t="s">
        <v>100</v>
      </c>
      <c r="C196" s="24" t="s">
        <v>59</v>
      </c>
      <c r="D196" s="24" t="s">
        <v>110</v>
      </c>
      <c r="E196" s="24" t="s">
        <v>68</v>
      </c>
      <c r="F196" s="24" t="str">
        <f t="shared" si="3"/>
        <v>00002016EcoDis</v>
      </c>
      <c r="G196" s="234">
        <v>93.4</v>
      </c>
      <c r="H196" s="254">
        <v>83</v>
      </c>
      <c r="I196" s="234">
        <v>48</v>
      </c>
      <c r="J196" s="234">
        <v>80.599999999999994</v>
      </c>
      <c r="K196" s="254">
        <v>60</v>
      </c>
      <c r="L196" s="234">
        <v>46</v>
      </c>
    </row>
    <row r="197" spans="1:12">
      <c r="A197" s="24" t="s">
        <v>135</v>
      </c>
      <c r="B197" s="24" t="s">
        <v>148</v>
      </c>
      <c r="C197" s="24" t="s">
        <v>149</v>
      </c>
      <c r="D197" s="24" t="s">
        <v>110</v>
      </c>
      <c r="E197" s="24" t="s">
        <v>55</v>
      </c>
      <c r="F197" s="24" t="str">
        <f t="shared" si="3"/>
        <v>00572016All</v>
      </c>
      <c r="G197" s="234">
        <v>82.6</v>
      </c>
      <c r="H197" s="254">
        <v>63</v>
      </c>
      <c r="I197" s="234">
        <v>54.5</v>
      </c>
      <c r="J197" s="234">
        <v>62.5</v>
      </c>
      <c r="K197" s="254">
        <v>40</v>
      </c>
      <c r="L197" s="234">
        <v>26</v>
      </c>
    </row>
    <row r="198" spans="1:12">
      <c r="A198" s="24" t="s">
        <v>135</v>
      </c>
      <c r="B198" s="24" t="s">
        <v>148</v>
      </c>
      <c r="C198" s="24" t="s">
        <v>149</v>
      </c>
      <c r="D198" s="24" t="s">
        <v>110</v>
      </c>
      <c r="E198" s="24" t="s">
        <v>72</v>
      </c>
      <c r="F198" s="24" t="str">
        <f t="shared" si="3"/>
        <v>00572016ELL</v>
      </c>
      <c r="G198" s="234">
        <v>56.3</v>
      </c>
      <c r="H198" s="254">
        <v>15</v>
      </c>
      <c r="I198" s="234" t="e">
        <v>#NULL!</v>
      </c>
      <c r="J198" s="234">
        <v>28.3</v>
      </c>
      <c r="K198" s="254">
        <v>2</v>
      </c>
      <c r="L198" s="234" t="e">
        <v>#NULL!</v>
      </c>
    </row>
    <row r="199" spans="1:12">
      <c r="A199" s="24" t="s">
        <v>135</v>
      </c>
      <c r="B199" s="24" t="s">
        <v>148</v>
      </c>
      <c r="C199" s="24" t="s">
        <v>149</v>
      </c>
      <c r="D199" s="24" t="s">
        <v>110</v>
      </c>
      <c r="E199" s="24" t="s">
        <v>70</v>
      </c>
      <c r="F199" s="24" t="str">
        <f t="shared" si="3"/>
        <v>00572016SPED</v>
      </c>
      <c r="G199" s="234">
        <v>74.3</v>
      </c>
      <c r="H199" s="254">
        <v>36</v>
      </c>
      <c r="I199" s="234" t="e">
        <v>#NULL!</v>
      </c>
      <c r="J199" s="234">
        <v>50</v>
      </c>
      <c r="K199" s="254">
        <v>24</v>
      </c>
      <c r="L199" s="234" t="e">
        <v>#NULL!</v>
      </c>
    </row>
    <row r="200" spans="1:12">
      <c r="A200" s="24" t="s">
        <v>135</v>
      </c>
      <c r="B200" s="24" t="s">
        <v>148</v>
      </c>
      <c r="C200" s="24" t="s">
        <v>149</v>
      </c>
      <c r="D200" s="24" t="s">
        <v>110</v>
      </c>
      <c r="E200" s="24" t="s">
        <v>68</v>
      </c>
      <c r="F200" s="24" t="str">
        <f t="shared" si="3"/>
        <v>00572016EcoDis</v>
      </c>
      <c r="G200" s="234">
        <v>86</v>
      </c>
      <c r="H200" s="254">
        <v>70</v>
      </c>
      <c r="I200" s="234">
        <v>49</v>
      </c>
      <c r="J200" s="234">
        <v>67.2</v>
      </c>
      <c r="K200" s="254">
        <v>43</v>
      </c>
      <c r="L200" s="234">
        <v>23</v>
      </c>
    </row>
    <row r="201" spans="1:12">
      <c r="A201" s="24" t="s">
        <v>135</v>
      </c>
      <c r="B201" s="24" t="s">
        <v>150</v>
      </c>
      <c r="C201" s="24" t="s">
        <v>151</v>
      </c>
      <c r="D201" s="24" t="s">
        <v>110</v>
      </c>
      <c r="E201" s="24" t="s">
        <v>55</v>
      </c>
      <c r="F201" s="24" t="str">
        <f t="shared" si="3"/>
        <v>00932016All</v>
      </c>
      <c r="G201" s="234">
        <v>93.5</v>
      </c>
      <c r="H201" s="254">
        <v>84</v>
      </c>
      <c r="I201" s="234">
        <v>65</v>
      </c>
      <c r="J201" s="234">
        <v>76.5</v>
      </c>
      <c r="K201" s="254">
        <v>55</v>
      </c>
      <c r="L201" s="234">
        <v>57</v>
      </c>
    </row>
    <row r="202" spans="1:12">
      <c r="A202" s="24" t="s">
        <v>135</v>
      </c>
      <c r="B202" s="24" t="s">
        <v>150</v>
      </c>
      <c r="C202" s="24" t="s">
        <v>151</v>
      </c>
      <c r="D202" s="24" t="s">
        <v>110</v>
      </c>
      <c r="E202" s="24" t="s">
        <v>72</v>
      </c>
      <c r="F202" s="24" t="str">
        <f t="shared" si="3"/>
        <v>00932016ELL</v>
      </c>
      <c r="G202" s="234">
        <v>71.3</v>
      </c>
      <c r="H202" s="254">
        <v>43</v>
      </c>
      <c r="I202" s="234" t="e">
        <v>#NULL!</v>
      </c>
      <c r="J202" s="234">
        <v>38.1</v>
      </c>
      <c r="K202" s="254">
        <v>8</v>
      </c>
      <c r="L202" s="234" t="e">
        <v>#NULL!</v>
      </c>
    </row>
    <row r="203" spans="1:12">
      <c r="A203" s="24" t="s">
        <v>135</v>
      </c>
      <c r="B203" s="24" t="s">
        <v>150</v>
      </c>
      <c r="C203" s="24" t="s">
        <v>151</v>
      </c>
      <c r="D203" s="24" t="s">
        <v>110</v>
      </c>
      <c r="E203" s="24" t="s">
        <v>70</v>
      </c>
      <c r="F203" s="24" t="str">
        <f t="shared" si="3"/>
        <v>00932016SPED</v>
      </c>
      <c r="G203" s="234">
        <v>86</v>
      </c>
      <c r="H203" s="254">
        <v>62</v>
      </c>
      <c r="I203" s="234">
        <v>50.5</v>
      </c>
      <c r="J203" s="234">
        <v>58.2</v>
      </c>
      <c r="K203" s="254">
        <v>23</v>
      </c>
      <c r="L203" s="234">
        <v>53</v>
      </c>
    </row>
    <row r="204" spans="1:12">
      <c r="A204" s="24" t="s">
        <v>135</v>
      </c>
      <c r="B204" s="24" t="s">
        <v>150</v>
      </c>
      <c r="C204" s="24" t="s">
        <v>151</v>
      </c>
      <c r="D204" s="24" t="s">
        <v>110</v>
      </c>
      <c r="E204" s="24" t="s">
        <v>68</v>
      </c>
      <c r="F204" s="24" t="str">
        <f t="shared" ref="F204:F267" si="4">C204&amp;D204&amp;E204</f>
        <v>00932016EcoDis</v>
      </c>
      <c r="G204" s="234">
        <v>93.4</v>
      </c>
      <c r="H204" s="254">
        <v>84</v>
      </c>
      <c r="I204" s="234">
        <v>55</v>
      </c>
      <c r="J204" s="234">
        <v>74.8</v>
      </c>
      <c r="K204" s="254">
        <v>50</v>
      </c>
      <c r="L204" s="234">
        <v>52</v>
      </c>
    </row>
    <row r="205" spans="1:12">
      <c r="A205" s="24" t="s">
        <v>135</v>
      </c>
      <c r="B205" s="24" t="s">
        <v>162</v>
      </c>
      <c r="C205" s="24" t="s">
        <v>163</v>
      </c>
      <c r="D205" s="24" t="s">
        <v>110</v>
      </c>
      <c r="E205" s="24" t="s">
        <v>55</v>
      </c>
      <c r="F205" s="24" t="str">
        <f t="shared" si="4"/>
        <v>01372016All</v>
      </c>
      <c r="G205" s="234">
        <v>91.7</v>
      </c>
      <c r="H205" s="254">
        <v>79</v>
      </c>
      <c r="I205" s="234">
        <v>42</v>
      </c>
      <c r="J205" s="234">
        <v>75.400000000000006</v>
      </c>
      <c r="K205" s="254">
        <v>54</v>
      </c>
      <c r="L205" s="234">
        <v>42</v>
      </c>
    </row>
    <row r="206" spans="1:12">
      <c r="A206" s="24" t="s">
        <v>135</v>
      </c>
      <c r="B206" s="24" t="s">
        <v>162</v>
      </c>
      <c r="C206" s="24" t="s">
        <v>163</v>
      </c>
      <c r="D206" s="24" t="s">
        <v>110</v>
      </c>
      <c r="E206" s="24" t="s">
        <v>72</v>
      </c>
      <c r="F206" s="24" t="str">
        <f t="shared" si="4"/>
        <v>01372016ELL</v>
      </c>
      <c r="G206" s="234">
        <v>73.2</v>
      </c>
      <c r="H206" s="254">
        <v>39</v>
      </c>
      <c r="I206" s="234">
        <v>44</v>
      </c>
      <c r="J206" s="234">
        <v>41.4</v>
      </c>
      <c r="K206" s="254">
        <v>3</v>
      </c>
      <c r="L206" s="234">
        <v>18</v>
      </c>
    </row>
    <row r="207" spans="1:12">
      <c r="A207" s="24" t="s">
        <v>135</v>
      </c>
      <c r="B207" s="24" t="s">
        <v>162</v>
      </c>
      <c r="C207" s="24" t="s">
        <v>163</v>
      </c>
      <c r="D207" s="24" t="s">
        <v>110</v>
      </c>
      <c r="E207" s="24" t="s">
        <v>70</v>
      </c>
      <c r="F207" s="24" t="str">
        <f t="shared" si="4"/>
        <v>01372016SPED</v>
      </c>
      <c r="G207" s="234">
        <v>76</v>
      </c>
      <c r="H207" s="254">
        <v>43</v>
      </c>
      <c r="I207" s="234">
        <v>36</v>
      </c>
      <c r="J207" s="234">
        <v>43.1</v>
      </c>
      <c r="K207" s="254">
        <v>12</v>
      </c>
      <c r="L207" s="234">
        <v>18</v>
      </c>
    </row>
    <row r="208" spans="1:12">
      <c r="A208" s="24" t="s">
        <v>135</v>
      </c>
      <c r="B208" s="24" t="s">
        <v>162</v>
      </c>
      <c r="C208" s="24" t="s">
        <v>163</v>
      </c>
      <c r="D208" s="24" t="s">
        <v>110</v>
      </c>
      <c r="E208" s="24" t="s">
        <v>68</v>
      </c>
      <c r="F208" s="24" t="str">
        <f t="shared" si="4"/>
        <v>01372016EcoDis</v>
      </c>
      <c r="G208" s="234">
        <v>88.7</v>
      </c>
      <c r="H208" s="254">
        <v>72</v>
      </c>
      <c r="I208" s="234">
        <v>41</v>
      </c>
      <c r="J208" s="234">
        <v>69.5</v>
      </c>
      <c r="K208" s="254">
        <v>45</v>
      </c>
      <c r="L208" s="234">
        <v>36.5</v>
      </c>
    </row>
    <row r="209" spans="1:12">
      <c r="A209" s="24" t="s">
        <v>135</v>
      </c>
      <c r="B209" s="24" t="s">
        <v>152</v>
      </c>
      <c r="C209" s="24" t="s">
        <v>153</v>
      </c>
      <c r="D209" s="24" t="s">
        <v>110</v>
      </c>
      <c r="E209" s="24" t="s">
        <v>55</v>
      </c>
      <c r="F209" s="24" t="str">
        <f t="shared" si="4"/>
        <v>02012016All</v>
      </c>
      <c r="G209" s="234">
        <v>83.7</v>
      </c>
      <c r="H209" s="254">
        <v>65</v>
      </c>
      <c r="I209" s="234">
        <v>37</v>
      </c>
      <c r="J209" s="234">
        <v>60.6</v>
      </c>
      <c r="K209" s="254">
        <v>37</v>
      </c>
      <c r="L209" s="234">
        <v>25</v>
      </c>
    </row>
    <row r="210" spans="1:12">
      <c r="A210" s="24" t="s">
        <v>135</v>
      </c>
      <c r="B210" s="24" t="s">
        <v>152</v>
      </c>
      <c r="C210" s="24" t="s">
        <v>153</v>
      </c>
      <c r="D210" s="24" t="s">
        <v>110</v>
      </c>
      <c r="E210" s="24" t="s">
        <v>72</v>
      </c>
      <c r="F210" s="24" t="str">
        <f t="shared" si="4"/>
        <v>02012016ELL</v>
      </c>
      <c r="G210" s="234">
        <v>58.3</v>
      </c>
      <c r="H210" s="254">
        <v>27</v>
      </c>
      <c r="I210" s="234" t="e">
        <v>#NULL!</v>
      </c>
      <c r="J210" s="234">
        <v>29.7</v>
      </c>
      <c r="K210" s="254">
        <v>7</v>
      </c>
      <c r="L210" s="234" t="e">
        <v>#NULL!</v>
      </c>
    </row>
    <row r="211" spans="1:12">
      <c r="A211" s="24" t="s">
        <v>135</v>
      </c>
      <c r="B211" s="24" t="s">
        <v>152</v>
      </c>
      <c r="C211" s="24" t="s">
        <v>153</v>
      </c>
      <c r="D211" s="24" t="s">
        <v>110</v>
      </c>
      <c r="E211" s="24" t="s">
        <v>70</v>
      </c>
      <c r="F211" s="24" t="str">
        <f t="shared" si="4"/>
        <v>02012016SPED</v>
      </c>
      <c r="G211" s="234">
        <v>71.8</v>
      </c>
      <c r="H211" s="254">
        <v>37</v>
      </c>
      <c r="I211" s="234">
        <v>22</v>
      </c>
      <c r="J211" s="234">
        <v>42.3</v>
      </c>
      <c r="K211" s="254">
        <v>9</v>
      </c>
      <c r="L211" s="234">
        <v>13</v>
      </c>
    </row>
    <row r="212" spans="1:12">
      <c r="A212" s="24" t="s">
        <v>135</v>
      </c>
      <c r="B212" s="24" t="s">
        <v>152</v>
      </c>
      <c r="C212" s="24" t="s">
        <v>153</v>
      </c>
      <c r="D212" s="24" t="s">
        <v>110</v>
      </c>
      <c r="E212" s="24" t="s">
        <v>68</v>
      </c>
      <c r="F212" s="24" t="str">
        <f t="shared" si="4"/>
        <v>02012016EcoDis</v>
      </c>
      <c r="G212" s="234">
        <v>83.7</v>
      </c>
      <c r="H212" s="254">
        <v>64</v>
      </c>
      <c r="I212" s="234">
        <v>32.5</v>
      </c>
      <c r="J212" s="234">
        <v>59</v>
      </c>
      <c r="K212" s="254">
        <v>34</v>
      </c>
      <c r="L212" s="234">
        <v>25</v>
      </c>
    </row>
    <row r="213" spans="1:12">
      <c r="A213" s="24" t="s">
        <v>135</v>
      </c>
      <c r="B213" s="24" t="s">
        <v>154</v>
      </c>
      <c r="C213" s="24" t="s">
        <v>155</v>
      </c>
      <c r="D213" s="24" t="s">
        <v>110</v>
      </c>
      <c r="E213" s="24" t="s">
        <v>55</v>
      </c>
      <c r="F213" s="24" t="str">
        <f t="shared" si="4"/>
        <v>02622016All</v>
      </c>
      <c r="G213" s="234">
        <v>95.8</v>
      </c>
      <c r="H213" s="254">
        <v>88</v>
      </c>
      <c r="I213" s="234">
        <v>35</v>
      </c>
      <c r="J213" s="234">
        <v>86.8</v>
      </c>
      <c r="K213" s="254">
        <v>69</v>
      </c>
      <c r="L213" s="234">
        <v>20</v>
      </c>
    </row>
    <row r="214" spans="1:12">
      <c r="A214" s="24" t="s">
        <v>135</v>
      </c>
      <c r="B214" s="24" t="s">
        <v>154</v>
      </c>
      <c r="C214" s="24" t="s">
        <v>155</v>
      </c>
      <c r="D214" s="24" t="s">
        <v>110</v>
      </c>
      <c r="E214" s="24" t="s">
        <v>72</v>
      </c>
      <c r="F214" s="24" t="str">
        <f t="shared" si="4"/>
        <v>02622016ELL</v>
      </c>
      <c r="G214" s="234" t="e">
        <v>#NULL!</v>
      </c>
      <c r="H214" s="254" t="e">
        <v>#NULL!</v>
      </c>
      <c r="I214" s="234" t="e">
        <v>#NULL!</v>
      </c>
      <c r="J214" s="234" t="e">
        <v>#NULL!</v>
      </c>
      <c r="K214" s="254" t="e">
        <v>#NULL!</v>
      </c>
      <c r="L214" s="234" t="e">
        <v>#NULL!</v>
      </c>
    </row>
    <row r="215" spans="1:12">
      <c r="A215" s="24" t="s">
        <v>135</v>
      </c>
      <c r="B215" s="24" t="s">
        <v>154</v>
      </c>
      <c r="C215" s="24" t="s">
        <v>155</v>
      </c>
      <c r="D215" s="24" t="s">
        <v>110</v>
      </c>
      <c r="E215" s="24" t="s">
        <v>70</v>
      </c>
      <c r="F215" s="24" t="str">
        <f t="shared" si="4"/>
        <v>02622016SPED</v>
      </c>
      <c r="G215" s="234">
        <v>75</v>
      </c>
      <c r="H215" s="254">
        <v>25</v>
      </c>
      <c r="I215" s="234" t="e">
        <v>#NULL!</v>
      </c>
      <c r="J215" s="234">
        <v>63.3</v>
      </c>
      <c r="K215" s="254">
        <v>27</v>
      </c>
      <c r="L215" s="234" t="e">
        <v>#NULL!</v>
      </c>
    </row>
    <row r="216" spans="1:12">
      <c r="A216" s="24" t="s">
        <v>135</v>
      </c>
      <c r="B216" s="24" t="s">
        <v>154</v>
      </c>
      <c r="C216" s="24" t="s">
        <v>155</v>
      </c>
      <c r="D216" s="24" t="s">
        <v>110</v>
      </c>
      <c r="E216" s="24" t="s">
        <v>68</v>
      </c>
      <c r="F216" s="24" t="str">
        <f t="shared" si="4"/>
        <v>02622016EcoDis</v>
      </c>
      <c r="G216" s="234">
        <v>93.2</v>
      </c>
      <c r="H216" s="254">
        <v>85</v>
      </c>
      <c r="I216" s="234">
        <v>42.5</v>
      </c>
      <c r="J216" s="234">
        <v>84.1</v>
      </c>
      <c r="K216" s="254">
        <v>67</v>
      </c>
      <c r="L216" s="234">
        <v>40</v>
      </c>
    </row>
    <row r="217" spans="1:12">
      <c r="A217" s="24" t="s">
        <v>135</v>
      </c>
      <c r="B217" s="24" t="s">
        <v>105</v>
      </c>
      <c r="C217" s="24" t="s">
        <v>61</v>
      </c>
      <c r="D217" s="24" t="s">
        <v>110</v>
      </c>
      <c r="E217" s="24" t="s">
        <v>55</v>
      </c>
      <c r="F217" s="24" t="str">
        <f t="shared" si="4"/>
        <v>02812016All</v>
      </c>
      <c r="G217" s="234">
        <v>90.7</v>
      </c>
      <c r="H217" s="254">
        <v>77</v>
      </c>
      <c r="I217" s="234">
        <v>50</v>
      </c>
      <c r="J217" s="234">
        <v>70.599999999999994</v>
      </c>
      <c r="K217" s="254">
        <v>43</v>
      </c>
      <c r="L217" s="234">
        <v>43</v>
      </c>
    </row>
    <row r="218" spans="1:12">
      <c r="A218" s="24" t="s">
        <v>135</v>
      </c>
      <c r="B218" s="24" t="s">
        <v>105</v>
      </c>
      <c r="C218" s="24" t="s">
        <v>61</v>
      </c>
      <c r="D218" s="24" t="s">
        <v>110</v>
      </c>
      <c r="E218" s="24" t="s">
        <v>72</v>
      </c>
      <c r="F218" s="24" t="str">
        <f t="shared" si="4"/>
        <v>02812016ELL</v>
      </c>
      <c r="G218" s="234">
        <v>71.8</v>
      </c>
      <c r="H218" s="254">
        <v>37</v>
      </c>
      <c r="I218" s="234">
        <v>55</v>
      </c>
      <c r="J218" s="234">
        <v>47.5</v>
      </c>
      <c r="K218" s="254">
        <v>15</v>
      </c>
      <c r="L218" s="234">
        <v>41.5</v>
      </c>
    </row>
    <row r="219" spans="1:12">
      <c r="A219" s="24" t="s">
        <v>135</v>
      </c>
      <c r="B219" s="24" t="s">
        <v>105</v>
      </c>
      <c r="C219" s="24" t="s">
        <v>61</v>
      </c>
      <c r="D219" s="24" t="s">
        <v>110</v>
      </c>
      <c r="E219" s="24" t="s">
        <v>70</v>
      </c>
      <c r="F219" s="24" t="str">
        <f t="shared" si="4"/>
        <v>02812016SPED</v>
      </c>
      <c r="G219" s="234">
        <v>75.900000000000006</v>
      </c>
      <c r="H219" s="254">
        <v>37</v>
      </c>
      <c r="I219" s="234">
        <v>33</v>
      </c>
      <c r="J219" s="234">
        <v>51.7</v>
      </c>
      <c r="K219" s="254">
        <v>10</v>
      </c>
      <c r="L219" s="234">
        <v>35</v>
      </c>
    </row>
    <row r="220" spans="1:12">
      <c r="A220" s="24" t="s">
        <v>135</v>
      </c>
      <c r="B220" s="24" t="s">
        <v>105</v>
      </c>
      <c r="C220" s="24" t="s">
        <v>61</v>
      </c>
      <c r="D220" s="24" t="s">
        <v>110</v>
      </c>
      <c r="E220" s="24" t="s">
        <v>68</v>
      </c>
      <c r="F220" s="24" t="str">
        <f t="shared" si="4"/>
        <v>02812016EcoDis</v>
      </c>
      <c r="G220" s="234">
        <v>89.8</v>
      </c>
      <c r="H220" s="254">
        <v>74</v>
      </c>
      <c r="I220" s="234">
        <v>48</v>
      </c>
      <c r="J220" s="234">
        <v>67.5</v>
      </c>
      <c r="K220" s="254">
        <v>39</v>
      </c>
      <c r="L220" s="234">
        <v>39</v>
      </c>
    </row>
    <row r="221" spans="1:12">
      <c r="A221" s="24" t="s">
        <v>135</v>
      </c>
      <c r="B221" s="24" t="s">
        <v>156</v>
      </c>
      <c r="C221" s="24" t="s">
        <v>157</v>
      </c>
      <c r="D221" s="24" t="s">
        <v>110</v>
      </c>
      <c r="E221" s="24" t="s">
        <v>55</v>
      </c>
      <c r="F221" s="24" t="str">
        <f t="shared" si="4"/>
        <v>04942016All</v>
      </c>
      <c r="G221" s="234">
        <v>100</v>
      </c>
      <c r="H221" s="254">
        <v>98</v>
      </c>
      <c r="I221" s="234">
        <v>67</v>
      </c>
      <c r="J221" s="234">
        <v>98.3</v>
      </c>
      <c r="K221" s="254">
        <v>93</v>
      </c>
      <c r="L221" s="234">
        <v>69.5</v>
      </c>
    </row>
    <row r="222" spans="1:12">
      <c r="A222" s="24" t="s">
        <v>135</v>
      </c>
      <c r="B222" s="24" t="s">
        <v>156</v>
      </c>
      <c r="C222" s="24" t="s">
        <v>157</v>
      </c>
      <c r="D222" s="24" t="s">
        <v>110</v>
      </c>
      <c r="E222" s="24" t="s">
        <v>72</v>
      </c>
      <c r="F222" s="24" t="str">
        <f t="shared" si="4"/>
        <v>04942016ELL</v>
      </c>
      <c r="G222" s="234" t="e">
        <v>#NULL!</v>
      </c>
      <c r="H222" s="254" t="e">
        <v>#NULL!</v>
      </c>
      <c r="I222" s="234" t="e">
        <v>#NULL!</v>
      </c>
      <c r="J222" s="234" t="e">
        <v>#NULL!</v>
      </c>
      <c r="K222" s="254" t="e">
        <v>#NULL!</v>
      </c>
      <c r="L222" s="234" t="e">
        <v>#NULL!</v>
      </c>
    </row>
    <row r="223" spans="1:12">
      <c r="A223" s="24" t="s">
        <v>135</v>
      </c>
      <c r="B223" s="24" t="s">
        <v>156</v>
      </c>
      <c r="C223" s="24" t="s">
        <v>157</v>
      </c>
      <c r="D223" s="24" t="s">
        <v>110</v>
      </c>
      <c r="E223" s="24" t="s">
        <v>70</v>
      </c>
      <c r="F223" s="24" t="str">
        <f t="shared" si="4"/>
        <v>04942016SPED</v>
      </c>
      <c r="G223" s="234" t="e">
        <v>#NULL!</v>
      </c>
      <c r="H223" s="254" t="e">
        <v>#NULL!</v>
      </c>
      <c r="I223" s="234" t="e">
        <v>#NULL!</v>
      </c>
      <c r="J223" s="234" t="e">
        <v>#NULL!</v>
      </c>
      <c r="K223" s="254" t="e">
        <v>#NULL!</v>
      </c>
      <c r="L223" s="234" t="e">
        <v>#NULL!</v>
      </c>
    </row>
    <row r="224" spans="1:12">
      <c r="A224" s="24" t="s">
        <v>135</v>
      </c>
      <c r="B224" s="24" t="s">
        <v>156</v>
      </c>
      <c r="C224" s="24" t="s">
        <v>157</v>
      </c>
      <c r="D224" s="24" t="s">
        <v>110</v>
      </c>
      <c r="E224" s="24" t="s">
        <v>68</v>
      </c>
      <c r="F224" s="24" t="str">
        <f t="shared" si="4"/>
        <v>04942016EcoDis</v>
      </c>
      <c r="G224" s="234">
        <v>100</v>
      </c>
      <c r="H224" s="254">
        <v>93</v>
      </c>
      <c r="I224" s="234" t="e">
        <v>#NULL!</v>
      </c>
      <c r="J224" s="234">
        <v>100</v>
      </c>
      <c r="K224" s="254">
        <v>93</v>
      </c>
      <c r="L224" s="234" t="e">
        <v>#NULL!</v>
      </c>
    </row>
    <row r="225" spans="1:12">
      <c r="A225" s="24" t="s">
        <v>135</v>
      </c>
      <c r="B225" s="24" t="s">
        <v>158</v>
      </c>
      <c r="C225" s="24" t="s">
        <v>159</v>
      </c>
      <c r="D225" s="24" t="s">
        <v>110</v>
      </c>
      <c r="E225" s="24" t="s">
        <v>55</v>
      </c>
      <c r="F225" s="24" t="str">
        <f t="shared" si="4"/>
        <v>04962016All</v>
      </c>
      <c r="G225" s="234">
        <v>96</v>
      </c>
      <c r="H225" s="254">
        <v>89</v>
      </c>
      <c r="I225" s="234">
        <v>38</v>
      </c>
      <c r="J225" s="234">
        <v>88.1</v>
      </c>
      <c r="K225" s="254">
        <v>70</v>
      </c>
      <c r="L225" s="234">
        <v>33</v>
      </c>
    </row>
    <row r="226" spans="1:12">
      <c r="A226" s="24" t="s">
        <v>135</v>
      </c>
      <c r="B226" s="24" t="s">
        <v>158</v>
      </c>
      <c r="C226" s="24" t="s">
        <v>159</v>
      </c>
      <c r="D226" s="24" t="s">
        <v>110</v>
      </c>
      <c r="E226" s="24" t="s">
        <v>72</v>
      </c>
      <c r="F226" s="24" t="str">
        <f t="shared" si="4"/>
        <v>04962016ELL</v>
      </c>
      <c r="G226" s="234" t="e">
        <v>#NULL!</v>
      </c>
      <c r="H226" s="254" t="e">
        <v>#NULL!</v>
      </c>
      <c r="I226" s="234" t="e">
        <v>#NULL!</v>
      </c>
      <c r="J226" s="234" t="e">
        <v>#NULL!</v>
      </c>
      <c r="K226" s="254" t="e">
        <v>#NULL!</v>
      </c>
      <c r="L226" s="234" t="e">
        <v>#NULL!</v>
      </c>
    </row>
    <row r="227" spans="1:12">
      <c r="A227" s="24" t="s">
        <v>135</v>
      </c>
      <c r="B227" s="24" t="s">
        <v>158</v>
      </c>
      <c r="C227" s="24" t="s">
        <v>159</v>
      </c>
      <c r="D227" s="24" t="s">
        <v>110</v>
      </c>
      <c r="E227" s="24" t="s">
        <v>70</v>
      </c>
      <c r="F227" s="24" t="str">
        <f t="shared" si="4"/>
        <v>04962016SPED</v>
      </c>
      <c r="G227" s="234" t="e">
        <v>#NULL!</v>
      </c>
      <c r="H227" s="254" t="e">
        <v>#NULL!</v>
      </c>
      <c r="I227" s="234" t="e">
        <v>#NULL!</v>
      </c>
      <c r="J227" s="234" t="e">
        <v>#NULL!</v>
      </c>
      <c r="K227" s="254" t="e">
        <v>#NULL!</v>
      </c>
      <c r="L227" s="234" t="e">
        <v>#NULL!</v>
      </c>
    </row>
    <row r="228" spans="1:12">
      <c r="A228" s="24" t="s">
        <v>135</v>
      </c>
      <c r="B228" s="24" t="s">
        <v>158</v>
      </c>
      <c r="C228" s="24" t="s">
        <v>159</v>
      </c>
      <c r="D228" s="24" t="s">
        <v>110</v>
      </c>
      <c r="E228" s="24" t="s">
        <v>68</v>
      </c>
      <c r="F228" s="24" t="str">
        <f t="shared" si="4"/>
        <v>04962016EcoDis</v>
      </c>
      <c r="G228" s="234">
        <v>94</v>
      </c>
      <c r="H228" s="254">
        <v>83</v>
      </c>
      <c r="I228" s="234">
        <v>38.5</v>
      </c>
      <c r="J228" s="234">
        <v>83</v>
      </c>
      <c r="K228" s="254">
        <v>61</v>
      </c>
      <c r="L228" s="234">
        <v>34</v>
      </c>
    </row>
    <row r="229" spans="1:12">
      <c r="A229" s="24" t="s">
        <v>135</v>
      </c>
      <c r="B229" s="24" t="s">
        <v>107</v>
      </c>
      <c r="C229" s="24" t="s">
        <v>57</v>
      </c>
      <c r="D229" s="24" t="s">
        <v>110</v>
      </c>
      <c r="E229" s="24" t="s">
        <v>55</v>
      </c>
      <c r="F229" s="24" t="str">
        <f t="shared" si="4"/>
        <v>04972016All</v>
      </c>
      <c r="G229" s="234">
        <v>100</v>
      </c>
      <c r="H229" s="254">
        <v>100</v>
      </c>
      <c r="I229" s="234" t="e">
        <v>#NULL!</v>
      </c>
      <c r="J229" s="234">
        <v>89.1</v>
      </c>
      <c r="K229" s="254">
        <v>75</v>
      </c>
      <c r="L229" s="234" t="e">
        <v>#NULL!</v>
      </c>
    </row>
    <row r="230" spans="1:12">
      <c r="A230" s="24" t="s">
        <v>135</v>
      </c>
      <c r="B230" s="24" t="s">
        <v>107</v>
      </c>
      <c r="C230" s="24" t="s">
        <v>57</v>
      </c>
      <c r="D230" s="24" t="s">
        <v>110</v>
      </c>
      <c r="E230" s="24" t="s">
        <v>70</v>
      </c>
      <c r="F230" s="24" t="str">
        <f t="shared" si="4"/>
        <v>04972016SPED</v>
      </c>
      <c r="G230" s="234" t="e">
        <v>#NULL!</v>
      </c>
      <c r="H230" s="254" t="e">
        <v>#NULL!</v>
      </c>
      <c r="I230" s="234" t="e">
        <v>#NULL!</v>
      </c>
      <c r="J230" s="234" t="e">
        <v>#NULL!</v>
      </c>
      <c r="K230" s="254" t="e">
        <v>#NULL!</v>
      </c>
      <c r="L230" s="234" t="e">
        <v>#NULL!</v>
      </c>
    </row>
    <row r="231" spans="1:12">
      <c r="A231" s="24" t="s">
        <v>135</v>
      </c>
      <c r="B231" s="24" t="s">
        <v>107</v>
      </c>
      <c r="C231" s="24" t="s">
        <v>57</v>
      </c>
      <c r="D231" s="24" t="s">
        <v>110</v>
      </c>
      <c r="E231" s="24" t="s">
        <v>68</v>
      </c>
      <c r="F231" s="24" t="str">
        <f t="shared" si="4"/>
        <v>04972016EcoDis</v>
      </c>
      <c r="G231" s="234" t="e">
        <v>#NULL!</v>
      </c>
      <c r="H231" s="254" t="e">
        <v>#NULL!</v>
      </c>
      <c r="I231" s="234" t="e">
        <v>#NULL!</v>
      </c>
      <c r="J231" s="234" t="e">
        <v>#NULL!</v>
      </c>
      <c r="K231" s="254" t="e">
        <v>#NULL!</v>
      </c>
      <c r="L231" s="234" t="e">
        <v>#NULL!</v>
      </c>
    </row>
    <row r="232" spans="1:12">
      <c r="A232" s="24" t="s">
        <v>135</v>
      </c>
      <c r="B232" s="24" t="s">
        <v>164</v>
      </c>
      <c r="C232" s="24" t="s">
        <v>165</v>
      </c>
      <c r="D232" s="24" t="s">
        <v>110</v>
      </c>
      <c r="E232" s="24" t="s">
        <v>55</v>
      </c>
      <c r="F232" s="24" t="str">
        <f t="shared" si="4"/>
        <v>35062016All</v>
      </c>
      <c r="G232" s="234">
        <v>100</v>
      </c>
      <c r="H232" s="254">
        <v>97</v>
      </c>
      <c r="I232" s="234">
        <v>70.5</v>
      </c>
      <c r="J232" s="234">
        <v>100</v>
      </c>
      <c r="K232" s="254">
        <v>97</v>
      </c>
      <c r="L232" s="234">
        <v>89.5</v>
      </c>
    </row>
    <row r="233" spans="1:12">
      <c r="A233" s="24" t="s">
        <v>135</v>
      </c>
      <c r="B233" s="24" t="s">
        <v>164</v>
      </c>
      <c r="C233" s="24" t="s">
        <v>165</v>
      </c>
      <c r="D233" s="24" t="s">
        <v>110</v>
      </c>
      <c r="E233" s="24" t="s">
        <v>72</v>
      </c>
      <c r="F233" s="24" t="str">
        <f t="shared" si="4"/>
        <v>35062016ELL</v>
      </c>
      <c r="G233" s="234" t="e">
        <v>#NULL!</v>
      </c>
      <c r="H233" s="254" t="e">
        <v>#NULL!</v>
      </c>
      <c r="I233" s="234" t="e">
        <v>#NULL!</v>
      </c>
      <c r="J233" s="234" t="e">
        <v>#NULL!</v>
      </c>
      <c r="K233" s="254" t="e">
        <v>#NULL!</v>
      </c>
      <c r="L233" s="234" t="e">
        <v>#NULL!</v>
      </c>
    </row>
    <row r="234" spans="1:12">
      <c r="A234" s="24" t="s">
        <v>135</v>
      </c>
      <c r="B234" s="24" t="s">
        <v>164</v>
      </c>
      <c r="C234" s="24" t="s">
        <v>165</v>
      </c>
      <c r="D234" s="24" t="s">
        <v>110</v>
      </c>
      <c r="E234" s="24" t="s">
        <v>70</v>
      </c>
      <c r="F234" s="24" t="str">
        <f t="shared" si="4"/>
        <v>35062016SPED</v>
      </c>
      <c r="G234" s="234" t="e">
        <v>#NULL!</v>
      </c>
      <c r="H234" s="254" t="e">
        <v>#NULL!</v>
      </c>
      <c r="I234" s="234" t="e">
        <v>#NULL!</v>
      </c>
      <c r="J234" s="234" t="e">
        <v>#NULL!</v>
      </c>
      <c r="K234" s="254" t="e">
        <v>#NULL!</v>
      </c>
      <c r="L234" s="234" t="e">
        <v>#NULL!</v>
      </c>
    </row>
    <row r="235" spans="1:12">
      <c r="A235" s="24" t="s">
        <v>135</v>
      </c>
      <c r="B235" s="24" t="s">
        <v>164</v>
      </c>
      <c r="C235" s="24" t="s">
        <v>165</v>
      </c>
      <c r="D235" s="24" t="s">
        <v>110</v>
      </c>
      <c r="E235" s="24" t="s">
        <v>68</v>
      </c>
      <c r="F235" s="24" t="str">
        <f t="shared" si="4"/>
        <v>35062016EcoDis</v>
      </c>
      <c r="G235" s="234">
        <v>100</v>
      </c>
      <c r="H235" s="254">
        <v>93</v>
      </c>
      <c r="I235" s="234" t="e">
        <v>#NULL!</v>
      </c>
      <c r="J235" s="234">
        <v>100</v>
      </c>
      <c r="K235" s="254">
        <v>93</v>
      </c>
      <c r="L235" s="234" t="e">
        <v>#NULL!</v>
      </c>
    </row>
    <row r="236" spans="1:12">
      <c r="A236" s="24" t="s">
        <v>135</v>
      </c>
      <c r="B236" s="24" t="s">
        <v>100</v>
      </c>
      <c r="C236" s="24" t="s">
        <v>59</v>
      </c>
      <c r="D236" s="24" t="s">
        <v>110</v>
      </c>
      <c r="E236" s="24" t="s">
        <v>55</v>
      </c>
      <c r="F236" s="24" t="str">
        <f t="shared" si="4"/>
        <v>00002016All</v>
      </c>
      <c r="G236" s="234">
        <v>96.7</v>
      </c>
      <c r="H236" s="254">
        <v>91</v>
      </c>
      <c r="I236" s="234">
        <v>50</v>
      </c>
      <c r="J236" s="234">
        <v>89.7</v>
      </c>
      <c r="K236" s="254">
        <v>78</v>
      </c>
      <c r="L236" s="234">
        <v>50</v>
      </c>
    </row>
    <row r="237" spans="1:12">
      <c r="A237" s="24" t="s">
        <v>135</v>
      </c>
      <c r="B237" s="24" t="s">
        <v>100</v>
      </c>
      <c r="C237" s="24" t="s">
        <v>59</v>
      </c>
      <c r="D237" s="24" t="s">
        <v>110</v>
      </c>
      <c r="E237" s="24" t="s">
        <v>74</v>
      </c>
      <c r="F237" s="24" t="str">
        <f t="shared" si="4"/>
        <v>00002016AfAm</v>
      </c>
      <c r="G237" s="234">
        <v>94.3</v>
      </c>
      <c r="H237" s="254">
        <v>85</v>
      </c>
      <c r="I237" s="234">
        <v>49</v>
      </c>
      <c r="J237" s="234">
        <v>80.599999999999994</v>
      </c>
      <c r="K237" s="254">
        <v>59</v>
      </c>
      <c r="L237" s="234">
        <v>47</v>
      </c>
    </row>
    <row r="238" spans="1:12">
      <c r="A238" s="24" t="s">
        <v>135</v>
      </c>
      <c r="B238" s="24" t="s">
        <v>100</v>
      </c>
      <c r="C238" s="24" t="s">
        <v>59</v>
      </c>
      <c r="D238" s="24" t="s">
        <v>110</v>
      </c>
      <c r="E238" s="24" t="s">
        <v>42</v>
      </c>
      <c r="F238" s="24" t="str">
        <f t="shared" si="4"/>
        <v>00002016Asian</v>
      </c>
      <c r="G238" s="234">
        <v>97.7</v>
      </c>
      <c r="H238" s="254">
        <v>94</v>
      </c>
      <c r="I238" s="234">
        <v>60</v>
      </c>
      <c r="J238" s="234">
        <v>95.7</v>
      </c>
      <c r="K238" s="254">
        <v>90</v>
      </c>
      <c r="L238" s="234">
        <v>61</v>
      </c>
    </row>
    <row r="239" spans="1:12">
      <c r="A239" s="24" t="s">
        <v>135</v>
      </c>
      <c r="B239" s="24" t="s">
        <v>100</v>
      </c>
      <c r="C239" s="24" t="s">
        <v>59</v>
      </c>
      <c r="D239" s="24" t="s">
        <v>110</v>
      </c>
      <c r="E239" s="24" t="s">
        <v>77</v>
      </c>
      <c r="F239" s="24" t="str">
        <f t="shared" si="4"/>
        <v>00002016Hisp</v>
      </c>
      <c r="G239" s="234">
        <v>91.4</v>
      </c>
      <c r="H239" s="254">
        <v>80</v>
      </c>
      <c r="I239" s="234">
        <v>51</v>
      </c>
      <c r="J239" s="234">
        <v>76.8</v>
      </c>
      <c r="K239" s="254">
        <v>55</v>
      </c>
      <c r="L239" s="234">
        <v>46</v>
      </c>
    </row>
    <row r="240" spans="1:12">
      <c r="A240" s="24" t="s">
        <v>135</v>
      </c>
      <c r="B240" s="24" t="s">
        <v>100</v>
      </c>
      <c r="C240" s="24" t="s">
        <v>59</v>
      </c>
      <c r="D240" s="24" t="s">
        <v>110</v>
      </c>
      <c r="E240" s="24" t="s">
        <v>79</v>
      </c>
      <c r="F240" s="24" t="str">
        <f t="shared" si="4"/>
        <v>00002016Multi</v>
      </c>
      <c r="G240" s="234">
        <v>97.1</v>
      </c>
      <c r="H240" s="254">
        <v>92</v>
      </c>
      <c r="I240" s="234">
        <v>49</v>
      </c>
      <c r="J240" s="234">
        <v>90.9</v>
      </c>
      <c r="K240" s="254">
        <v>79</v>
      </c>
      <c r="L240" s="234">
        <v>50</v>
      </c>
    </row>
    <row r="241" spans="1:12">
      <c r="A241" s="24" t="s">
        <v>135</v>
      </c>
      <c r="B241" s="24" t="s">
        <v>100</v>
      </c>
      <c r="C241" s="24" t="s">
        <v>59</v>
      </c>
      <c r="D241" s="24" t="s">
        <v>110</v>
      </c>
      <c r="E241" s="24" t="s">
        <v>160</v>
      </c>
      <c r="F241" s="24" t="str">
        <f t="shared" si="4"/>
        <v>00002016NA</v>
      </c>
      <c r="G241" s="234">
        <v>96.4</v>
      </c>
      <c r="H241" s="254">
        <v>88</v>
      </c>
      <c r="I241" s="234">
        <v>49</v>
      </c>
      <c r="J241" s="234">
        <v>83.9</v>
      </c>
      <c r="K241" s="254">
        <v>69</v>
      </c>
      <c r="L241" s="234">
        <v>49</v>
      </c>
    </row>
    <row r="242" spans="1:12">
      <c r="A242" s="24" t="s">
        <v>135</v>
      </c>
      <c r="B242" s="24" t="s">
        <v>100</v>
      </c>
      <c r="C242" s="24" t="s">
        <v>59</v>
      </c>
      <c r="D242" s="24" t="s">
        <v>110</v>
      </c>
      <c r="E242" s="24" t="s">
        <v>161</v>
      </c>
      <c r="F242" s="24" t="str">
        <f t="shared" si="4"/>
        <v>00002016NH</v>
      </c>
      <c r="G242" s="234">
        <v>97.2</v>
      </c>
      <c r="H242" s="254">
        <v>93</v>
      </c>
      <c r="I242" s="234">
        <v>62</v>
      </c>
      <c r="J242" s="234">
        <v>93.4</v>
      </c>
      <c r="K242" s="254">
        <v>81</v>
      </c>
      <c r="L242" s="234">
        <v>51.5</v>
      </c>
    </row>
    <row r="243" spans="1:12">
      <c r="A243" s="24" t="s">
        <v>135</v>
      </c>
      <c r="B243" s="24" t="s">
        <v>100</v>
      </c>
      <c r="C243" s="24" t="s">
        <v>59</v>
      </c>
      <c r="D243" s="24" t="s">
        <v>110</v>
      </c>
      <c r="E243" s="24" t="s">
        <v>81</v>
      </c>
      <c r="F243" s="24" t="str">
        <f t="shared" si="4"/>
        <v>00002016WH</v>
      </c>
      <c r="G243" s="234">
        <v>98.2</v>
      </c>
      <c r="H243" s="254">
        <v>95</v>
      </c>
      <c r="I243" s="234">
        <v>49</v>
      </c>
      <c r="J243" s="234">
        <v>93.4</v>
      </c>
      <c r="K243" s="254">
        <v>84</v>
      </c>
      <c r="L243" s="234">
        <v>50</v>
      </c>
    </row>
    <row r="244" spans="1:12">
      <c r="A244" s="24" t="s">
        <v>135</v>
      </c>
      <c r="B244" s="24" t="s">
        <v>148</v>
      </c>
      <c r="C244" s="24" t="s">
        <v>149</v>
      </c>
      <c r="D244" s="24" t="s">
        <v>110</v>
      </c>
      <c r="E244" s="24" t="s">
        <v>55</v>
      </c>
      <c r="F244" s="24" t="str">
        <f t="shared" si="4"/>
        <v>00572016All</v>
      </c>
      <c r="G244" s="234">
        <v>82.6</v>
      </c>
      <c r="H244" s="254">
        <v>63</v>
      </c>
      <c r="I244" s="234">
        <v>54.5</v>
      </c>
      <c r="J244" s="234">
        <v>62.5</v>
      </c>
      <c r="K244" s="254">
        <v>40</v>
      </c>
      <c r="L244" s="234">
        <v>26</v>
      </c>
    </row>
    <row r="245" spans="1:12">
      <c r="A245" s="24" t="s">
        <v>135</v>
      </c>
      <c r="B245" s="24" t="s">
        <v>148</v>
      </c>
      <c r="C245" s="24" t="s">
        <v>149</v>
      </c>
      <c r="D245" s="24" t="s">
        <v>110</v>
      </c>
      <c r="E245" s="24" t="s">
        <v>74</v>
      </c>
      <c r="F245" s="24" t="str">
        <f t="shared" si="4"/>
        <v>00572016AfAm</v>
      </c>
      <c r="G245" s="234">
        <v>92.9</v>
      </c>
      <c r="H245" s="254">
        <v>79</v>
      </c>
      <c r="I245" s="234" t="e">
        <v>#NULL!</v>
      </c>
      <c r="J245" s="234">
        <v>62.1</v>
      </c>
      <c r="K245" s="254">
        <v>34</v>
      </c>
      <c r="L245" s="234" t="e">
        <v>#NULL!</v>
      </c>
    </row>
    <row r="246" spans="1:12">
      <c r="A246" s="24" t="s">
        <v>135</v>
      </c>
      <c r="B246" s="24" t="s">
        <v>148</v>
      </c>
      <c r="C246" s="24" t="s">
        <v>149</v>
      </c>
      <c r="D246" s="24" t="s">
        <v>110</v>
      </c>
      <c r="E246" s="24" t="s">
        <v>42</v>
      </c>
      <c r="F246" s="24" t="str">
        <f t="shared" si="4"/>
        <v>00572016Asian</v>
      </c>
      <c r="G246" s="234">
        <v>100</v>
      </c>
      <c r="H246" s="254">
        <v>100</v>
      </c>
      <c r="I246" s="234" t="e">
        <v>#NULL!</v>
      </c>
      <c r="J246" s="234">
        <v>92.5</v>
      </c>
      <c r="K246" s="254">
        <v>80</v>
      </c>
      <c r="L246" s="234" t="e">
        <v>#NULL!</v>
      </c>
    </row>
    <row r="247" spans="1:12">
      <c r="A247" s="24" t="s">
        <v>135</v>
      </c>
      <c r="B247" s="24" t="s">
        <v>148</v>
      </c>
      <c r="C247" s="24" t="s">
        <v>149</v>
      </c>
      <c r="D247" s="24" t="s">
        <v>110</v>
      </c>
      <c r="E247" s="24" t="s">
        <v>77</v>
      </c>
      <c r="F247" s="24" t="str">
        <f t="shared" si="4"/>
        <v>00572016Hisp</v>
      </c>
      <c r="G247" s="234">
        <v>80.7</v>
      </c>
      <c r="H247" s="254">
        <v>60</v>
      </c>
      <c r="I247" s="234">
        <v>50</v>
      </c>
      <c r="J247" s="234">
        <v>61.3</v>
      </c>
      <c r="K247" s="254">
        <v>38</v>
      </c>
      <c r="L247" s="234">
        <v>26.5</v>
      </c>
    </row>
    <row r="248" spans="1:12">
      <c r="A248" s="24" t="s">
        <v>135</v>
      </c>
      <c r="B248" s="24" t="s">
        <v>148</v>
      </c>
      <c r="C248" s="24" t="s">
        <v>149</v>
      </c>
      <c r="D248" s="24" t="s">
        <v>110</v>
      </c>
      <c r="E248" s="24" t="s">
        <v>79</v>
      </c>
      <c r="F248" s="24" t="str">
        <f t="shared" si="4"/>
        <v>00572016Multi</v>
      </c>
      <c r="G248" s="234" t="e">
        <v>#NULL!</v>
      </c>
      <c r="H248" s="254" t="e">
        <v>#NULL!</v>
      </c>
      <c r="I248" s="234" t="e">
        <v>#NULL!</v>
      </c>
      <c r="J248" s="234" t="e">
        <v>#NULL!</v>
      </c>
      <c r="K248" s="254" t="e">
        <v>#NULL!</v>
      </c>
      <c r="L248" s="234" t="e">
        <v>#NULL!</v>
      </c>
    </row>
    <row r="249" spans="1:12">
      <c r="A249" s="24" t="s">
        <v>135</v>
      </c>
      <c r="B249" s="24" t="s">
        <v>148</v>
      </c>
      <c r="C249" s="24" t="s">
        <v>149</v>
      </c>
      <c r="D249" s="24" t="s">
        <v>110</v>
      </c>
      <c r="E249" s="24" t="s">
        <v>81</v>
      </c>
      <c r="F249" s="24" t="str">
        <f t="shared" si="4"/>
        <v>00572016WH</v>
      </c>
      <c r="G249" s="234">
        <v>87.5</v>
      </c>
      <c r="H249" s="254">
        <v>73</v>
      </c>
      <c r="I249" s="234" t="e">
        <v>#NULL!</v>
      </c>
      <c r="J249" s="234">
        <v>65.900000000000006</v>
      </c>
      <c r="K249" s="254">
        <v>45</v>
      </c>
      <c r="L249" s="234" t="e">
        <v>#NULL!</v>
      </c>
    </row>
    <row r="250" spans="1:12">
      <c r="A250" s="24" t="s">
        <v>135</v>
      </c>
      <c r="B250" s="24" t="s">
        <v>150</v>
      </c>
      <c r="C250" s="24" t="s">
        <v>151</v>
      </c>
      <c r="D250" s="24" t="s">
        <v>110</v>
      </c>
      <c r="E250" s="24" t="s">
        <v>55</v>
      </c>
      <c r="F250" s="24" t="str">
        <f t="shared" si="4"/>
        <v>00932016All</v>
      </c>
      <c r="G250" s="234">
        <v>93.5</v>
      </c>
      <c r="H250" s="254">
        <v>84</v>
      </c>
      <c r="I250" s="234">
        <v>65</v>
      </c>
      <c r="J250" s="234">
        <v>76.5</v>
      </c>
      <c r="K250" s="254">
        <v>55</v>
      </c>
      <c r="L250" s="234">
        <v>57</v>
      </c>
    </row>
    <row r="251" spans="1:12">
      <c r="A251" s="24" t="s">
        <v>135</v>
      </c>
      <c r="B251" s="24" t="s">
        <v>150</v>
      </c>
      <c r="C251" s="24" t="s">
        <v>151</v>
      </c>
      <c r="D251" s="24" t="s">
        <v>110</v>
      </c>
      <c r="E251" s="24" t="s">
        <v>74</v>
      </c>
      <c r="F251" s="24" t="str">
        <f t="shared" si="4"/>
        <v>00932016AfAm</v>
      </c>
      <c r="G251" s="234">
        <v>94.5</v>
      </c>
      <c r="H251" s="254">
        <v>83</v>
      </c>
      <c r="I251" s="234">
        <v>62</v>
      </c>
      <c r="J251" s="234">
        <v>76</v>
      </c>
      <c r="K251" s="254">
        <v>51</v>
      </c>
      <c r="L251" s="234">
        <v>59.5</v>
      </c>
    </row>
    <row r="252" spans="1:12">
      <c r="A252" s="24" t="s">
        <v>135</v>
      </c>
      <c r="B252" s="24" t="s">
        <v>150</v>
      </c>
      <c r="C252" s="24" t="s">
        <v>151</v>
      </c>
      <c r="D252" s="24" t="s">
        <v>110</v>
      </c>
      <c r="E252" s="24" t="s">
        <v>42</v>
      </c>
      <c r="F252" s="24" t="str">
        <f t="shared" si="4"/>
        <v>00932016Asian</v>
      </c>
      <c r="G252" s="234">
        <v>94.6</v>
      </c>
      <c r="H252" s="254">
        <v>91</v>
      </c>
      <c r="I252" s="234" t="e">
        <v>#NULL!</v>
      </c>
      <c r="J252" s="234">
        <v>92.4</v>
      </c>
      <c r="K252" s="254">
        <v>83</v>
      </c>
      <c r="L252" s="234" t="e">
        <v>#NULL!</v>
      </c>
    </row>
    <row r="253" spans="1:12">
      <c r="A253" s="24" t="s">
        <v>135</v>
      </c>
      <c r="B253" s="24" t="s">
        <v>150</v>
      </c>
      <c r="C253" s="24" t="s">
        <v>151</v>
      </c>
      <c r="D253" s="24" t="s">
        <v>110</v>
      </c>
      <c r="E253" s="24" t="s">
        <v>77</v>
      </c>
      <c r="F253" s="24" t="str">
        <f t="shared" si="4"/>
        <v>00932016Hisp</v>
      </c>
      <c r="G253" s="234">
        <v>91.5</v>
      </c>
      <c r="H253" s="254">
        <v>81</v>
      </c>
      <c r="I253" s="234">
        <v>71</v>
      </c>
      <c r="J253" s="234">
        <v>68.7</v>
      </c>
      <c r="K253" s="254">
        <v>44</v>
      </c>
      <c r="L253" s="234">
        <v>50</v>
      </c>
    </row>
    <row r="254" spans="1:12">
      <c r="A254" s="24" t="s">
        <v>135</v>
      </c>
      <c r="B254" s="24" t="s">
        <v>150</v>
      </c>
      <c r="C254" s="24" t="s">
        <v>151</v>
      </c>
      <c r="D254" s="24" t="s">
        <v>110</v>
      </c>
      <c r="E254" s="24" t="s">
        <v>79</v>
      </c>
      <c r="F254" s="24" t="str">
        <f t="shared" si="4"/>
        <v>00932016Multi</v>
      </c>
      <c r="G254" s="234" t="e">
        <v>#NULL!</v>
      </c>
      <c r="H254" s="254" t="e">
        <v>#NULL!</v>
      </c>
      <c r="I254" s="234" t="e">
        <v>#NULL!</v>
      </c>
      <c r="J254" s="234" t="e">
        <v>#NULL!</v>
      </c>
      <c r="K254" s="254" t="e">
        <v>#NULL!</v>
      </c>
      <c r="L254" s="234" t="e">
        <v>#NULL!</v>
      </c>
    </row>
    <row r="255" spans="1:12">
      <c r="A255" s="24" t="s">
        <v>135</v>
      </c>
      <c r="B255" s="24" t="s">
        <v>150</v>
      </c>
      <c r="C255" s="24" t="s">
        <v>151</v>
      </c>
      <c r="D255" s="24" t="s">
        <v>110</v>
      </c>
      <c r="E255" s="24" t="s">
        <v>160</v>
      </c>
      <c r="F255" s="24" t="str">
        <f t="shared" si="4"/>
        <v>00932016NA</v>
      </c>
      <c r="G255" s="234" t="e">
        <v>#NULL!</v>
      </c>
      <c r="H255" s="254" t="e">
        <v>#NULL!</v>
      </c>
      <c r="I255" s="234" t="e">
        <v>#NULL!</v>
      </c>
      <c r="J255" s="234" t="e">
        <v>#NULL!</v>
      </c>
      <c r="K255" s="254" t="e">
        <v>#NULL!</v>
      </c>
      <c r="L255" s="234" t="e">
        <v>#NULL!</v>
      </c>
    </row>
    <row r="256" spans="1:12">
      <c r="A256" s="24" t="s">
        <v>135</v>
      </c>
      <c r="B256" s="24" t="s">
        <v>150</v>
      </c>
      <c r="C256" s="24" t="s">
        <v>151</v>
      </c>
      <c r="D256" s="24" t="s">
        <v>110</v>
      </c>
      <c r="E256" s="24" t="s">
        <v>81</v>
      </c>
      <c r="F256" s="24" t="str">
        <f t="shared" si="4"/>
        <v>00932016WH</v>
      </c>
      <c r="G256" s="234">
        <v>95.4</v>
      </c>
      <c r="H256" s="254">
        <v>88</v>
      </c>
      <c r="I256" s="234">
        <v>61</v>
      </c>
      <c r="J256" s="234">
        <v>83.6</v>
      </c>
      <c r="K256" s="254">
        <v>65</v>
      </c>
      <c r="L256" s="234">
        <v>57</v>
      </c>
    </row>
    <row r="257" spans="1:12">
      <c r="A257" s="24" t="s">
        <v>135</v>
      </c>
      <c r="B257" s="24" t="s">
        <v>162</v>
      </c>
      <c r="C257" s="24" t="s">
        <v>163</v>
      </c>
      <c r="D257" s="24" t="s">
        <v>110</v>
      </c>
      <c r="E257" s="24" t="s">
        <v>55</v>
      </c>
      <c r="F257" s="24" t="str">
        <f t="shared" si="4"/>
        <v>01372016All</v>
      </c>
      <c r="G257" s="234">
        <v>91.7</v>
      </c>
      <c r="H257" s="254">
        <v>79</v>
      </c>
      <c r="I257" s="234">
        <v>42</v>
      </c>
      <c r="J257" s="234">
        <v>75.400000000000006</v>
      </c>
      <c r="K257" s="254">
        <v>54</v>
      </c>
      <c r="L257" s="234">
        <v>42</v>
      </c>
    </row>
    <row r="258" spans="1:12">
      <c r="A258" s="24" t="s">
        <v>135</v>
      </c>
      <c r="B258" s="24" t="s">
        <v>162</v>
      </c>
      <c r="C258" s="24" t="s">
        <v>163</v>
      </c>
      <c r="D258" s="24" t="s">
        <v>110</v>
      </c>
      <c r="E258" s="24" t="s">
        <v>74</v>
      </c>
      <c r="F258" s="24" t="str">
        <f t="shared" si="4"/>
        <v>01372016AfAm</v>
      </c>
      <c r="G258" s="234" t="e">
        <v>#NULL!</v>
      </c>
      <c r="H258" s="254" t="e">
        <v>#NULL!</v>
      </c>
      <c r="I258" s="234" t="e">
        <v>#NULL!</v>
      </c>
      <c r="J258" s="234" t="e">
        <v>#NULL!</v>
      </c>
      <c r="K258" s="254" t="e">
        <v>#NULL!</v>
      </c>
      <c r="L258" s="234" t="e">
        <v>#NULL!</v>
      </c>
    </row>
    <row r="259" spans="1:12">
      <c r="A259" s="24" t="s">
        <v>135</v>
      </c>
      <c r="B259" s="24" t="s">
        <v>162</v>
      </c>
      <c r="C259" s="24" t="s">
        <v>163</v>
      </c>
      <c r="D259" s="24" t="s">
        <v>110</v>
      </c>
      <c r="E259" s="24" t="s">
        <v>42</v>
      </c>
      <c r="F259" s="24" t="str">
        <f t="shared" si="4"/>
        <v>01372016Asian</v>
      </c>
      <c r="G259" s="234" t="e">
        <v>#NULL!</v>
      </c>
      <c r="H259" s="254" t="e">
        <v>#NULL!</v>
      </c>
      <c r="I259" s="234" t="e">
        <v>#NULL!</v>
      </c>
      <c r="J259" s="234" t="e">
        <v>#NULL!</v>
      </c>
      <c r="K259" s="254" t="e">
        <v>#NULL!</v>
      </c>
      <c r="L259" s="234" t="e">
        <v>#NULL!</v>
      </c>
    </row>
    <row r="260" spans="1:12">
      <c r="A260" s="24" t="s">
        <v>135</v>
      </c>
      <c r="B260" s="24" t="s">
        <v>162</v>
      </c>
      <c r="C260" s="24" t="s">
        <v>163</v>
      </c>
      <c r="D260" s="24" t="s">
        <v>110</v>
      </c>
      <c r="E260" s="24" t="s">
        <v>77</v>
      </c>
      <c r="F260" s="24" t="str">
        <f t="shared" si="4"/>
        <v>01372016Hisp</v>
      </c>
      <c r="G260" s="234">
        <v>88.9</v>
      </c>
      <c r="H260" s="254">
        <v>73</v>
      </c>
      <c r="I260" s="234">
        <v>44</v>
      </c>
      <c r="J260" s="234">
        <v>70.599999999999994</v>
      </c>
      <c r="K260" s="254">
        <v>46</v>
      </c>
      <c r="L260" s="234">
        <v>37.5</v>
      </c>
    </row>
    <row r="261" spans="1:12">
      <c r="A261" s="24" t="s">
        <v>135</v>
      </c>
      <c r="B261" s="24" t="s">
        <v>162</v>
      </c>
      <c r="C261" s="24" t="s">
        <v>163</v>
      </c>
      <c r="D261" s="24" t="s">
        <v>110</v>
      </c>
      <c r="E261" s="24" t="s">
        <v>79</v>
      </c>
      <c r="F261" s="24" t="str">
        <f t="shared" si="4"/>
        <v>01372016Multi</v>
      </c>
      <c r="G261" s="234" t="e">
        <v>#NULL!</v>
      </c>
      <c r="H261" s="254" t="e">
        <v>#NULL!</v>
      </c>
      <c r="I261" s="234" t="e">
        <v>#NULL!</v>
      </c>
      <c r="J261" s="234" t="e">
        <v>#NULL!</v>
      </c>
      <c r="K261" s="254" t="e">
        <v>#NULL!</v>
      </c>
      <c r="L261" s="234" t="e">
        <v>#NULL!</v>
      </c>
    </row>
    <row r="262" spans="1:12">
      <c r="A262" s="24" t="s">
        <v>135</v>
      </c>
      <c r="B262" s="24" t="s">
        <v>162</v>
      </c>
      <c r="C262" s="24" t="s">
        <v>163</v>
      </c>
      <c r="D262" s="24" t="s">
        <v>110</v>
      </c>
      <c r="E262" s="24" t="s">
        <v>81</v>
      </c>
      <c r="F262" s="24" t="str">
        <f t="shared" si="4"/>
        <v>01372016WH</v>
      </c>
      <c r="G262" s="234">
        <v>98.9</v>
      </c>
      <c r="H262" s="254">
        <v>97</v>
      </c>
      <c r="I262" s="234">
        <v>35</v>
      </c>
      <c r="J262" s="234">
        <v>89.1</v>
      </c>
      <c r="K262" s="254">
        <v>79</v>
      </c>
      <c r="L262" s="234">
        <v>57</v>
      </c>
    </row>
    <row r="263" spans="1:12">
      <c r="A263" s="24" t="s">
        <v>135</v>
      </c>
      <c r="B263" s="24" t="s">
        <v>152</v>
      </c>
      <c r="C263" s="24" t="s">
        <v>153</v>
      </c>
      <c r="D263" s="24" t="s">
        <v>110</v>
      </c>
      <c r="E263" s="24" t="s">
        <v>55</v>
      </c>
      <c r="F263" s="24" t="str">
        <f t="shared" si="4"/>
        <v>02012016All</v>
      </c>
      <c r="G263" s="234">
        <v>83.7</v>
      </c>
      <c r="H263" s="254">
        <v>65</v>
      </c>
      <c r="I263" s="234">
        <v>37</v>
      </c>
      <c r="J263" s="234">
        <v>60.6</v>
      </c>
      <c r="K263" s="254">
        <v>37</v>
      </c>
      <c r="L263" s="234">
        <v>25</v>
      </c>
    </row>
    <row r="264" spans="1:12">
      <c r="A264" s="24" t="s">
        <v>135</v>
      </c>
      <c r="B264" s="24" t="s">
        <v>152</v>
      </c>
      <c r="C264" s="24" t="s">
        <v>153</v>
      </c>
      <c r="D264" s="24" t="s">
        <v>110</v>
      </c>
      <c r="E264" s="24" t="s">
        <v>74</v>
      </c>
      <c r="F264" s="24" t="str">
        <f t="shared" si="4"/>
        <v>02012016AfAm</v>
      </c>
      <c r="G264" s="234">
        <v>76.3</v>
      </c>
      <c r="H264" s="254">
        <v>49</v>
      </c>
      <c r="I264" s="234" t="e">
        <v>#NULL!</v>
      </c>
      <c r="J264" s="234">
        <v>52.5</v>
      </c>
      <c r="K264" s="254">
        <v>23</v>
      </c>
      <c r="L264" s="234" t="e">
        <v>#NULL!</v>
      </c>
    </row>
    <row r="265" spans="1:12">
      <c r="A265" s="24" t="s">
        <v>135</v>
      </c>
      <c r="B265" s="24" t="s">
        <v>152</v>
      </c>
      <c r="C265" s="24" t="s">
        <v>153</v>
      </c>
      <c r="D265" s="24" t="s">
        <v>110</v>
      </c>
      <c r="E265" s="24" t="s">
        <v>42</v>
      </c>
      <c r="F265" s="24" t="str">
        <f t="shared" si="4"/>
        <v>02012016Asian</v>
      </c>
      <c r="G265" s="234" t="e">
        <v>#NULL!</v>
      </c>
      <c r="H265" s="254" t="e">
        <v>#NULL!</v>
      </c>
      <c r="I265" s="234" t="e">
        <v>#NULL!</v>
      </c>
      <c r="J265" s="234" t="e">
        <v>#NULL!</v>
      </c>
      <c r="K265" s="254" t="e">
        <v>#NULL!</v>
      </c>
      <c r="L265" s="234" t="e">
        <v>#NULL!</v>
      </c>
    </row>
    <row r="266" spans="1:12">
      <c r="A266" s="24" t="s">
        <v>135</v>
      </c>
      <c r="B266" s="24" t="s">
        <v>152</v>
      </c>
      <c r="C266" s="24" t="s">
        <v>153</v>
      </c>
      <c r="D266" s="24" t="s">
        <v>110</v>
      </c>
      <c r="E266" s="24" t="s">
        <v>77</v>
      </c>
      <c r="F266" s="24" t="str">
        <f t="shared" si="4"/>
        <v>02012016Hisp</v>
      </c>
      <c r="G266" s="234">
        <v>80.099999999999994</v>
      </c>
      <c r="H266" s="254">
        <v>59</v>
      </c>
      <c r="I266" s="234">
        <v>38</v>
      </c>
      <c r="J266" s="234">
        <v>53</v>
      </c>
      <c r="K266" s="254">
        <v>28</v>
      </c>
      <c r="L266" s="234">
        <v>22.5</v>
      </c>
    </row>
    <row r="267" spans="1:12">
      <c r="A267" s="24" t="s">
        <v>135</v>
      </c>
      <c r="B267" s="24" t="s">
        <v>152</v>
      </c>
      <c r="C267" s="24" t="s">
        <v>153</v>
      </c>
      <c r="D267" s="24" t="s">
        <v>110</v>
      </c>
      <c r="E267" s="24" t="s">
        <v>79</v>
      </c>
      <c r="F267" s="24" t="str">
        <f t="shared" si="4"/>
        <v>02012016Multi</v>
      </c>
      <c r="G267" s="234">
        <v>81.599999999999994</v>
      </c>
      <c r="H267" s="254">
        <v>74</v>
      </c>
      <c r="I267" s="234" t="e">
        <v>#NULL!</v>
      </c>
      <c r="J267" s="234">
        <v>70.8</v>
      </c>
      <c r="K267" s="254">
        <v>61</v>
      </c>
      <c r="L267" s="234" t="e">
        <v>#NULL!</v>
      </c>
    </row>
    <row r="268" spans="1:12">
      <c r="A268" s="24" t="s">
        <v>135</v>
      </c>
      <c r="B268" s="24" t="s">
        <v>152</v>
      </c>
      <c r="C268" s="24" t="s">
        <v>153</v>
      </c>
      <c r="D268" s="24" t="s">
        <v>110</v>
      </c>
      <c r="E268" s="24" t="s">
        <v>160</v>
      </c>
      <c r="F268" s="24" t="str">
        <f t="shared" ref="F268:F331" si="5">C268&amp;D268&amp;E268</f>
        <v>02012016NA</v>
      </c>
      <c r="G268" s="234" t="e">
        <v>#NULL!</v>
      </c>
      <c r="H268" s="254" t="e">
        <v>#NULL!</v>
      </c>
      <c r="I268" s="234" t="e">
        <v>#NULL!</v>
      </c>
      <c r="J268" s="234" t="e">
        <v>#NULL!</v>
      </c>
      <c r="K268" s="254" t="e">
        <v>#NULL!</v>
      </c>
      <c r="L268" s="234" t="e">
        <v>#NULL!</v>
      </c>
    </row>
    <row r="269" spans="1:12">
      <c r="A269" s="24" t="s">
        <v>135</v>
      </c>
      <c r="B269" s="24" t="s">
        <v>152</v>
      </c>
      <c r="C269" s="24" t="s">
        <v>153</v>
      </c>
      <c r="D269" s="24" t="s">
        <v>110</v>
      </c>
      <c r="E269" s="24" t="s">
        <v>161</v>
      </c>
      <c r="F269" s="24" t="str">
        <f t="shared" si="5"/>
        <v>02012016NH</v>
      </c>
      <c r="G269" s="234" t="e">
        <v>#NULL!</v>
      </c>
      <c r="H269" s="254" t="e">
        <v>#NULL!</v>
      </c>
      <c r="I269" s="234" t="e">
        <v>#NULL!</v>
      </c>
      <c r="J269" s="234" t="e">
        <v>#NULL!</v>
      </c>
      <c r="K269" s="254" t="e">
        <v>#NULL!</v>
      </c>
      <c r="L269" s="234" t="e">
        <v>#NULL!</v>
      </c>
    </row>
    <row r="270" spans="1:12">
      <c r="A270" s="24" t="s">
        <v>135</v>
      </c>
      <c r="B270" s="24" t="s">
        <v>152</v>
      </c>
      <c r="C270" s="24" t="s">
        <v>153</v>
      </c>
      <c r="D270" s="24" t="s">
        <v>110</v>
      </c>
      <c r="E270" s="24" t="s">
        <v>81</v>
      </c>
      <c r="F270" s="24" t="str">
        <f t="shared" si="5"/>
        <v>02012016WH</v>
      </c>
      <c r="G270" s="234">
        <v>90</v>
      </c>
      <c r="H270" s="254">
        <v>74</v>
      </c>
      <c r="I270" s="234">
        <v>37</v>
      </c>
      <c r="J270" s="234">
        <v>70.2</v>
      </c>
      <c r="K270" s="254">
        <v>50</v>
      </c>
      <c r="L270" s="234">
        <v>26</v>
      </c>
    </row>
    <row r="271" spans="1:12">
      <c r="A271" s="24" t="s">
        <v>135</v>
      </c>
      <c r="B271" s="24" t="s">
        <v>154</v>
      </c>
      <c r="C271" s="24" t="s">
        <v>155</v>
      </c>
      <c r="D271" s="24" t="s">
        <v>110</v>
      </c>
      <c r="E271" s="24" t="s">
        <v>55</v>
      </c>
      <c r="F271" s="24" t="str">
        <f t="shared" si="5"/>
        <v>02622016All</v>
      </c>
      <c r="G271" s="234">
        <v>95.8</v>
      </c>
      <c r="H271" s="254">
        <v>88</v>
      </c>
      <c r="I271" s="234">
        <v>35</v>
      </c>
      <c r="J271" s="234">
        <v>86.8</v>
      </c>
      <c r="K271" s="254">
        <v>69</v>
      </c>
      <c r="L271" s="234">
        <v>20</v>
      </c>
    </row>
    <row r="272" spans="1:12">
      <c r="A272" s="24" t="s">
        <v>135</v>
      </c>
      <c r="B272" s="24" t="s">
        <v>154</v>
      </c>
      <c r="C272" s="24" t="s">
        <v>155</v>
      </c>
      <c r="D272" s="24" t="s">
        <v>110</v>
      </c>
      <c r="E272" s="24" t="s">
        <v>74</v>
      </c>
      <c r="F272" s="24" t="str">
        <f t="shared" si="5"/>
        <v>02622016AfAm</v>
      </c>
      <c r="G272" s="234" t="e">
        <v>#NULL!</v>
      </c>
      <c r="H272" s="254" t="e">
        <v>#NULL!</v>
      </c>
      <c r="I272" s="234" t="e">
        <v>#NULL!</v>
      </c>
      <c r="J272" s="234" t="e">
        <v>#NULL!</v>
      </c>
      <c r="K272" s="254" t="e">
        <v>#NULL!</v>
      </c>
      <c r="L272" s="234" t="e">
        <v>#NULL!</v>
      </c>
    </row>
    <row r="273" spans="1:12">
      <c r="A273" s="24" t="s">
        <v>135</v>
      </c>
      <c r="B273" s="24" t="s">
        <v>154</v>
      </c>
      <c r="C273" s="24" t="s">
        <v>155</v>
      </c>
      <c r="D273" s="24" t="s">
        <v>110</v>
      </c>
      <c r="E273" s="24" t="s">
        <v>42</v>
      </c>
      <c r="F273" s="24" t="str">
        <f t="shared" si="5"/>
        <v>02622016Asian</v>
      </c>
      <c r="G273" s="234">
        <v>95.8</v>
      </c>
      <c r="H273" s="254">
        <v>83</v>
      </c>
      <c r="I273" s="234" t="e">
        <v>#NULL!</v>
      </c>
      <c r="J273" s="234">
        <v>93.8</v>
      </c>
      <c r="K273" s="254">
        <v>75</v>
      </c>
      <c r="L273" s="234" t="e">
        <v>#NULL!</v>
      </c>
    </row>
    <row r="274" spans="1:12">
      <c r="A274" s="24" t="s">
        <v>135</v>
      </c>
      <c r="B274" s="24" t="s">
        <v>154</v>
      </c>
      <c r="C274" s="24" t="s">
        <v>155</v>
      </c>
      <c r="D274" s="24" t="s">
        <v>110</v>
      </c>
      <c r="E274" s="24" t="s">
        <v>77</v>
      </c>
      <c r="F274" s="24" t="str">
        <f t="shared" si="5"/>
        <v>02622016Hisp</v>
      </c>
      <c r="G274" s="234">
        <v>92.1</v>
      </c>
      <c r="H274" s="254">
        <v>84</v>
      </c>
      <c r="I274" s="234" t="e">
        <v>#NULL!</v>
      </c>
      <c r="J274" s="234">
        <v>88.2</v>
      </c>
      <c r="K274" s="254">
        <v>76</v>
      </c>
      <c r="L274" s="234" t="e">
        <v>#NULL!</v>
      </c>
    </row>
    <row r="275" spans="1:12">
      <c r="A275" s="24" t="s">
        <v>135</v>
      </c>
      <c r="B275" s="24" t="s">
        <v>154</v>
      </c>
      <c r="C275" s="24" t="s">
        <v>155</v>
      </c>
      <c r="D275" s="24" t="s">
        <v>110</v>
      </c>
      <c r="E275" s="24" t="s">
        <v>79</v>
      </c>
      <c r="F275" s="24" t="str">
        <f t="shared" si="5"/>
        <v>02622016Multi</v>
      </c>
      <c r="G275" s="234" t="e">
        <v>#NULL!</v>
      </c>
      <c r="H275" s="254" t="e">
        <v>#NULL!</v>
      </c>
      <c r="I275" s="234" t="e">
        <v>#NULL!</v>
      </c>
      <c r="J275" s="234" t="e">
        <v>#NULL!</v>
      </c>
      <c r="K275" s="254" t="e">
        <v>#NULL!</v>
      </c>
      <c r="L275" s="234" t="e">
        <v>#NULL!</v>
      </c>
    </row>
    <row r="276" spans="1:12">
      <c r="A276" s="24" t="s">
        <v>135</v>
      </c>
      <c r="B276" s="24" t="s">
        <v>154</v>
      </c>
      <c r="C276" s="24" t="s">
        <v>155</v>
      </c>
      <c r="D276" s="24" t="s">
        <v>110</v>
      </c>
      <c r="E276" s="24" t="s">
        <v>160</v>
      </c>
      <c r="F276" s="24" t="str">
        <f t="shared" si="5"/>
        <v>02622016NA</v>
      </c>
      <c r="G276" s="234" t="e">
        <v>#NULL!</v>
      </c>
      <c r="H276" s="254" t="e">
        <v>#NULL!</v>
      </c>
      <c r="I276" s="234" t="e">
        <v>#NULL!</v>
      </c>
      <c r="J276" s="234" t="e">
        <v>#NULL!</v>
      </c>
      <c r="K276" s="254" t="e">
        <v>#NULL!</v>
      </c>
      <c r="L276" s="234" t="e">
        <v>#NULL!</v>
      </c>
    </row>
    <row r="277" spans="1:12">
      <c r="A277" s="24" t="s">
        <v>135</v>
      </c>
      <c r="B277" s="24" t="s">
        <v>154</v>
      </c>
      <c r="C277" s="24" t="s">
        <v>155</v>
      </c>
      <c r="D277" s="24" t="s">
        <v>110</v>
      </c>
      <c r="E277" s="24" t="s">
        <v>161</v>
      </c>
      <c r="F277" s="24" t="str">
        <f t="shared" si="5"/>
        <v>02622016NH</v>
      </c>
      <c r="G277" s="234" t="e">
        <v>#NULL!</v>
      </c>
      <c r="H277" s="254" t="e">
        <v>#NULL!</v>
      </c>
      <c r="I277" s="234" t="e">
        <v>#NULL!</v>
      </c>
      <c r="J277" s="234" t="e">
        <v>#NULL!</v>
      </c>
      <c r="K277" s="254" t="e">
        <v>#NULL!</v>
      </c>
      <c r="L277" s="234" t="e">
        <v>#NULL!</v>
      </c>
    </row>
    <row r="278" spans="1:12">
      <c r="A278" s="24" t="s">
        <v>135</v>
      </c>
      <c r="B278" s="24" t="s">
        <v>154</v>
      </c>
      <c r="C278" s="24" t="s">
        <v>155</v>
      </c>
      <c r="D278" s="24" t="s">
        <v>110</v>
      </c>
      <c r="E278" s="24" t="s">
        <v>81</v>
      </c>
      <c r="F278" s="24" t="str">
        <f t="shared" si="5"/>
        <v>02622016WH</v>
      </c>
      <c r="G278" s="234">
        <v>96.2</v>
      </c>
      <c r="H278" s="254">
        <v>88</v>
      </c>
      <c r="I278" s="234">
        <v>34</v>
      </c>
      <c r="J278" s="234">
        <v>86.3</v>
      </c>
      <c r="K278" s="254">
        <v>68</v>
      </c>
      <c r="L278" s="234">
        <v>19</v>
      </c>
    </row>
    <row r="279" spans="1:12">
      <c r="A279" s="24" t="s">
        <v>135</v>
      </c>
      <c r="B279" s="24" t="s">
        <v>105</v>
      </c>
      <c r="C279" s="24" t="s">
        <v>61</v>
      </c>
      <c r="D279" s="24" t="s">
        <v>110</v>
      </c>
      <c r="E279" s="24" t="s">
        <v>55</v>
      </c>
      <c r="F279" s="24" t="str">
        <f t="shared" si="5"/>
        <v>02812016All</v>
      </c>
      <c r="G279" s="234">
        <v>90.7</v>
      </c>
      <c r="H279" s="254">
        <v>77</v>
      </c>
      <c r="I279" s="234">
        <v>50</v>
      </c>
      <c r="J279" s="234">
        <v>70.599999999999994</v>
      </c>
      <c r="K279" s="254">
        <v>43</v>
      </c>
      <c r="L279" s="234">
        <v>43</v>
      </c>
    </row>
    <row r="280" spans="1:12">
      <c r="A280" s="24" t="s">
        <v>135</v>
      </c>
      <c r="B280" s="24" t="s">
        <v>105</v>
      </c>
      <c r="C280" s="24" t="s">
        <v>61</v>
      </c>
      <c r="D280" s="24" t="s">
        <v>110</v>
      </c>
      <c r="E280" s="24" t="s">
        <v>74</v>
      </c>
      <c r="F280" s="24" t="str">
        <f t="shared" si="5"/>
        <v>02812016AfAm</v>
      </c>
      <c r="G280" s="234">
        <v>91.9</v>
      </c>
      <c r="H280" s="254">
        <v>79</v>
      </c>
      <c r="I280" s="234">
        <v>44.5</v>
      </c>
      <c r="J280" s="234">
        <v>69</v>
      </c>
      <c r="K280" s="254">
        <v>38</v>
      </c>
      <c r="L280" s="234">
        <v>37.5</v>
      </c>
    </row>
    <row r="281" spans="1:12">
      <c r="A281" s="24" t="s">
        <v>135</v>
      </c>
      <c r="B281" s="24" t="s">
        <v>105</v>
      </c>
      <c r="C281" s="24" t="s">
        <v>61</v>
      </c>
      <c r="D281" s="24" t="s">
        <v>110</v>
      </c>
      <c r="E281" s="24" t="s">
        <v>42</v>
      </c>
      <c r="F281" s="24" t="str">
        <f t="shared" si="5"/>
        <v>02812016Asian</v>
      </c>
      <c r="G281" s="234">
        <v>92.9</v>
      </c>
      <c r="H281" s="254">
        <v>83</v>
      </c>
      <c r="I281" s="234">
        <v>76</v>
      </c>
      <c r="J281" s="234">
        <v>80.400000000000006</v>
      </c>
      <c r="K281" s="254">
        <v>64</v>
      </c>
      <c r="L281" s="234">
        <v>52</v>
      </c>
    </row>
    <row r="282" spans="1:12">
      <c r="A282" s="24" t="s">
        <v>135</v>
      </c>
      <c r="B282" s="24" t="s">
        <v>105</v>
      </c>
      <c r="C282" s="24" t="s">
        <v>61</v>
      </c>
      <c r="D282" s="24" t="s">
        <v>110</v>
      </c>
      <c r="E282" s="24" t="s">
        <v>77</v>
      </c>
      <c r="F282" s="24" t="str">
        <f t="shared" si="5"/>
        <v>02812016Hisp</v>
      </c>
      <c r="G282" s="234">
        <v>89.6</v>
      </c>
      <c r="H282" s="254">
        <v>75</v>
      </c>
      <c r="I282" s="234">
        <v>51</v>
      </c>
      <c r="J282" s="234">
        <v>67.8</v>
      </c>
      <c r="K282" s="254">
        <v>39</v>
      </c>
      <c r="L282" s="234">
        <v>42</v>
      </c>
    </row>
    <row r="283" spans="1:12">
      <c r="A283" s="24" t="s">
        <v>135</v>
      </c>
      <c r="B283" s="24" t="s">
        <v>105</v>
      </c>
      <c r="C283" s="24" t="s">
        <v>61</v>
      </c>
      <c r="D283" s="24" t="s">
        <v>110</v>
      </c>
      <c r="E283" s="24" t="s">
        <v>79</v>
      </c>
      <c r="F283" s="24" t="str">
        <f t="shared" si="5"/>
        <v>02812016Multi</v>
      </c>
      <c r="G283" s="234">
        <v>91.7</v>
      </c>
      <c r="H283" s="254">
        <v>78</v>
      </c>
      <c r="I283" s="234" t="e">
        <v>#NULL!</v>
      </c>
      <c r="J283" s="234">
        <v>79.2</v>
      </c>
      <c r="K283" s="254">
        <v>50</v>
      </c>
      <c r="L283" s="234" t="e">
        <v>#NULL!</v>
      </c>
    </row>
    <row r="284" spans="1:12">
      <c r="A284" s="24" t="s">
        <v>135</v>
      </c>
      <c r="B284" s="24" t="s">
        <v>105</v>
      </c>
      <c r="C284" s="24" t="s">
        <v>61</v>
      </c>
      <c r="D284" s="24" t="s">
        <v>110</v>
      </c>
      <c r="E284" s="24" t="s">
        <v>81</v>
      </c>
      <c r="F284" s="24" t="str">
        <f t="shared" si="5"/>
        <v>02812016WH</v>
      </c>
      <c r="G284" s="234">
        <v>92.6</v>
      </c>
      <c r="H284" s="254">
        <v>81</v>
      </c>
      <c r="I284" s="234">
        <v>51.5</v>
      </c>
      <c r="J284" s="234">
        <v>80.5</v>
      </c>
      <c r="K284" s="254">
        <v>59</v>
      </c>
      <c r="L284" s="234">
        <v>48</v>
      </c>
    </row>
    <row r="285" spans="1:12">
      <c r="A285" s="24" t="s">
        <v>135</v>
      </c>
      <c r="B285" s="24" t="s">
        <v>156</v>
      </c>
      <c r="C285" s="24" t="s">
        <v>157</v>
      </c>
      <c r="D285" s="24" t="s">
        <v>110</v>
      </c>
      <c r="E285" s="24" t="s">
        <v>55</v>
      </c>
      <c r="F285" s="24" t="str">
        <f t="shared" si="5"/>
        <v>04942016All</v>
      </c>
      <c r="G285" s="234">
        <v>100</v>
      </c>
      <c r="H285" s="254">
        <v>98</v>
      </c>
      <c r="I285" s="234">
        <v>67</v>
      </c>
      <c r="J285" s="234">
        <v>98.3</v>
      </c>
      <c r="K285" s="254">
        <v>93</v>
      </c>
      <c r="L285" s="234">
        <v>69.5</v>
      </c>
    </row>
    <row r="286" spans="1:12">
      <c r="A286" s="24" t="s">
        <v>135</v>
      </c>
      <c r="B286" s="24" t="s">
        <v>156</v>
      </c>
      <c r="C286" s="24" t="s">
        <v>157</v>
      </c>
      <c r="D286" s="24" t="s">
        <v>110</v>
      </c>
      <c r="E286" s="24" t="s">
        <v>74</v>
      </c>
      <c r="F286" s="24" t="str">
        <f t="shared" si="5"/>
        <v>04942016AfAm</v>
      </c>
      <c r="G286" s="234">
        <v>100</v>
      </c>
      <c r="H286" s="254">
        <v>100</v>
      </c>
      <c r="I286" s="234" t="e">
        <v>#NULL!</v>
      </c>
      <c r="J286" s="234">
        <v>94.6</v>
      </c>
      <c r="K286" s="254">
        <v>86</v>
      </c>
      <c r="L286" s="234" t="e">
        <v>#NULL!</v>
      </c>
    </row>
    <row r="287" spans="1:12">
      <c r="A287" s="24" t="s">
        <v>135</v>
      </c>
      <c r="B287" s="24" t="s">
        <v>156</v>
      </c>
      <c r="C287" s="24" t="s">
        <v>157</v>
      </c>
      <c r="D287" s="24" t="s">
        <v>110</v>
      </c>
      <c r="E287" s="24" t="s">
        <v>42</v>
      </c>
      <c r="F287" s="24" t="str">
        <f t="shared" si="5"/>
        <v>04942016Asian</v>
      </c>
      <c r="G287" s="234" t="e">
        <v>#NULL!</v>
      </c>
      <c r="H287" s="254" t="e">
        <v>#NULL!</v>
      </c>
      <c r="I287" s="234" t="e">
        <v>#NULL!</v>
      </c>
      <c r="J287" s="234" t="e">
        <v>#NULL!</v>
      </c>
      <c r="K287" s="254" t="e">
        <v>#NULL!</v>
      </c>
      <c r="L287" s="234" t="e">
        <v>#NULL!</v>
      </c>
    </row>
    <row r="288" spans="1:12">
      <c r="A288" s="24" t="s">
        <v>135</v>
      </c>
      <c r="B288" s="24" t="s">
        <v>156</v>
      </c>
      <c r="C288" s="24" t="s">
        <v>157</v>
      </c>
      <c r="D288" s="24" t="s">
        <v>110</v>
      </c>
      <c r="E288" s="24" t="s">
        <v>77</v>
      </c>
      <c r="F288" s="24" t="str">
        <f t="shared" si="5"/>
        <v>04942016Hisp</v>
      </c>
      <c r="G288" s="234">
        <v>100</v>
      </c>
      <c r="H288" s="254">
        <v>90</v>
      </c>
      <c r="I288" s="234" t="e">
        <v>#NULL!</v>
      </c>
      <c r="J288" s="234">
        <v>100</v>
      </c>
      <c r="K288" s="254">
        <v>90</v>
      </c>
      <c r="L288" s="234" t="e">
        <v>#NULL!</v>
      </c>
    </row>
    <row r="289" spans="1:12">
      <c r="A289" s="24" t="s">
        <v>135</v>
      </c>
      <c r="B289" s="24" t="s">
        <v>156</v>
      </c>
      <c r="C289" s="24" t="s">
        <v>157</v>
      </c>
      <c r="D289" s="24" t="s">
        <v>110</v>
      </c>
      <c r="E289" s="24" t="s">
        <v>79</v>
      </c>
      <c r="F289" s="24" t="str">
        <f t="shared" si="5"/>
        <v>04942016Multi</v>
      </c>
      <c r="G289" s="234" t="e">
        <v>#NULL!</v>
      </c>
      <c r="H289" s="254" t="e">
        <v>#NULL!</v>
      </c>
      <c r="I289" s="234" t="e">
        <v>#NULL!</v>
      </c>
      <c r="J289" s="234" t="e">
        <v>#NULL!</v>
      </c>
      <c r="K289" s="254" t="e">
        <v>#NULL!</v>
      </c>
      <c r="L289" s="234" t="e">
        <v>#NULL!</v>
      </c>
    </row>
    <row r="290" spans="1:12">
      <c r="A290" s="24" t="s">
        <v>135</v>
      </c>
      <c r="B290" s="24" t="s">
        <v>156</v>
      </c>
      <c r="C290" s="24" t="s">
        <v>157</v>
      </c>
      <c r="D290" s="24" t="s">
        <v>110</v>
      </c>
      <c r="E290" s="24" t="s">
        <v>81</v>
      </c>
      <c r="F290" s="24" t="str">
        <f t="shared" si="5"/>
        <v>04942016WH</v>
      </c>
      <c r="G290" s="234">
        <v>100</v>
      </c>
      <c r="H290" s="254">
        <v>100</v>
      </c>
      <c r="I290" s="234" t="e">
        <v>#NULL!</v>
      </c>
      <c r="J290" s="234">
        <v>100</v>
      </c>
      <c r="K290" s="254">
        <v>100</v>
      </c>
      <c r="L290" s="234" t="e">
        <v>#NULL!</v>
      </c>
    </row>
    <row r="291" spans="1:12">
      <c r="A291" s="24" t="s">
        <v>135</v>
      </c>
      <c r="B291" s="24" t="s">
        <v>158</v>
      </c>
      <c r="C291" s="24" t="s">
        <v>159</v>
      </c>
      <c r="D291" s="24" t="s">
        <v>110</v>
      </c>
      <c r="E291" s="24" t="s">
        <v>55</v>
      </c>
      <c r="F291" s="24" t="str">
        <f t="shared" si="5"/>
        <v>04962016All</v>
      </c>
      <c r="G291" s="234">
        <v>96</v>
      </c>
      <c r="H291" s="254">
        <v>89</v>
      </c>
      <c r="I291" s="234">
        <v>38</v>
      </c>
      <c r="J291" s="234">
        <v>88.1</v>
      </c>
      <c r="K291" s="254">
        <v>70</v>
      </c>
      <c r="L291" s="234">
        <v>33</v>
      </c>
    </row>
    <row r="292" spans="1:12">
      <c r="A292" s="24" t="s">
        <v>135</v>
      </c>
      <c r="B292" s="24" t="s">
        <v>158</v>
      </c>
      <c r="C292" s="24" t="s">
        <v>159</v>
      </c>
      <c r="D292" s="24" t="s">
        <v>110</v>
      </c>
      <c r="E292" s="24" t="s">
        <v>74</v>
      </c>
      <c r="F292" s="24" t="str">
        <f t="shared" si="5"/>
        <v>04962016AfAm</v>
      </c>
      <c r="G292" s="234" t="e">
        <v>#NULL!</v>
      </c>
      <c r="H292" s="254" t="e">
        <v>#NULL!</v>
      </c>
      <c r="I292" s="234" t="e">
        <v>#NULL!</v>
      </c>
      <c r="J292" s="234" t="e">
        <v>#NULL!</v>
      </c>
      <c r="K292" s="254" t="e">
        <v>#NULL!</v>
      </c>
      <c r="L292" s="234" t="e">
        <v>#NULL!</v>
      </c>
    </row>
    <row r="293" spans="1:12">
      <c r="A293" s="24" t="s">
        <v>135</v>
      </c>
      <c r="B293" s="24" t="s">
        <v>158</v>
      </c>
      <c r="C293" s="24" t="s">
        <v>159</v>
      </c>
      <c r="D293" s="24" t="s">
        <v>110</v>
      </c>
      <c r="E293" s="24" t="s">
        <v>77</v>
      </c>
      <c r="F293" s="24" t="str">
        <f t="shared" si="5"/>
        <v>04962016Hisp</v>
      </c>
      <c r="G293" s="234" t="e">
        <v>#NULL!</v>
      </c>
      <c r="H293" s="254" t="e">
        <v>#NULL!</v>
      </c>
      <c r="I293" s="234" t="e">
        <v>#NULL!</v>
      </c>
      <c r="J293" s="234" t="e">
        <v>#NULL!</v>
      </c>
      <c r="K293" s="254" t="e">
        <v>#NULL!</v>
      </c>
      <c r="L293" s="234" t="e">
        <v>#NULL!</v>
      </c>
    </row>
    <row r="294" spans="1:12">
      <c r="A294" s="24" t="s">
        <v>135</v>
      </c>
      <c r="B294" s="24" t="s">
        <v>158</v>
      </c>
      <c r="C294" s="24" t="s">
        <v>159</v>
      </c>
      <c r="D294" s="24" t="s">
        <v>110</v>
      </c>
      <c r="E294" s="24" t="s">
        <v>79</v>
      </c>
      <c r="F294" s="24" t="str">
        <f t="shared" si="5"/>
        <v>04962016Multi</v>
      </c>
      <c r="G294" s="234" t="e">
        <v>#NULL!</v>
      </c>
      <c r="H294" s="254" t="e">
        <v>#NULL!</v>
      </c>
      <c r="I294" s="234" t="e">
        <v>#NULL!</v>
      </c>
      <c r="J294" s="234" t="e">
        <v>#NULL!</v>
      </c>
      <c r="K294" s="254" t="e">
        <v>#NULL!</v>
      </c>
      <c r="L294" s="234" t="e">
        <v>#NULL!</v>
      </c>
    </row>
    <row r="295" spans="1:12">
      <c r="A295" s="24" t="s">
        <v>135</v>
      </c>
      <c r="B295" s="24" t="s">
        <v>158</v>
      </c>
      <c r="C295" s="24" t="s">
        <v>159</v>
      </c>
      <c r="D295" s="24" t="s">
        <v>110</v>
      </c>
      <c r="E295" s="24" t="s">
        <v>160</v>
      </c>
      <c r="F295" s="24" t="str">
        <f t="shared" si="5"/>
        <v>04962016NA</v>
      </c>
      <c r="G295" s="234" t="e">
        <v>#NULL!</v>
      </c>
      <c r="H295" s="254" t="e">
        <v>#NULL!</v>
      </c>
      <c r="I295" s="234" t="e">
        <v>#NULL!</v>
      </c>
      <c r="J295" s="234" t="e">
        <v>#NULL!</v>
      </c>
      <c r="K295" s="254" t="e">
        <v>#NULL!</v>
      </c>
      <c r="L295" s="234" t="e">
        <v>#NULL!</v>
      </c>
    </row>
    <row r="296" spans="1:12">
      <c r="A296" s="24" t="s">
        <v>135</v>
      </c>
      <c r="B296" s="24" t="s">
        <v>158</v>
      </c>
      <c r="C296" s="24" t="s">
        <v>159</v>
      </c>
      <c r="D296" s="24" t="s">
        <v>110</v>
      </c>
      <c r="E296" s="24" t="s">
        <v>81</v>
      </c>
      <c r="F296" s="24" t="str">
        <f t="shared" si="5"/>
        <v>04962016WH</v>
      </c>
      <c r="G296" s="234">
        <v>96.4</v>
      </c>
      <c r="H296" s="254">
        <v>89</v>
      </c>
      <c r="I296" s="234">
        <v>30</v>
      </c>
      <c r="J296" s="234">
        <v>88.8</v>
      </c>
      <c r="K296" s="254">
        <v>72</v>
      </c>
      <c r="L296" s="234">
        <v>33</v>
      </c>
    </row>
    <row r="297" spans="1:12">
      <c r="A297" s="24" t="s">
        <v>135</v>
      </c>
      <c r="B297" s="24" t="s">
        <v>107</v>
      </c>
      <c r="C297" s="24" t="s">
        <v>57</v>
      </c>
      <c r="D297" s="24" t="s">
        <v>110</v>
      </c>
      <c r="E297" s="24" t="s">
        <v>55</v>
      </c>
      <c r="F297" s="24" t="str">
        <f t="shared" si="5"/>
        <v>04972016All</v>
      </c>
      <c r="G297" s="234">
        <v>100</v>
      </c>
      <c r="H297" s="254">
        <v>100</v>
      </c>
      <c r="I297" s="234" t="e">
        <v>#NULL!</v>
      </c>
      <c r="J297" s="234">
        <v>89.1</v>
      </c>
      <c r="K297" s="254">
        <v>75</v>
      </c>
      <c r="L297" s="234" t="e">
        <v>#NULL!</v>
      </c>
    </row>
    <row r="298" spans="1:12">
      <c r="A298" s="24" t="s">
        <v>135</v>
      </c>
      <c r="B298" s="24" t="s">
        <v>107</v>
      </c>
      <c r="C298" s="24" t="s">
        <v>57</v>
      </c>
      <c r="D298" s="24" t="s">
        <v>110</v>
      </c>
      <c r="E298" s="24" t="s">
        <v>74</v>
      </c>
      <c r="F298" s="24" t="str">
        <f t="shared" si="5"/>
        <v>04972016AfAm</v>
      </c>
      <c r="G298" s="234" t="e">
        <v>#NULL!</v>
      </c>
      <c r="H298" s="254" t="e">
        <v>#NULL!</v>
      </c>
      <c r="I298" s="234" t="e">
        <v>#NULL!</v>
      </c>
      <c r="J298" s="234" t="e">
        <v>#NULL!</v>
      </c>
      <c r="K298" s="254" t="e">
        <v>#NULL!</v>
      </c>
      <c r="L298" s="234" t="e">
        <v>#NULL!</v>
      </c>
    </row>
    <row r="299" spans="1:12">
      <c r="A299" s="24" t="s">
        <v>135</v>
      </c>
      <c r="B299" s="24" t="s">
        <v>107</v>
      </c>
      <c r="C299" s="24" t="s">
        <v>57</v>
      </c>
      <c r="D299" s="24" t="s">
        <v>110</v>
      </c>
      <c r="E299" s="24" t="s">
        <v>42</v>
      </c>
      <c r="F299" s="24" t="str">
        <f t="shared" si="5"/>
        <v>04972016Asian</v>
      </c>
      <c r="G299" s="234" t="e">
        <v>#NULL!</v>
      </c>
      <c r="H299" s="254" t="e">
        <v>#NULL!</v>
      </c>
      <c r="I299" s="234" t="e">
        <v>#NULL!</v>
      </c>
      <c r="J299" s="234" t="e">
        <v>#NULL!</v>
      </c>
      <c r="K299" s="254" t="e">
        <v>#NULL!</v>
      </c>
      <c r="L299" s="234" t="e">
        <v>#NULL!</v>
      </c>
    </row>
    <row r="300" spans="1:12">
      <c r="A300" s="24" t="s">
        <v>135</v>
      </c>
      <c r="B300" s="24" t="s">
        <v>107</v>
      </c>
      <c r="C300" s="24" t="s">
        <v>57</v>
      </c>
      <c r="D300" s="24" t="s">
        <v>110</v>
      </c>
      <c r="E300" s="24" t="s">
        <v>77</v>
      </c>
      <c r="F300" s="24" t="str">
        <f t="shared" si="5"/>
        <v>04972016Hisp</v>
      </c>
      <c r="G300" s="234" t="e">
        <v>#NULL!</v>
      </c>
      <c r="H300" s="254" t="e">
        <v>#NULL!</v>
      </c>
      <c r="I300" s="234" t="e">
        <v>#NULL!</v>
      </c>
      <c r="J300" s="234" t="e">
        <v>#NULL!</v>
      </c>
      <c r="K300" s="254" t="e">
        <v>#NULL!</v>
      </c>
      <c r="L300" s="234" t="e">
        <v>#NULL!</v>
      </c>
    </row>
    <row r="301" spans="1:12">
      <c r="A301" s="24" t="s">
        <v>135</v>
      </c>
      <c r="B301" s="24" t="s">
        <v>107</v>
      </c>
      <c r="C301" s="24" t="s">
        <v>57</v>
      </c>
      <c r="D301" s="24" t="s">
        <v>110</v>
      </c>
      <c r="E301" s="24" t="s">
        <v>79</v>
      </c>
      <c r="F301" s="24" t="str">
        <f t="shared" si="5"/>
        <v>04972016Multi</v>
      </c>
      <c r="G301" s="234" t="e">
        <v>#NULL!</v>
      </c>
      <c r="H301" s="254" t="e">
        <v>#NULL!</v>
      </c>
      <c r="I301" s="234" t="e">
        <v>#NULL!</v>
      </c>
      <c r="J301" s="234" t="e">
        <v>#NULL!</v>
      </c>
      <c r="K301" s="254" t="e">
        <v>#NULL!</v>
      </c>
      <c r="L301" s="234" t="e">
        <v>#NULL!</v>
      </c>
    </row>
    <row r="302" spans="1:12">
      <c r="A302" s="24" t="s">
        <v>135</v>
      </c>
      <c r="B302" s="24" t="s">
        <v>107</v>
      </c>
      <c r="C302" s="24" t="s">
        <v>57</v>
      </c>
      <c r="D302" s="24" t="s">
        <v>110</v>
      </c>
      <c r="E302" s="24" t="s">
        <v>81</v>
      </c>
      <c r="F302" s="24" t="str">
        <f t="shared" si="5"/>
        <v>04972016WH</v>
      </c>
      <c r="G302" s="234" t="e">
        <v>#NULL!</v>
      </c>
      <c r="H302" s="254" t="e">
        <v>#NULL!</v>
      </c>
      <c r="I302" s="234" t="e">
        <v>#NULL!</v>
      </c>
      <c r="J302" s="234" t="e">
        <v>#NULL!</v>
      </c>
      <c r="K302" s="254" t="e">
        <v>#NULL!</v>
      </c>
      <c r="L302" s="234" t="e">
        <v>#NULL!</v>
      </c>
    </row>
    <row r="303" spans="1:12">
      <c r="A303" s="24" t="s">
        <v>135</v>
      </c>
      <c r="B303" s="24" t="s">
        <v>164</v>
      </c>
      <c r="C303" s="24" t="s">
        <v>165</v>
      </c>
      <c r="D303" s="24" t="s">
        <v>110</v>
      </c>
      <c r="E303" s="24" t="s">
        <v>55</v>
      </c>
      <c r="F303" s="24" t="str">
        <f t="shared" si="5"/>
        <v>35062016All</v>
      </c>
      <c r="G303" s="234">
        <v>100</v>
      </c>
      <c r="H303" s="254">
        <v>97</v>
      </c>
      <c r="I303" s="234">
        <v>70.5</v>
      </c>
      <c r="J303" s="234">
        <v>100</v>
      </c>
      <c r="K303" s="254">
        <v>97</v>
      </c>
      <c r="L303" s="234">
        <v>89.5</v>
      </c>
    </row>
    <row r="304" spans="1:12">
      <c r="A304" s="24" t="s">
        <v>135</v>
      </c>
      <c r="B304" s="24" t="s">
        <v>164</v>
      </c>
      <c r="C304" s="24" t="s">
        <v>165</v>
      </c>
      <c r="D304" s="24" t="s">
        <v>110</v>
      </c>
      <c r="E304" s="24" t="s">
        <v>74</v>
      </c>
      <c r="F304" s="24" t="str">
        <f t="shared" si="5"/>
        <v>35062016AfAm</v>
      </c>
      <c r="G304" s="234">
        <v>100</v>
      </c>
      <c r="H304" s="254">
        <v>94</v>
      </c>
      <c r="I304" s="234" t="e">
        <v>#NULL!</v>
      </c>
      <c r="J304" s="234">
        <v>100</v>
      </c>
      <c r="K304" s="254">
        <v>94</v>
      </c>
      <c r="L304" s="234" t="e">
        <v>#NULL!</v>
      </c>
    </row>
    <row r="305" spans="1:12">
      <c r="A305" s="24" t="s">
        <v>135</v>
      </c>
      <c r="B305" s="24" t="s">
        <v>164</v>
      </c>
      <c r="C305" s="24" t="s">
        <v>165</v>
      </c>
      <c r="D305" s="24" t="s">
        <v>110</v>
      </c>
      <c r="E305" s="24" t="s">
        <v>42</v>
      </c>
      <c r="F305" s="24" t="str">
        <f t="shared" si="5"/>
        <v>35062016Asian</v>
      </c>
      <c r="G305" s="234" t="e">
        <v>#NULL!</v>
      </c>
      <c r="H305" s="254" t="e">
        <v>#NULL!</v>
      </c>
      <c r="I305" s="234" t="e">
        <v>#NULL!</v>
      </c>
      <c r="J305" s="234" t="e">
        <v>#NULL!</v>
      </c>
      <c r="K305" s="254" t="e">
        <v>#NULL!</v>
      </c>
      <c r="L305" s="234" t="e">
        <v>#NULL!</v>
      </c>
    </row>
    <row r="306" spans="1:12">
      <c r="A306" s="24" t="s">
        <v>135</v>
      </c>
      <c r="B306" s="24" t="s">
        <v>164</v>
      </c>
      <c r="C306" s="24" t="s">
        <v>165</v>
      </c>
      <c r="D306" s="24" t="s">
        <v>110</v>
      </c>
      <c r="E306" s="24" t="s">
        <v>77</v>
      </c>
      <c r="F306" s="24" t="str">
        <f t="shared" si="5"/>
        <v>35062016Hisp</v>
      </c>
      <c r="G306" s="234" t="e">
        <v>#NULL!</v>
      </c>
      <c r="H306" s="254" t="e">
        <v>#NULL!</v>
      </c>
      <c r="I306" s="234" t="e">
        <v>#NULL!</v>
      </c>
      <c r="J306" s="234" t="e">
        <v>#NULL!</v>
      </c>
      <c r="K306" s="254" t="e">
        <v>#NULL!</v>
      </c>
      <c r="L306" s="234" t="e">
        <v>#NULL!</v>
      </c>
    </row>
    <row r="307" spans="1:12">
      <c r="A307" s="24" t="s">
        <v>135</v>
      </c>
      <c r="B307" s="24" t="s">
        <v>164</v>
      </c>
      <c r="C307" s="24" t="s">
        <v>165</v>
      </c>
      <c r="D307" s="24" t="s">
        <v>110</v>
      </c>
      <c r="E307" s="24" t="s">
        <v>79</v>
      </c>
      <c r="F307" s="24" t="str">
        <f t="shared" si="5"/>
        <v>35062016Multi</v>
      </c>
      <c r="G307" s="234" t="e">
        <v>#NULL!</v>
      </c>
      <c r="H307" s="254" t="e">
        <v>#NULL!</v>
      </c>
      <c r="I307" s="234" t="e">
        <v>#NULL!</v>
      </c>
      <c r="J307" s="234" t="e">
        <v>#NULL!</v>
      </c>
      <c r="K307" s="254" t="e">
        <v>#NULL!</v>
      </c>
      <c r="L307" s="234" t="e">
        <v>#NULL!</v>
      </c>
    </row>
    <row r="308" spans="1:12">
      <c r="A308" s="24" t="s">
        <v>135</v>
      </c>
      <c r="B308" s="24" t="s">
        <v>164</v>
      </c>
      <c r="C308" s="24" t="s">
        <v>165</v>
      </c>
      <c r="D308" s="24" t="s">
        <v>110</v>
      </c>
      <c r="E308" s="24" t="s">
        <v>81</v>
      </c>
      <c r="F308" s="24" t="str">
        <f t="shared" si="5"/>
        <v>35062016WH</v>
      </c>
      <c r="G308" s="234">
        <v>100</v>
      </c>
      <c r="H308" s="254">
        <v>100</v>
      </c>
      <c r="I308" s="234" t="e">
        <v>#NULL!</v>
      </c>
      <c r="J308" s="234">
        <v>100</v>
      </c>
      <c r="K308" s="254">
        <v>100</v>
      </c>
      <c r="L308" s="234" t="e">
        <v>#NULL!</v>
      </c>
    </row>
    <row r="309" spans="1:12">
      <c r="A309" s="24" t="s">
        <v>135</v>
      </c>
      <c r="B309" s="24" t="s">
        <v>100</v>
      </c>
      <c r="C309" s="24" t="s">
        <v>59</v>
      </c>
      <c r="D309" s="24" t="s">
        <v>102</v>
      </c>
      <c r="E309" s="24" t="s">
        <v>55</v>
      </c>
      <c r="F309" s="24" t="str">
        <f t="shared" si="5"/>
        <v>00002017All</v>
      </c>
      <c r="G309" s="234">
        <v>96.5</v>
      </c>
      <c r="H309" s="254">
        <v>91</v>
      </c>
      <c r="I309" s="234">
        <v>50</v>
      </c>
      <c r="J309" s="234">
        <v>89.9</v>
      </c>
      <c r="K309" s="254">
        <v>79</v>
      </c>
      <c r="L309" s="234">
        <v>50</v>
      </c>
    </row>
    <row r="310" spans="1:12">
      <c r="A310" s="24" t="s">
        <v>135</v>
      </c>
      <c r="B310" s="24" t="s">
        <v>100</v>
      </c>
      <c r="C310" s="24" t="s">
        <v>59</v>
      </c>
      <c r="D310" s="24" t="s">
        <v>102</v>
      </c>
      <c r="E310" s="24" t="s">
        <v>72</v>
      </c>
      <c r="F310" s="24" t="str">
        <f t="shared" si="5"/>
        <v>00002017ELL</v>
      </c>
      <c r="G310" s="234">
        <v>72</v>
      </c>
      <c r="H310" s="254">
        <v>42</v>
      </c>
      <c r="I310" s="234">
        <v>43</v>
      </c>
      <c r="J310" s="234">
        <v>55.8</v>
      </c>
      <c r="K310" s="254">
        <v>25</v>
      </c>
      <c r="L310" s="234">
        <v>40</v>
      </c>
    </row>
    <row r="311" spans="1:12">
      <c r="A311" s="24" t="s">
        <v>135</v>
      </c>
      <c r="B311" s="24" t="s">
        <v>100</v>
      </c>
      <c r="C311" s="24" t="s">
        <v>59</v>
      </c>
      <c r="D311" s="24" t="s">
        <v>102</v>
      </c>
      <c r="E311" s="24" t="s">
        <v>70</v>
      </c>
      <c r="F311" s="24" t="str">
        <f t="shared" si="5"/>
        <v>00002017SPED</v>
      </c>
      <c r="G311" s="234">
        <v>88.8</v>
      </c>
      <c r="H311" s="254">
        <v>68</v>
      </c>
      <c r="I311" s="234">
        <v>42</v>
      </c>
      <c r="J311" s="234">
        <v>71.099999999999994</v>
      </c>
      <c r="K311" s="254">
        <v>42</v>
      </c>
      <c r="L311" s="234">
        <v>45</v>
      </c>
    </row>
    <row r="312" spans="1:12">
      <c r="A312" s="24" t="s">
        <v>135</v>
      </c>
      <c r="B312" s="24" t="s">
        <v>100</v>
      </c>
      <c r="C312" s="24" t="s">
        <v>59</v>
      </c>
      <c r="D312" s="24" t="s">
        <v>102</v>
      </c>
      <c r="E312" s="24" t="s">
        <v>68</v>
      </c>
      <c r="F312" s="24" t="str">
        <f t="shared" si="5"/>
        <v>00002017EcoDis</v>
      </c>
      <c r="G312" s="234">
        <v>92.4</v>
      </c>
      <c r="H312" s="254">
        <v>81</v>
      </c>
      <c r="I312" s="234">
        <v>44</v>
      </c>
      <c r="J312" s="234">
        <v>80</v>
      </c>
      <c r="K312" s="254">
        <v>60</v>
      </c>
      <c r="L312" s="234">
        <v>43</v>
      </c>
    </row>
    <row r="313" spans="1:12">
      <c r="A313" s="24" t="s">
        <v>135</v>
      </c>
      <c r="B313" s="24" t="s">
        <v>100</v>
      </c>
      <c r="C313" s="24" t="s">
        <v>59</v>
      </c>
      <c r="D313" s="24" t="s">
        <v>102</v>
      </c>
      <c r="E313" s="24" t="s">
        <v>74</v>
      </c>
      <c r="F313" s="24" t="str">
        <f t="shared" si="5"/>
        <v>00002017AfAm</v>
      </c>
      <c r="G313" s="234">
        <v>94.3</v>
      </c>
      <c r="H313" s="254">
        <v>84</v>
      </c>
      <c r="I313" s="234">
        <v>46</v>
      </c>
      <c r="J313" s="234">
        <v>80.8</v>
      </c>
      <c r="K313" s="254">
        <v>61</v>
      </c>
      <c r="L313" s="234">
        <v>44</v>
      </c>
    </row>
    <row r="314" spans="1:12">
      <c r="A314" s="24" t="s">
        <v>135</v>
      </c>
      <c r="B314" s="24" t="s">
        <v>100</v>
      </c>
      <c r="C314" s="24" t="s">
        <v>59</v>
      </c>
      <c r="D314" s="24" t="s">
        <v>102</v>
      </c>
      <c r="E314" s="24" t="s">
        <v>42</v>
      </c>
      <c r="F314" s="24" t="str">
        <f t="shared" si="5"/>
        <v>00002017Asian</v>
      </c>
      <c r="G314" s="234">
        <v>98</v>
      </c>
      <c r="H314" s="254">
        <v>94</v>
      </c>
      <c r="I314" s="234">
        <v>57</v>
      </c>
      <c r="J314" s="234">
        <v>96.1</v>
      </c>
      <c r="K314" s="254">
        <v>91</v>
      </c>
      <c r="L314" s="234">
        <v>61</v>
      </c>
    </row>
    <row r="315" spans="1:12">
      <c r="A315" s="24" t="s">
        <v>135</v>
      </c>
      <c r="B315" s="24" t="s">
        <v>100</v>
      </c>
      <c r="C315" s="24" t="s">
        <v>59</v>
      </c>
      <c r="D315" s="24" t="s">
        <v>102</v>
      </c>
      <c r="E315" s="24" t="s">
        <v>77</v>
      </c>
      <c r="F315" s="24" t="str">
        <f t="shared" si="5"/>
        <v>00002017Hisp</v>
      </c>
      <c r="G315" s="234">
        <v>90.7</v>
      </c>
      <c r="H315" s="254">
        <v>78</v>
      </c>
      <c r="I315" s="234">
        <v>47</v>
      </c>
      <c r="J315" s="234">
        <v>77.400000000000006</v>
      </c>
      <c r="K315" s="254">
        <v>57</v>
      </c>
      <c r="L315" s="234">
        <v>43</v>
      </c>
    </row>
    <row r="316" spans="1:12">
      <c r="A316" s="24" t="s">
        <v>135</v>
      </c>
      <c r="B316" s="24" t="s">
        <v>100</v>
      </c>
      <c r="C316" s="24" t="s">
        <v>59</v>
      </c>
      <c r="D316" s="24" t="s">
        <v>102</v>
      </c>
      <c r="E316" s="24" t="s">
        <v>79</v>
      </c>
      <c r="F316" s="24" t="str">
        <f t="shared" si="5"/>
        <v>00002017Multi</v>
      </c>
      <c r="G316" s="234">
        <v>97.2</v>
      </c>
      <c r="H316" s="254">
        <v>92</v>
      </c>
      <c r="I316" s="234">
        <v>49</v>
      </c>
      <c r="J316" s="234">
        <v>90</v>
      </c>
      <c r="K316" s="254">
        <v>79</v>
      </c>
      <c r="L316" s="234">
        <v>50</v>
      </c>
    </row>
    <row r="317" spans="1:12">
      <c r="A317" s="24" t="s">
        <v>135</v>
      </c>
      <c r="B317" s="24" t="s">
        <v>100</v>
      </c>
      <c r="C317" s="24" t="s">
        <v>59</v>
      </c>
      <c r="D317" s="24" t="s">
        <v>102</v>
      </c>
      <c r="E317" s="24" t="s">
        <v>81</v>
      </c>
      <c r="F317" s="24" t="str">
        <f t="shared" si="5"/>
        <v>00002017WH</v>
      </c>
      <c r="G317" s="234">
        <v>98.1</v>
      </c>
      <c r="H317" s="254">
        <v>95</v>
      </c>
      <c r="I317" s="234">
        <v>51</v>
      </c>
      <c r="J317" s="234">
        <v>93.7</v>
      </c>
      <c r="K317" s="254">
        <v>86</v>
      </c>
      <c r="L317" s="234">
        <v>51</v>
      </c>
    </row>
    <row r="318" spans="1:12">
      <c r="A318" s="24" t="s">
        <v>135</v>
      </c>
      <c r="B318" s="24" t="s">
        <v>148</v>
      </c>
      <c r="C318" s="24" t="s">
        <v>149</v>
      </c>
      <c r="D318" s="24" t="s">
        <v>102</v>
      </c>
      <c r="E318" s="24" t="s">
        <v>55</v>
      </c>
      <c r="F318" s="24" t="str">
        <f t="shared" si="5"/>
        <v>00572017All</v>
      </c>
      <c r="G318" s="234">
        <v>84.6</v>
      </c>
      <c r="H318" s="254">
        <v>69</v>
      </c>
      <c r="I318" s="234">
        <v>53</v>
      </c>
      <c r="J318" s="234">
        <v>65.599999999999994</v>
      </c>
      <c r="K318" s="254">
        <v>42</v>
      </c>
      <c r="L318" s="234">
        <v>25</v>
      </c>
    </row>
    <row r="319" spans="1:12">
      <c r="A319" s="24" t="s">
        <v>135</v>
      </c>
      <c r="B319" s="24" t="s">
        <v>150</v>
      </c>
      <c r="C319" s="24" t="s">
        <v>151</v>
      </c>
      <c r="D319" s="24" t="s">
        <v>102</v>
      </c>
      <c r="E319" s="24" t="s">
        <v>55</v>
      </c>
      <c r="F319" s="24" t="str">
        <f t="shared" si="5"/>
        <v>00932017All</v>
      </c>
      <c r="G319" s="234">
        <v>90.4</v>
      </c>
      <c r="H319" s="254">
        <v>78</v>
      </c>
      <c r="I319" s="234">
        <v>54</v>
      </c>
      <c r="J319" s="234">
        <v>77.3</v>
      </c>
      <c r="K319" s="254">
        <v>58</v>
      </c>
      <c r="L319" s="234">
        <v>46</v>
      </c>
    </row>
    <row r="320" spans="1:12">
      <c r="A320" s="24" t="s">
        <v>135</v>
      </c>
      <c r="B320" s="24" t="s">
        <v>162</v>
      </c>
      <c r="C320" s="24" t="s">
        <v>163</v>
      </c>
      <c r="D320" s="24" t="s">
        <v>102</v>
      </c>
      <c r="E320" s="24" t="s">
        <v>55</v>
      </c>
      <c r="F320" s="24" t="str">
        <f t="shared" si="5"/>
        <v>01372017All</v>
      </c>
      <c r="G320" s="234">
        <v>86.9</v>
      </c>
      <c r="H320" s="254">
        <v>73</v>
      </c>
      <c r="I320" s="234">
        <v>39</v>
      </c>
      <c r="J320" s="234">
        <v>71</v>
      </c>
      <c r="K320" s="254">
        <v>47</v>
      </c>
      <c r="L320" s="234">
        <v>25</v>
      </c>
    </row>
    <row r="321" spans="1:12">
      <c r="A321" s="24" t="s">
        <v>135</v>
      </c>
      <c r="B321" s="24" t="s">
        <v>152</v>
      </c>
      <c r="C321" s="24" t="s">
        <v>153</v>
      </c>
      <c r="D321" s="24" t="s">
        <v>102</v>
      </c>
      <c r="E321" s="24" t="s">
        <v>55</v>
      </c>
      <c r="F321" s="24" t="str">
        <f t="shared" si="5"/>
        <v>02012017All</v>
      </c>
      <c r="G321" s="234">
        <v>80.2</v>
      </c>
      <c r="H321" s="254">
        <v>62</v>
      </c>
      <c r="I321" s="234">
        <v>40</v>
      </c>
      <c r="J321" s="234">
        <v>67</v>
      </c>
      <c r="K321" s="254">
        <v>43</v>
      </c>
      <c r="L321" s="234">
        <v>37.5</v>
      </c>
    </row>
    <row r="322" spans="1:12">
      <c r="A322" s="24" t="s">
        <v>135</v>
      </c>
      <c r="B322" s="24" t="s">
        <v>154</v>
      </c>
      <c r="C322" s="24" t="s">
        <v>155</v>
      </c>
      <c r="D322" s="24" t="s">
        <v>102</v>
      </c>
      <c r="E322" s="24" t="s">
        <v>55</v>
      </c>
      <c r="F322" s="24" t="str">
        <f t="shared" si="5"/>
        <v>02622017All</v>
      </c>
      <c r="G322" s="234">
        <v>96.1</v>
      </c>
      <c r="H322" s="254">
        <v>89</v>
      </c>
      <c r="I322" s="234">
        <v>43</v>
      </c>
      <c r="J322" s="234">
        <v>85.2</v>
      </c>
      <c r="K322" s="254">
        <v>69</v>
      </c>
      <c r="L322" s="234">
        <v>34</v>
      </c>
    </row>
    <row r="323" spans="1:12">
      <c r="A323" s="24" t="s">
        <v>135</v>
      </c>
      <c r="B323" s="24" t="s">
        <v>105</v>
      </c>
      <c r="C323" s="24" t="s">
        <v>61</v>
      </c>
      <c r="D323" s="24" t="s">
        <v>102</v>
      </c>
      <c r="E323" s="24" t="s">
        <v>55</v>
      </c>
      <c r="F323" s="24" t="str">
        <f t="shared" si="5"/>
        <v>02812017All</v>
      </c>
      <c r="G323" s="234">
        <v>89.8</v>
      </c>
      <c r="H323" s="254">
        <v>73</v>
      </c>
      <c r="I323" s="234">
        <v>40</v>
      </c>
      <c r="J323" s="234">
        <v>70.400000000000006</v>
      </c>
      <c r="K323" s="254">
        <v>45</v>
      </c>
      <c r="L323" s="234">
        <v>44</v>
      </c>
    </row>
    <row r="324" spans="1:12">
      <c r="A324" s="24" t="s">
        <v>135</v>
      </c>
      <c r="B324" s="24" t="s">
        <v>166</v>
      </c>
      <c r="C324" s="24" t="s">
        <v>167</v>
      </c>
      <c r="D324" s="24" t="s">
        <v>102</v>
      </c>
      <c r="E324" s="24" t="s">
        <v>55</v>
      </c>
      <c r="F324" s="24" t="str">
        <f t="shared" si="5"/>
        <v>04102017All</v>
      </c>
      <c r="G324" s="234">
        <v>98.1</v>
      </c>
      <c r="H324" s="254">
        <v>95</v>
      </c>
      <c r="I324" s="234">
        <v>33</v>
      </c>
      <c r="J324" s="234">
        <v>97.8</v>
      </c>
      <c r="K324" s="254">
        <v>92</v>
      </c>
      <c r="L324" s="234">
        <v>46</v>
      </c>
    </row>
    <row r="325" spans="1:12">
      <c r="A325" s="24" t="s">
        <v>135</v>
      </c>
      <c r="B325" s="24" t="s">
        <v>156</v>
      </c>
      <c r="C325" s="24" t="s">
        <v>157</v>
      </c>
      <c r="D325" s="24" t="s">
        <v>102</v>
      </c>
      <c r="E325" s="24" t="s">
        <v>55</v>
      </c>
      <c r="F325" s="24" t="str">
        <f t="shared" si="5"/>
        <v>04942017All</v>
      </c>
      <c r="G325" s="234">
        <v>99.2</v>
      </c>
      <c r="H325" s="254">
        <v>97</v>
      </c>
      <c r="I325" s="234">
        <v>70</v>
      </c>
      <c r="J325" s="234">
        <v>97.6</v>
      </c>
      <c r="K325" s="254">
        <v>97</v>
      </c>
      <c r="L325" s="234">
        <v>83</v>
      </c>
    </row>
    <row r="326" spans="1:12">
      <c r="A326" s="24" t="s">
        <v>135</v>
      </c>
      <c r="B326" s="24" t="s">
        <v>158</v>
      </c>
      <c r="C326" s="24" t="s">
        <v>159</v>
      </c>
      <c r="D326" s="24" t="s">
        <v>102</v>
      </c>
      <c r="E326" s="24" t="s">
        <v>55</v>
      </c>
      <c r="F326" s="24" t="str">
        <f t="shared" si="5"/>
        <v>04962017All</v>
      </c>
      <c r="G326" s="234">
        <v>98.9</v>
      </c>
      <c r="H326" s="254">
        <v>96</v>
      </c>
      <c r="I326" s="234">
        <v>37</v>
      </c>
      <c r="J326" s="234">
        <v>92.4</v>
      </c>
      <c r="K326" s="254">
        <v>80</v>
      </c>
      <c r="L326" s="234">
        <v>27</v>
      </c>
    </row>
    <row r="327" spans="1:12">
      <c r="A327" s="24" t="s">
        <v>135</v>
      </c>
      <c r="B327" s="24" t="s">
        <v>107</v>
      </c>
      <c r="C327" s="24" t="s">
        <v>57</v>
      </c>
      <c r="D327" s="24" t="s">
        <v>102</v>
      </c>
      <c r="E327" s="24" t="s">
        <v>55</v>
      </c>
      <c r="F327" s="24" t="str">
        <f t="shared" si="5"/>
        <v>04972017All</v>
      </c>
      <c r="G327" s="234">
        <v>100</v>
      </c>
      <c r="H327" s="254">
        <v>100</v>
      </c>
      <c r="I327" s="234" t="e">
        <v>#NULL!</v>
      </c>
      <c r="J327" s="234">
        <v>100</v>
      </c>
      <c r="K327" s="254">
        <v>100</v>
      </c>
      <c r="L327" s="234" t="e">
        <v>#NULL!</v>
      </c>
    </row>
    <row r="328" spans="1:12">
      <c r="A328" s="24" t="s">
        <v>135</v>
      </c>
      <c r="B328" s="24" t="s">
        <v>164</v>
      </c>
      <c r="C328" s="24" t="s">
        <v>165</v>
      </c>
      <c r="D328" s="24" t="s">
        <v>102</v>
      </c>
      <c r="E328" s="24" t="s">
        <v>55</v>
      </c>
      <c r="F328" s="24" t="str">
        <f t="shared" si="5"/>
        <v>35062017All</v>
      </c>
      <c r="G328" s="234">
        <v>100</v>
      </c>
      <c r="H328" s="254">
        <v>100</v>
      </c>
      <c r="I328" s="234">
        <v>84.5</v>
      </c>
      <c r="J328" s="234">
        <v>98.5</v>
      </c>
      <c r="K328" s="254">
        <v>96</v>
      </c>
      <c r="L328" s="234">
        <v>89</v>
      </c>
    </row>
    <row r="329" spans="1:12">
      <c r="A329" s="24" t="s">
        <v>135</v>
      </c>
      <c r="B329" s="24" t="s">
        <v>148</v>
      </c>
      <c r="C329" s="24" t="s">
        <v>149</v>
      </c>
      <c r="D329" s="24" t="s">
        <v>102</v>
      </c>
      <c r="E329" s="24" t="s">
        <v>72</v>
      </c>
      <c r="F329" s="24" t="str">
        <f t="shared" si="5"/>
        <v>00572017ELL</v>
      </c>
      <c r="G329" s="234">
        <v>52.7</v>
      </c>
      <c r="H329" s="254">
        <v>15</v>
      </c>
      <c r="I329" s="234" t="e">
        <v>#NULL!</v>
      </c>
      <c r="J329" s="234">
        <v>35.1</v>
      </c>
      <c r="K329" s="254">
        <v>9</v>
      </c>
      <c r="L329" s="234" t="e">
        <v>#NULL!</v>
      </c>
    </row>
    <row r="330" spans="1:12">
      <c r="A330" s="24" t="s">
        <v>135</v>
      </c>
      <c r="B330" s="24" t="s">
        <v>150</v>
      </c>
      <c r="C330" s="24" t="s">
        <v>151</v>
      </c>
      <c r="D330" s="24" t="s">
        <v>102</v>
      </c>
      <c r="E330" s="24" t="s">
        <v>72</v>
      </c>
      <c r="F330" s="24" t="str">
        <f t="shared" si="5"/>
        <v>00932017ELL</v>
      </c>
      <c r="G330" s="234">
        <v>66.2</v>
      </c>
      <c r="H330" s="254">
        <v>29</v>
      </c>
      <c r="I330" s="234" t="e">
        <v>#NULL!</v>
      </c>
      <c r="J330" s="234">
        <v>46.6</v>
      </c>
      <c r="K330" s="254">
        <v>20</v>
      </c>
      <c r="L330" s="234" t="e">
        <v>#NULL!</v>
      </c>
    </row>
    <row r="331" spans="1:12">
      <c r="A331" s="24" t="s">
        <v>135</v>
      </c>
      <c r="B331" s="24" t="s">
        <v>162</v>
      </c>
      <c r="C331" s="24" t="s">
        <v>163</v>
      </c>
      <c r="D331" s="24" t="s">
        <v>102</v>
      </c>
      <c r="E331" s="24" t="s">
        <v>72</v>
      </c>
      <c r="F331" s="24" t="str">
        <f t="shared" si="5"/>
        <v>01372017ELL</v>
      </c>
      <c r="G331" s="234">
        <v>57.2</v>
      </c>
      <c r="H331" s="254">
        <v>27</v>
      </c>
      <c r="I331" s="234">
        <v>31</v>
      </c>
      <c r="J331" s="234">
        <v>39.6</v>
      </c>
      <c r="K331" s="254">
        <v>4</v>
      </c>
      <c r="L331" s="234">
        <v>18</v>
      </c>
    </row>
    <row r="332" spans="1:12">
      <c r="A332" s="24" t="s">
        <v>135</v>
      </c>
      <c r="B332" s="24" t="s">
        <v>152</v>
      </c>
      <c r="C332" s="24" t="s">
        <v>153</v>
      </c>
      <c r="D332" s="24" t="s">
        <v>102</v>
      </c>
      <c r="E332" s="24" t="s">
        <v>72</v>
      </c>
      <c r="F332" s="24" t="str">
        <f t="shared" ref="F332:F395" si="6">C332&amp;D332&amp;E332</f>
        <v>02012017ELL</v>
      </c>
      <c r="G332" s="234">
        <v>50</v>
      </c>
      <c r="H332" s="254">
        <v>21</v>
      </c>
      <c r="I332" s="234">
        <v>40</v>
      </c>
      <c r="J332" s="234">
        <v>41.7</v>
      </c>
      <c r="K332" s="254">
        <v>14</v>
      </c>
      <c r="L332" s="234">
        <v>37</v>
      </c>
    </row>
    <row r="333" spans="1:12">
      <c r="A333" s="24" t="s">
        <v>135</v>
      </c>
      <c r="B333" s="24" t="s">
        <v>154</v>
      </c>
      <c r="C333" s="24" t="s">
        <v>155</v>
      </c>
      <c r="D333" s="24" t="s">
        <v>102</v>
      </c>
      <c r="E333" s="24" t="s">
        <v>72</v>
      </c>
      <c r="F333" s="24" t="str">
        <f t="shared" si="6"/>
        <v>02622017ELL</v>
      </c>
      <c r="G333" s="234" t="e">
        <v>#NULL!</v>
      </c>
      <c r="H333" s="254" t="e">
        <v>#NULL!</v>
      </c>
      <c r="I333" s="234" t="e">
        <v>#NULL!</v>
      </c>
      <c r="J333" s="234" t="e">
        <v>#NULL!</v>
      </c>
      <c r="K333" s="254" t="e">
        <v>#NULL!</v>
      </c>
      <c r="L333" s="234" t="e">
        <v>#NULL!</v>
      </c>
    </row>
    <row r="334" spans="1:12">
      <c r="A334" s="24" t="s">
        <v>135</v>
      </c>
      <c r="B334" s="24" t="s">
        <v>105</v>
      </c>
      <c r="C334" s="24" t="s">
        <v>61</v>
      </c>
      <c r="D334" s="24" t="s">
        <v>102</v>
      </c>
      <c r="E334" s="24" t="s">
        <v>72</v>
      </c>
      <c r="F334" s="24" t="str">
        <f t="shared" si="6"/>
        <v>02812017ELL</v>
      </c>
      <c r="G334" s="234">
        <v>69.900000000000006</v>
      </c>
      <c r="H334" s="254">
        <v>36</v>
      </c>
      <c r="I334" s="234">
        <v>37</v>
      </c>
      <c r="J334" s="234">
        <v>46.7</v>
      </c>
      <c r="K334" s="254">
        <v>14</v>
      </c>
      <c r="L334" s="234">
        <v>37.5</v>
      </c>
    </row>
    <row r="335" spans="1:12">
      <c r="A335" s="24" t="s">
        <v>135</v>
      </c>
      <c r="B335" s="24" t="s">
        <v>166</v>
      </c>
      <c r="C335" s="24" t="s">
        <v>167</v>
      </c>
      <c r="D335" s="24" t="s">
        <v>102</v>
      </c>
      <c r="E335" s="24" t="s">
        <v>72</v>
      </c>
      <c r="F335" s="24" t="str">
        <f t="shared" si="6"/>
        <v>04102017ELL</v>
      </c>
      <c r="G335" s="234" t="e">
        <v>#NULL!</v>
      </c>
      <c r="H335" s="254" t="e">
        <v>#NULL!</v>
      </c>
      <c r="I335" s="234" t="e">
        <v>#NULL!</v>
      </c>
      <c r="J335" s="234" t="e">
        <v>#NULL!</v>
      </c>
      <c r="K335" s="254" t="e">
        <v>#NULL!</v>
      </c>
      <c r="L335" s="234" t="e">
        <v>#NULL!</v>
      </c>
    </row>
    <row r="336" spans="1:12">
      <c r="A336" s="24" t="s">
        <v>135</v>
      </c>
      <c r="B336" s="24" t="s">
        <v>156</v>
      </c>
      <c r="C336" s="24" t="s">
        <v>157</v>
      </c>
      <c r="D336" s="24" t="s">
        <v>102</v>
      </c>
      <c r="E336" s="24" t="s">
        <v>72</v>
      </c>
      <c r="F336" s="24" t="str">
        <f t="shared" si="6"/>
        <v>04942017ELL</v>
      </c>
      <c r="G336" s="234" t="e">
        <v>#NULL!</v>
      </c>
      <c r="H336" s="254" t="e">
        <v>#NULL!</v>
      </c>
      <c r="I336" s="234" t="e">
        <v>#NULL!</v>
      </c>
      <c r="J336" s="234" t="e">
        <v>#NULL!</v>
      </c>
      <c r="K336" s="254" t="e">
        <v>#NULL!</v>
      </c>
      <c r="L336" s="234" t="e">
        <v>#NULL!</v>
      </c>
    </row>
    <row r="337" spans="1:12">
      <c r="A337" s="24" t="s">
        <v>135</v>
      </c>
      <c r="B337" s="24" t="s">
        <v>107</v>
      </c>
      <c r="C337" s="24" t="s">
        <v>57</v>
      </c>
      <c r="D337" s="24" t="s">
        <v>102</v>
      </c>
      <c r="E337" s="24" t="s">
        <v>72</v>
      </c>
      <c r="F337" s="24" t="str">
        <f t="shared" si="6"/>
        <v>04972017ELL</v>
      </c>
      <c r="G337" s="234" t="e">
        <v>#NULL!</v>
      </c>
      <c r="H337" s="254" t="e">
        <v>#NULL!</v>
      </c>
      <c r="I337" s="234" t="e">
        <v>#NULL!</v>
      </c>
      <c r="J337" s="234" t="e">
        <v>#NULL!</v>
      </c>
      <c r="K337" s="254" t="e">
        <v>#NULL!</v>
      </c>
      <c r="L337" s="234" t="e">
        <v>#NULL!</v>
      </c>
    </row>
    <row r="338" spans="1:12">
      <c r="A338" s="24" t="s">
        <v>135</v>
      </c>
      <c r="B338" s="24" t="s">
        <v>164</v>
      </c>
      <c r="C338" s="24" t="s">
        <v>165</v>
      </c>
      <c r="D338" s="24" t="s">
        <v>102</v>
      </c>
      <c r="E338" s="24" t="s">
        <v>72</v>
      </c>
      <c r="F338" s="24" t="str">
        <f t="shared" si="6"/>
        <v>35062017ELL</v>
      </c>
      <c r="G338" s="234" t="e">
        <v>#NULL!</v>
      </c>
      <c r="H338" s="254" t="e">
        <v>#NULL!</v>
      </c>
      <c r="I338" s="234" t="e">
        <v>#NULL!</v>
      </c>
      <c r="J338" s="234" t="e">
        <v>#NULL!</v>
      </c>
      <c r="K338" s="254" t="e">
        <v>#NULL!</v>
      </c>
      <c r="L338" s="234" t="e">
        <v>#NULL!</v>
      </c>
    </row>
    <row r="339" spans="1:12">
      <c r="A339" s="24" t="s">
        <v>135</v>
      </c>
      <c r="B339" s="24" t="s">
        <v>148</v>
      </c>
      <c r="C339" s="24" t="s">
        <v>149</v>
      </c>
      <c r="D339" s="24" t="s">
        <v>102</v>
      </c>
      <c r="E339" s="24" t="s">
        <v>70</v>
      </c>
      <c r="F339" s="24" t="str">
        <f t="shared" si="6"/>
        <v>00572017SPED</v>
      </c>
      <c r="G339" s="234">
        <v>73.5</v>
      </c>
      <c r="H339" s="254">
        <v>43</v>
      </c>
      <c r="I339" s="234">
        <v>31.5</v>
      </c>
      <c r="J339" s="234">
        <v>45.2</v>
      </c>
      <c r="K339" s="254">
        <v>11</v>
      </c>
      <c r="L339" s="234">
        <v>19</v>
      </c>
    </row>
    <row r="340" spans="1:12">
      <c r="A340" s="24" t="s">
        <v>135</v>
      </c>
      <c r="B340" s="24" t="s">
        <v>150</v>
      </c>
      <c r="C340" s="24" t="s">
        <v>151</v>
      </c>
      <c r="D340" s="24" t="s">
        <v>102</v>
      </c>
      <c r="E340" s="24" t="s">
        <v>70</v>
      </c>
      <c r="F340" s="24" t="str">
        <f t="shared" si="6"/>
        <v>00932017SPED</v>
      </c>
      <c r="G340" s="234">
        <v>77.2</v>
      </c>
      <c r="H340" s="254">
        <v>45</v>
      </c>
      <c r="I340" s="234">
        <v>27</v>
      </c>
      <c r="J340" s="234">
        <v>51.6</v>
      </c>
      <c r="K340" s="254">
        <v>14</v>
      </c>
      <c r="L340" s="234">
        <v>29</v>
      </c>
    </row>
    <row r="341" spans="1:12">
      <c r="A341" s="24" t="s">
        <v>135</v>
      </c>
      <c r="B341" s="24" t="s">
        <v>162</v>
      </c>
      <c r="C341" s="24" t="s">
        <v>163</v>
      </c>
      <c r="D341" s="24" t="s">
        <v>102</v>
      </c>
      <c r="E341" s="24" t="s">
        <v>70</v>
      </c>
      <c r="F341" s="24" t="str">
        <f t="shared" si="6"/>
        <v>01372017SPED</v>
      </c>
      <c r="G341" s="234">
        <v>59.6</v>
      </c>
      <c r="H341" s="254">
        <v>23</v>
      </c>
      <c r="I341" s="234">
        <v>33</v>
      </c>
      <c r="J341" s="234">
        <v>38.700000000000003</v>
      </c>
      <c r="K341" s="254">
        <v>6</v>
      </c>
      <c r="L341" s="234">
        <v>22</v>
      </c>
    </row>
    <row r="342" spans="1:12">
      <c r="A342" s="24" t="s">
        <v>135</v>
      </c>
      <c r="B342" s="24" t="s">
        <v>152</v>
      </c>
      <c r="C342" s="24" t="s">
        <v>153</v>
      </c>
      <c r="D342" s="24" t="s">
        <v>102</v>
      </c>
      <c r="E342" s="24" t="s">
        <v>70</v>
      </c>
      <c r="F342" s="24" t="str">
        <f t="shared" si="6"/>
        <v>02012017SPED</v>
      </c>
      <c r="G342" s="234">
        <v>69.3</v>
      </c>
      <c r="H342" s="254">
        <v>32</v>
      </c>
      <c r="I342" s="234">
        <v>17</v>
      </c>
      <c r="J342" s="234">
        <v>45.9</v>
      </c>
      <c r="K342" s="254">
        <v>10</v>
      </c>
      <c r="L342" s="234">
        <v>23</v>
      </c>
    </row>
    <row r="343" spans="1:12">
      <c r="A343" s="24" t="s">
        <v>135</v>
      </c>
      <c r="B343" s="24" t="s">
        <v>154</v>
      </c>
      <c r="C343" s="24" t="s">
        <v>155</v>
      </c>
      <c r="D343" s="24" t="s">
        <v>102</v>
      </c>
      <c r="E343" s="24" t="s">
        <v>70</v>
      </c>
      <c r="F343" s="24" t="str">
        <f t="shared" si="6"/>
        <v>02622017SPED</v>
      </c>
      <c r="G343" s="234">
        <v>80.7</v>
      </c>
      <c r="H343" s="254">
        <v>45</v>
      </c>
      <c r="I343" s="234" t="e">
        <v>#NULL!</v>
      </c>
      <c r="J343" s="234">
        <v>52.4</v>
      </c>
      <c r="K343" s="254">
        <v>10</v>
      </c>
      <c r="L343" s="234" t="e">
        <v>#NULL!</v>
      </c>
    </row>
    <row r="344" spans="1:12">
      <c r="A344" s="24" t="s">
        <v>135</v>
      </c>
      <c r="B344" s="24" t="s">
        <v>105</v>
      </c>
      <c r="C344" s="24" t="s">
        <v>61</v>
      </c>
      <c r="D344" s="24" t="s">
        <v>102</v>
      </c>
      <c r="E344" s="24" t="s">
        <v>70</v>
      </c>
      <c r="F344" s="24" t="str">
        <f t="shared" si="6"/>
        <v>02812017SPED</v>
      </c>
      <c r="G344" s="234">
        <v>75.900000000000006</v>
      </c>
      <c r="H344" s="254">
        <v>33</v>
      </c>
      <c r="I344" s="234">
        <v>32</v>
      </c>
      <c r="J344" s="234">
        <v>49.4</v>
      </c>
      <c r="K344" s="254">
        <v>12</v>
      </c>
      <c r="L344" s="234">
        <v>27</v>
      </c>
    </row>
    <row r="345" spans="1:12">
      <c r="A345" s="24" t="s">
        <v>135</v>
      </c>
      <c r="B345" s="24" t="s">
        <v>166</v>
      </c>
      <c r="C345" s="24" t="s">
        <v>167</v>
      </c>
      <c r="D345" s="24" t="s">
        <v>102</v>
      </c>
      <c r="E345" s="24" t="s">
        <v>70</v>
      </c>
      <c r="F345" s="24" t="str">
        <f t="shared" si="6"/>
        <v>04102017SPED</v>
      </c>
      <c r="G345" s="234">
        <v>91.3</v>
      </c>
      <c r="H345" s="254">
        <v>78</v>
      </c>
      <c r="I345" s="234">
        <v>18.5</v>
      </c>
      <c r="J345" s="234">
        <v>92.4</v>
      </c>
      <c r="K345" s="254">
        <v>74</v>
      </c>
      <c r="L345" s="234">
        <v>43</v>
      </c>
    </row>
    <row r="346" spans="1:12">
      <c r="A346" s="24" t="s">
        <v>135</v>
      </c>
      <c r="B346" s="24" t="s">
        <v>156</v>
      </c>
      <c r="C346" s="24" t="s">
        <v>157</v>
      </c>
      <c r="D346" s="24" t="s">
        <v>102</v>
      </c>
      <c r="E346" s="24" t="s">
        <v>70</v>
      </c>
      <c r="F346" s="24" t="str">
        <f t="shared" si="6"/>
        <v>04942017SPED</v>
      </c>
      <c r="G346" s="234" t="e">
        <v>#NULL!</v>
      </c>
      <c r="H346" s="254" t="e">
        <v>#NULL!</v>
      </c>
      <c r="I346" s="234" t="e">
        <v>#NULL!</v>
      </c>
      <c r="J346" s="234" t="e">
        <v>#NULL!</v>
      </c>
      <c r="K346" s="254" t="e">
        <v>#NULL!</v>
      </c>
      <c r="L346" s="234" t="e">
        <v>#NULL!</v>
      </c>
    </row>
    <row r="347" spans="1:12">
      <c r="A347" s="24" t="s">
        <v>135</v>
      </c>
      <c r="B347" s="24" t="s">
        <v>158</v>
      </c>
      <c r="C347" s="24" t="s">
        <v>159</v>
      </c>
      <c r="D347" s="24" t="s">
        <v>102</v>
      </c>
      <c r="E347" s="24" t="s">
        <v>70</v>
      </c>
      <c r="F347" s="24" t="str">
        <f t="shared" si="6"/>
        <v>04962017SPED</v>
      </c>
      <c r="G347" s="234">
        <v>95</v>
      </c>
      <c r="H347" s="254">
        <v>80</v>
      </c>
      <c r="I347" s="234" t="e">
        <v>#NULL!</v>
      </c>
      <c r="J347" s="234">
        <v>70</v>
      </c>
      <c r="K347" s="254">
        <v>30</v>
      </c>
      <c r="L347" s="234" t="e">
        <v>#NULL!</v>
      </c>
    </row>
    <row r="348" spans="1:12">
      <c r="A348" s="24" t="s">
        <v>135</v>
      </c>
      <c r="B348" s="24" t="s">
        <v>164</v>
      </c>
      <c r="C348" s="24" t="s">
        <v>165</v>
      </c>
      <c r="D348" s="24" t="s">
        <v>102</v>
      </c>
      <c r="E348" s="24" t="s">
        <v>70</v>
      </c>
      <c r="F348" s="24" t="str">
        <f t="shared" si="6"/>
        <v>35062017SPED</v>
      </c>
      <c r="G348" s="234" t="e">
        <v>#NULL!</v>
      </c>
      <c r="H348" s="254" t="e">
        <v>#NULL!</v>
      </c>
      <c r="I348" s="234" t="e">
        <v>#NULL!</v>
      </c>
      <c r="J348" s="234" t="e">
        <v>#NULL!</v>
      </c>
      <c r="K348" s="254" t="e">
        <v>#NULL!</v>
      </c>
      <c r="L348" s="234" t="e">
        <v>#NULL!</v>
      </c>
    </row>
    <row r="349" spans="1:12">
      <c r="A349" s="24" t="s">
        <v>135</v>
      </c>
      <c r="B349" s="24" t="s">
        <v>148</v>
      </c>
      <c r="C349" s="24" t="s">
        <v>149</v>
      </c>
      <c r="D349" s="24" t="s">
        <v>102</v>
      </c>
      <c r="E349" s="24" t="s">
        <v>68</v>
      </c>
      <c r="F349" s="24" t="str">
        <f t="shared" si="6"/>
        <v>00572017EcoDis</v>
      </c>
      <c r="G349" s="234">
        <v>82.3</v>
      </c>
      <c r="H349" s="254">
        <v>65</v>
      </c>
      <c r="I349" s="234">
        <v>50</v>
      </c>
      <c r="J349" s="234">
        <v>62.3</v>
      </c>
      <c r="K349" s="254">
        <v>38</v>
      </c>
      <c r="L349" s="234">
        <v>21</v>
      </c>
    </row>
    <row r="350" spans="1:12">
      <c r="A350" s="24" t="s">
        <v>135</v>
      </c>
      <c r="B350" s="24" t="s">
        <v>150</v>
      </c>
      <c r="C350" s="24" t="s">
        <v>151</v>
      </c>
      <c r="D350" s="24" t="s">
        <v>102</v>
      </c>
      <c r="E350" s="24" t="s">
        <v>68</v>
      </c>
      <c r="F350" s="24" t="str">
        <f t="shared" si="6"/>
        <v>00932017EcoDis</v>
      </c>
      <c r="G350" s="234">
        <v>86.7</v>
      </c>
      <c r="H350" s="254">
        <v>71</v>
      </c>
      <c r="I350" s="234">
        <v>48.5</v>
      </c>
      <c r="J350" s="234">
        <v>72.2</v>
      </c>
      <c r="K350" s="254">
        <v>50</v>
      </c>
      <c r="L350" s="234">
        <v>41</v>
      </c>
    </row>
    <row r="351" spans="1:12">
      <c r="A351" s="24" t="s">
        <v>135</v>
      </c>
      <c r="B351" s="24" t="s">
        <v>162</v>
      </c>
      <c r="C351" s="24" t="s">
        <v>163</v>
      </c>
      <c r="D351" s="24" t="s">
        <v>102</v>
      </c>
      <c r="E351" s="24" t="s">
        <v>68</v>
      </c>
      <c r="F351" s="24" t="str">
        <f t="shared" si="6"/>
        <v>01372017EcoDis</v>
      </c>
      <c r="G351" s="234">
        <v>84.2</v>
      </c>
      <c r="H351" s="254">
        <v>68</v>
      </c>
      <c r="I351" s="234">
        <v>39</v>
      </c>
      <c r="J351" s="234">
        <v>65.099999999999994</v>
      </c>
      <c r="K351" s="254">
        <v>37</v>
      </c>
      <c r="L351" s="234">
        <v>23.5</v>
      </c>
    </row>
    <row r="352" spans="1:12">
      <c r="A352" s="24" t="s">
        <v>135</v>
      </c>
      <c r="B352" s="24" t="s">
        <v>152</v>
      </c>
      <c r="C352" s="24" t="s">
        <v>153</v>
      </c>
      <c r="D352" s="24" t="s">
        <v>102</v>
      </c>
      <c r="E352" s="24" t="s">
        <v>68</v>
      </c>
      <c r="F352" s="24" t="str">
        <f t="shared" si="6"/>
        <v>02012017EcoDis</v>
      </c>
      <c r="G352" s="234">
        <v>79.900000000000006</v>
      </c>
      <c r="H352" s="254">
        <v>60</v>
      </c>
      <c r="I352" s="234">
        <v>31</v>
      </c>
      <c r="J352" s="234">
        <v>66.2</v>
      </c>
      <c r="K352" s="254">
        <v>40</v>
      </c>
      <c r="L352" s="234">
        <v>38</v>
      </c>
    </row>
    <row r="353" spans="1:12">
      <c r="A353" s="24" t="s">
        <v>135</v>
      </c>
      <c r="B353" s="24" t="s">
        <v>154</v>
      </c>
      <c r="C353" s="24" t="s">
        <v>155</v>
      </c>
      <c r="D353" s="24" t="s">
        <v>102</v>
      </c>
      <c r="E353" s="24" t="s">
        <v>68</v>
      </c>
      <c r="F353" s="24" t="str">
        <f t="shared" si="6"/>
        <v>02622017EcoDis</v>
      </c>
      <c r="G353" s="234">
        <v>94.4</v>
      </c>
      <c r="H353" s="254">
        <v>86</v>
      </c>
      <c r="I353" s="234">
        <v>43.5</v>
      </c>
      <c r="J353" s="234">
        <v>81.8</v>
      </c>
      <c r="K353" s="254">
        <v>58</v>
      </c>
      <c r="L353" s="234">
        <v>44</v>
      </c>
    </row>
    <row r="354" spans="1:12">
      <c r="A354" s="24" t="s">
        <v>135</v>
      </c>
      <c r="B354" s="24" t="s">
        <v>105</v>
      </c>
      <c r="C354" s="24" t="s">
        <v>61</v>
      </c>
      <c r="D354" s="24" t="s">
        <v>102</v>
      </c>
      <c r="E354" s="24" t="s">
        <v>68</v>
      </c>
      <c r="F354" s="24" t="str">
        <f t="shared" si="6"/>
        <v>02812017EcoDis</v>
      </c>
      <c r="G354" s="234">
        <v>88.6</v>
      </c>
      <c r="H354" s="254">
        <v>71</v>
      </c>
      <c r="I354" s="234">
        <v>39.5</v>
      </c>
      <c r="J354" s="234">
        <v>67.900000000000006</v>
      </c>
      <c r="K354" s="254">
        <v>40</v>
      </c>
      <c r="L354" s="234">
        <v>43</v>
      </c>
    </row>
    <row r="355" spans="1:12">
      <c r="A355" s="24" t="s">
        <v>135</v>
      </c>
      <c r="B355" s="24" t="s">
        <v>166</v>
      </c>
      <c r="C355" s="24" t="s">
        <v>167</v>
      </c>
      <c r="D355" s="24" t="s">
        <v>102</v>
      </c>
      <c r="E355" s="24" t="s">
        <v>68</v>
      </c>
      <c r="F355" s="24" t="str">
        <f t="shared" si="6"/>
        <v>04102017EcoDis</v>
      </c>
      <c r="G355" s="234">
        <v>96.3</v>
      </c>
      <c r="H355" s="254">
        <v>90</v>
      </c>
      <c r="I355" s="234">
        <v>36</v>
      </c>
      <c r="J355" s="234">
        <v>98.2</v>
      </c>
      <c r="K355" s="254">
        <v>93</v>
      </c>
      <c r="L355" s="234">
        <v>48</v>
      </c>
    </row>
    <row r="356" spans="1:12">
      <c r="A356" s="24" t="s">
        <v>135</v>
      </c>
      <c r="B356" s="24" t="s">
        <v>156</v>
      </c>
      <c r="C356" s="24" t="s">
        <v>157</v>
      </c>
      <c r="D356" s="24" t="s">
        <v>102</v>
      </c>
      <c r="E356" s="24" t="s">
        <v>68</v>
      </c>
      <c r="F356" s="24" t="str">
        <f t="shared" si="6"/>
        <v>04942017EcoDis</v>
      </c>
      <c r="G356" s="234">
        <v>99</v>
      </c>
      <c r="H356" s="254">
        <v>96</v>
      </c>
      <c r="I356" s="234">
        <v>76.5</v>
      </c>
      <c r="J356" s="234">
        <v>97.1</v>
      </c>
      <c r="K356" s="254">
        <v>96</v>
      </c>
      <c r="L356" s="234">
        <v>82.5</v>
      </c>
    </row>
    <row r="357" spans="1:12">
      <c r="A357" s="24" t="s">
        <v>135</v>
      </c>
      <c r="B357" s="24" t="s">
        <v>158</v>
      </c>
      <c r="C357" s="24" t="s">
        <v>159</v>
      </c>
      <c r="D357" s="24" t="s">
        <v>102</v>
      </c>
      <c r="E357" s="24" t="s">
        <v>68</v>
      </c>
      <c r="F357" s="24" t="str">
        <f t="shared" si="6"/>
        <v>04962017EcoDis</v>
      </c>
      <c r="G357" s="234">
        <v>98.1</v>
      </c>
      <c r="H357" s="254">
        <v>92</v>
      </c>
      <c r="I357" s="234">
        <v>44</v>
      </c>
      <c r="J357" s="234">
        <v>90.4</v>
      </c>
      <c r="K357" s="254">
        <v>77</v>
      </c>
      <c r="L357" s="234">
        <v>25.5</v>
      </c>
    </row>
    <row r="358" spans="1:12">
      <c r="A358" s="24" t="s">
        <v>135</v>
      </c>
      <c r="B358" s="24" t="s">
        <v>107</v>
      </c>
      <c r="C358" s="24" t="s">
        <v>57</v>
      </c>
      <c r="D358" s="24" t="s">
        <v>102</v>
      </c>
      <c r="E358" s="24" t="s">
        <v>68</v>
      </c>
      <c r="F358" s="24" t="str">
        <f t="shared" si="6"/>
        <v>04972017EcoDis</v>
      </c>
      <c r="G358" s="234" t="e">
        <v>#NULL!</v>
      </c>
      <c r="H358" s="254" t="e">
        <v>#NULL!</v>
      </c>
      <c r="I358" s="234" t="e">
        <v>#NULL!</v>
      </c>
      <c r="J358" s="234" t="e">
        <v>#NULL!</v>
      </c>
      <c r="K358" s="254" t="e">
        <v>#NULL!</v>
      </c>
      <c r="L358" s="234" t="e">
        <v>#NULL!</v>
      </c>
    </row>
    <row r="359" spans="1:12">
      <c r="A359" s="24" t="s">
        <v>135</v>
      </c>
      <c r="B359" s="24" t="s">
        <v>164</v>
      </c>
      <c r="C359" s="24" t="s">
        <v>165</v>
      </c>
      <c r="D359" s="24" t="s">
        <v>102</v>
      </c>
      <c r="E359" s="24" t="s">
        <v>68</v>
      </c>
      <c r="F359" s="24" t="str">
        <f t="shared" si="6"/>
        <v>35062017EcoDis</v>
      </c>
      <c r="G359" s="234">
        <v>100</v>
      </c>
      <c r="H359" s="254">
        <v>100</v>
      </c>
      <c r="I359" s="234" t="e">
        <v>#NULL!</v>
      </c>
      <c r="J359" s="234">
        <v>98.1</v>
      </c>
      <c r="K359" s="254">
        <v>92</v>
      </c>
      <c r="L359" s="234" t="e">
        <v>#NULL!</v>
      </c>
    </row>
    <row r="360" spans="1:12">
      <c r="A360" s="24" t="s">
        <v>135</v>
      </c>
      <c r="B360" s="24" t="s">
        <v>148</v>
      </c>
      <c r="C360" s="24" t="s">
        <v>149</v>
      </c>
      <c r="D360" s="24" t="s">
        <v>102</v>
      </c>
      <c r="E360" s="24" t="s">
        <v>74</v>
      </c>
      <c r="F360" s="24" t="str">
        <f t="shared" si="6"/>
        <v>00572017AfAm</v>
      </c>
      <c r="G360" s="234">
        <v>80</v>
      </c>
      <c r="H360" s="254">
        <v>65</v>
      </c>
      <c r="I360" s="234" t="e">
        <v>#NULL!</v>
      </c>
      <c r="J360" s="234">
        <v>52.3</v>
      </c>
      <c r="K360" s="254">
        <v>23</v>
      </c>
      <c r="L360" s="234" t="e">
        <v>#NULL!</v>
      </c>
    </row>
    <row r="361" spans="1:12">
      <c r="A361" s="24" t="s">
        <v>135</v>
      </c>
      <c r="B361" s="24" t="s">
        <v>148</v>
      </c>
      <c r="C361" s="24" t="s">
        <v>149</v>
      </c>
      <c r="D361" s="24" t="s">
        <v>102</v>
      </c>
      <c r="E361" s="24" t="s">
        <v>42</v>
      </c>
      <c r="F361" s="24" t="str">
        <f t="shared" si="6"/>
        <v>00572017Asian</v>
      </c>
      <c r="G361" s="234" t="e">
        <v>#NULL!</v>
      </c>
      <c r="H361" s="254" t="e">
        <v>#NULL!</v>
      </c>
      <c r="I361" s="234" t="e">
        <v>#NULL!</v>
      </c>
      <c r="J361" s="234" t="e">
        <v>#NULL!</v>
      </c>
      <c r="K361" s="254" t="e">
        <v>#NULL!</v>
      </c>
      <c r="L361" s="234" t="e">
        <v>#NULL!</v>
      </c>
    </row>
    <row r="362" spans="1:12">
      <c r="A362" s="24" t="s">
        <v>135</v>
      </c>
      <c r="B362" s="24" t="s">
        <v>148</v>
      </c>
      <c r="C362" s="24" t="s">
        <v>149</v>
      </c>
      <c r="D362" s="24" t="s">
        <v>102</v>
      </c>
      <c r="E362" s="24" t="s">
        <v>77</v>
      </c>
      <c r="F362" s="24" t="str">
        <f t="shared" si="6"/>
        <v>00572017Hisp</v>
      </c>
      <c r="G362" s="234">
        <v>83.8</v>
      </c>
      <c r="H362" s="254">
        <v>67</v>
      </c>
      <c r="I362" s="234">
        <v>53</v>
      </c>
      <c r="J362" s="234">
        <v>65.099999999999994</v>
      </c>
      <c r="K362" s="254">
        <v>42</v>
      </c>
      <c r="L362" s="234">
        <v>25</v>
      </c>
    </row>
    <row r="363" spans="1:12">
      <c r="A363" s="24" t="s">
        <v>135</v>
      </c>
      <c r="B363" s="24" t="s">
        <v>148</v>
      </c>
      <c r="C363" s="24" t="s">
        <v>149</v>
      </c>
      <c r="D363" s="24" t="s">
        <v>102</v>
      </c>
      <c r="E363" s="24" t="s">
        <v>79</v>
      </c>
      <c r="F363" s="24" t="str">
        <f t="shared" si="6"/>
        <v>00572017Multi</v>
      </c>
      <c r="G363" s="234" t="e">
        <v>#NULL!</v>
      </c>
      <c r="H363" s="254" t="e">
        <v>#NULL!</v>
      </c>
      <c r="I363" s="234" t="e">
        <v>#NULL!</v>
      </c>
      <c r="J363" s="234" t="e">
        <v>#NULL!</v>
      </c>
      <c r="K363" s="254" t="e">
        <v>#NULL!</v>
      </c>
      <c r="L363" s="234" t="e">
        <v>#NULL!</v>
      </c>
    </row>
    <row r="364" spans="1:12">
      <c r="A364" s="24" t="s">
        <v>135</v>
      </c>
      <c r="B364" s="24" t="s">
        <v>148</v>
      </c>
      <c r="C364" s="24" t="s">
        <v>149</v>
      </c>
      <c r="D364" s="24" t="s">
        <v>102</v>
      </c>
      <c r="E364" s="24" t="s">
        <v>81</v>
      </c>
      <c r="F364" s="24" t="str">
        <f t="shared" si="6"/>
        <v>00572017WH</v>
      </c>
      <c r="G364" s="234">
        <v>96.3</v>
      </c>
      <c r="H364" s="254">
        <v>90</v>
      </c>
      <c r="I364" s="234" t="e">
        <v>#NULL!</v>
      </c>
      <c r="J364" s="234">
        <v>81.3</v>
      </c>
      <c r="K364" s="254">
        <v>65</v>
      </c>
      <c r="L364" s="234" t="e">
        <v>#NULL!</v>
      </c>
    </row>
    <row r="365" spans="1:12">
      <c r="A365" s="24" t="s">
        <v>135</v>
      </c>
      <c r="B365" s="24" t="s">
        <v>150</v>
      </c>
      <c r="C365" s="24" t="s">
        <v>151</v>
      </c>
      <c r="D365" s="24" t="s">
        <v>102</v>
      </c>
      <c r="E365" s="24" t="s">
        <v>74</v>
      </c>
      <c r="F365" s="24" t="str">
        <f t="shared" si="6"/>
        <v>00932017AfAm</v>
      </c>
      <c r="G365" s="234">
        <v>90</v>
      </c>
      <c r="H365" s="254">
        <v>73</v>
      </c>
      <c r="I365" s="234">
        <v>43</v>
      </c>
      <c r="J365" s="234">
        <v>72.3</v>
      </c>
      <c r="K365" s="254">
        <v>48</v>
      </c>
      <c r="L365" s="234">
        <v>37</v>
      </c>
    </row>
    <row r="366" spans="1:12">
      <c r="A366" s="24" t="s">
        <v>135</v>
      </c>
      <c r="B366" s="24" t="s">
        <v>150</v>
      </c>
      <c r="C366" s="24" t="s">
        <v>151</v>
      </c>
      <c r="D366" s="24" t="s">
        <v>102</v>
      </c>
      <c r="E366" s="24" t="s">
        <v>42</v>
      </c>
      <c r="F366" s="24" t="str">
        <f t="shared" si="6"/>
        <v>00932017Asian</v>
      </c>
      <c r="G366" s="234">
        <v>95</v>
      </c>
      <c r="H366" s="254">
        <v>90</v>
      </c>
      <c r="I366" s="234" t="e">
        <v>#NULL!</v>
      </c>
      <c r="J366" s="234">
        <v>96.4</v>
      </c>
      <c r="K366" s="254">
        <v>95</v>
      </c>
      <c r="L366" s="234" t="e">
        <v>#NULL!</v>
      </c>
    </row>
    <row r="367" spans="1:12">
      <c r="A367" s="24" t="s">
        <v>135</v>
      </c>
      <c r="B367" s="24" t="s">
        <v>150</v>
      </c>
      <c r="C367" s="24" t="s">
        <v>151</v>
      </c>
      <c r="D367" s="24" t="s">
        <v>102</v>
      </c>
      <c r="E367" s="24" t="s">
        <v>77</v>
      </c>
      <c r="F367" s="24" t="str">
        <f t="shared" si="6"/>
        <v>00932017Hisp</v>
      </c>
      <c r="G367" s="234">
        <v>87.3</v>
      </c>
      <c r="H367" s="254">
        <v>72</v>
      </c>
      <c r="I367" s="234">
        <v>54.5</v>
      </c>
      <c r="J367" s="234">
        <v>72.8</v>
      </c>
      <c r="K367" s="254">
        <v>52</v>
      </c>
      <c r="L367" s="234">
        <v>45</v>
      </c>
    </row>
    <row r="368" spans="1:12">
      <c r="A368" s="24" t="s">
        <v>135</v>
      </c>
      <c r="B368" s="24" t="s">
        <v>150</v>
      </c>
      <c r="C368" s="24" t="s">
        <v>151</v>
      </c>
      <c r="D368" s="24" t="s">
        <v>102</v>
      </c>
      <c r="E368" s="24" t="s">
        <v>79</v>
      </c>
      <c r="F368" s="24" t="str">
        <f t="shared" si="6"/>
        <v>00932017Multi</v>
      </c>
      <c r="G368" s="234" t="e">
        <v>#NULL!</v>
      </c>
      <c r="H368" s="254" t="e">
        <v>#NULL!</v>
      </c>
      <c r="I368" s="234" t="e">
        <v>#NULL!</v>
      </c>
      <c r="J368" s="234" t="e">
        <v>#NULL!</v>
      </c>
      <c r="K368" s="254" t="e">
        <v>#NULL!</v>
      </c>
      <c r="L368" s="234" t="e">
        <v>#NULL!</v>
      </c>
    </row>
    <row r="369" spans="1:12">
      <c r="A369" s="24" t="s">
        <v>135</v>
      </c>
      <c r="B369" s="24" t="s">
        <v>150</v>
      </c>
      <c r="C369" s="24" t="s">
        <v>151</v>
      </c>
      <c r="D369" s="24" t="s">
        <v>102</v>
      </c>
      <c r="E369" s="24" t="s">
        <v>81</v>
      </c>
      <c r="F369" s="24" t="str">
        <f t="shared" si="6"/>
        <v>00932017WH</v>
      </c>
      <c r="G369" s="234">
        <v>94.3</v>
      </c>
      <c r="H369" s="254">
        <v>86</v>
      </c>
      <c r="I369" s="234">
        <v>59</v>
      </c>
      <c r="J369" s="234">
        <v>84.5</v>
      </c>
      <c r="K369" s="254">
        <v>69</v>
      </c>
      <c r="L369" s="234">
        <v>51</v>
      </c>
    </row>
    <row r="370" spans="1:12">
      <c r="A370" s="24" t="s">
        <v>135</v>
      </c>
      <c r="B370" s="24" t="s">
        <v>162</v>
      </c>
      <c r="C370" s="24" t="s">
        <v>163</v>
      </c>
      <c r="D370" s="24" t="s">
        <v>102</v>
      </c>
      <c r="E370" s="24" t="s">
        <v>74</v>
      </c>
      <c r="F370" s="24" t="str">
        <f t="shared" si="6"/>
        <v>01372017AfAm</v>
      </c>
      <c r="G370" s="234">
        <v>88.6</v>
      </c>
      <c r="H370" s="254">
        <v>73</v>
      </c>
      <c r="I370" s="234" t="e">
        <v>#NULL!</v>
      </c>
      <c r="J370" s="234">
        <v>62.5</v>
      </c>
      <c r="K370" s="254">
        <v>17</v>
      </c>
      <c r="L370" s="234" t="e">
        <v>#NULL!</v>
      </c>
    </row>
    <row r="371" spans="1:12">
      <c r="A371" s="24" t="s">
        <v>135</v>
      </c>
      <c r="B371" s="24" t="s">
        <v>162</v>
      </c>
      <c r="C371" s="24" t="s">
        <v>163</v>
      </c>
      <c r="D371" s="24" t="s">
        <v>102</v>
      </c>
      <c r="E371" s="24" t="s">
        <v>42</v>
      </c>
      <c r="F371" s="24" t="str">
        <f t="shared" si="6"/>
        <v>01372017Asian</v>
      </c>
      <c r="G371" s="234" t="e">
        <v>#NULL!</v>
      </c>
      <c r="H371" s="254" t="e">
        <v>#NULL!</v>
      </c>
      <c r="I371" s="234" t="e">
        <v>#NULL!</v>
      </c>
      <c r="J371" s="234" t="e">
        <v>#NULL!</v>
      </c>
      <c r="K371" s="254" t="e">
        <v>#NULL!</v>
      </c>
      <c r="L371" s="234" t="e">
        <v>#NULL!</v>
      </c>
    </row>
    <row r="372" spans="1:12">
      <c r="A372" s="24" t="s">
        <v>135</v>
      </c>
      <c r="B372" s="24" t="s">
        <v>162</v>
      </c>
      <c r="C372" s="24" t="s">
        <v>163</v>
      </c>
      <c r="D372" s="24" t="s">
        <v>102</v>
      </c>
      <c r="E372" s="24" t="s">
        <v>77</v>
      </c>
      <c r="F372" s="24" t="str">
        <f t="shared" si="6"/>
        <v>01372017Hisp</v>
      </c>
      <c r="G372" s="234">
        <v>84.9</v>
      </c>
      <c r="H372" s="254">
        <v>70</v>
      </c>
      <c r="I372" s="234">
        <v>37</v>
      </c>
      <c r="J372" s="234">
        <v>68.099999999999994</v>
      </c>
      <c r="K372" s="254">
        <v>43</v>
      </c>
      <c r="L372" s="234">
        <v>23</v>
      </c>
    </row>
    <row r="373" spans="1:12">
      <c r="A373" s="24" t="s">
        <v>135</v>
      </c>
      <c r="B373" s="24" t="s">
        <v>162</v>
      </c>
      <c r="C373" s="24" t="s">
        <v>163</v>
      </c>
      <c r="D373" s="24" t="s">
        <v>102</v>
      </c>
      <c r="E373" s="24" t="s">
        <v>79</v>
      </c>
      <c r="F373" s="24" t="str">
        <f t="shared" si="6"/>
        <v>01372017Multi</v>
      </c>
      <c r="G373" s="234" t="e">
        <v>#NULL!</v>
      </c>
      <c r="H373" s="254" t="e">
        <v>#NULL!</v>
      </c>
      <c r="I373" s="234" t="e">
        <v>#NULL!</v>
      </c>
      <c r="J373" s="234" t="e">
        <v>#NULL!</v>
      </c>
      <c r="K373" s="254" t="e">
        <v>#NULL!</v>
      </c>
      <c r="L373" s="234" t="e">
        <v>#NULL!</v>
      </c>
    </row>
    <row r="374" spans="1:12">
      <c r="A374" s="24" t="s">
        <v>135</v>
      </c>
      <c r="B374" s="24" t="s">
        <v>162</v>
      </c>
      <c r="C374" s="24" t="s">
        <v>163</v>
      </c>
      <c r="D374" s="24" t="s">
        <v>102</v>
      </c>
      <c r="E374" s="24" t="s">
        <v>81</v>
      </c>
      <c r="F374" s="24" t="str">
        <f t="shared" si="6"/>
        <v>01372017WH</v>
      </c>
      <c r="G374" s="234">
        <v>92.8</v>
      </c>
      <c r="H374" s="254">
        <v>85</v>
      </c>
      <c r="I374" s="234">
        <v>44</v>
      </c>
      <c r="J374" s="234">
        <v>81.400000000000006</v>
      </c>
      <c r="K374" s="254">
        <v>62</v>
      </c>
      <c r="L374" s="234">
        <v>37</v>
      </c>
    </row>
    <row r="375" spans="1:12">
      <c r="A375" s="24" t="s">
        <v>135</v>
      </c>
      <c r="B375" s="24" t="s">
        <v>152</v>
      </c>
      <c r="C375" s="24" t="s">
        <v>153</v>
      </c>
      <c r="D375" s="24" t="s">
        <v>102</v>
      </c>
      <c r="E375" s="24" t="s">
        <v>74</v>
      </c>
      <c r="F375" s="24" t="str">
        <f t="shared" si="6"/>
        <v>02012017AfAm</v>
      </c>
      <c r="G375" s="234">
        <v>87.5</v>
      </c>
      <c r="H375" s="254">
        <v>69</v>
      </c>
      <c r="I375" s="234">
        <v>45</v>
      </c>
      <c r="J375" s="234">
        <v>69.7</v>
      </c>
      <c r="K375" s="254">
        <v>45</v>
      </c>
      <c r="L375" s="234">
        <v>36.5</v>
      </c>
    </row>
    <row r="376" spans="1:12">
      <c r="A376" s="24" t="s">
        <v>135</v>
      </c>
      <c r="B376" s="24" t="s">
        <v>152</v>
      </c>
      <c r="C376" s="24" t="s">
        <v>153</v>
      </c>
      <c r="D376" s="24" t="s">
        <v>102</v>
      </c>
      <c r="E376" s="24" t="s">
        <v>42</v>
      </c>
      <c r="F376" s="24" t="str">
        <f t="shared" si="6"/>
        <v>02012017Asian</v>
      </c>
      <c r="G376" s="234" t="e">
        <v>#NULL!</v>
      </c>
      <c r="H376" s="254" t="e">
        <v>#NULL!</v>
      </c>
      <c r="I376" s="234" t="e">
        <v>#NULL!</v>
      </c>
      <c r="J376" s="234" t="e">
        <v>#NULL!</v>
      </c>
      <c r="K376" s="254" t="e">
        <v>#NULL!</v>
      </c>
      <c r="L376" s="234" t="e">
        <v>#NULL!</v>
      </c>
    </row>
    <row r="377" spans="1:12">
      <c r="A377" s="24" t="s">
        <v>135</v>
      </c>
      <c r="B377" s="24" t="s">
        <v>152</v>
      </c>
      <c r="C377" s="24" t="s">
        <v>153</v>
      </c>
      <c r="D377" s="24" t="s">
        <v>102</v>
      </c>
      <c r="E377" s="24" t="s">
        <v>77</v>
      </c>
      <c r="F377" s="24" t="str">
        <f t="shared" si="6"/>
        <v>02012017Hisp</v>
      </c>
      <c r="G377" s="234">
        <v>71.5</v>
      </c>
      <c r="H377" s="254">
        <v>49</v>
      </c>
      <c r="I377" s="234">
        <v>40</v>
      </c>
      <c r="J377" s="234">
        <v>58.1</v>
      </c>
      <c r="K377" s="254">
        <v>32</v>
      </c>
      <c r="L377" s="234">
        <v>35.5</v>
      </c>
    </row>
    <row r="378" spans="1:12">
      <c r="A378" s="24" t="s">
        <v>135</v>
      </c>
      <c r="B378" s="24" t="s">
        <v>152</v>
      </c>
      <c r="C378" s="24" t="s">
        <v>153</v>
      </c>
      <c r="D378" s="24" t="s">
        <v>102</v>
      </c>
      <c r="E378" s="24" t="s">
        <v>79</v>
      </c>
      <c r="F378" s="24" t="str">
        <f t="shared" si="6"/>
        <v>02012017Multi</v>
      </c>
      <c r="G378" s="234">
        <v>88.8</v>
      </c>
      <c r="H378" s="254">
        <v>75</v>
      </c>
      <c r="I378" s="234" t="e">
        <v>#NULL!</v>
      </c>
      <c r="J378" s="234">
        <v>81.3</v>
      </c>
      <c r="K378" s="254">
        <v>60</v>
      </c>
      <c r="L378" s="234" t="e">
        <v>#NULL!</v>
      </c>
    </row>
    <row r="379" spans="1:12">
      <c r="A379" s="24" t="s">
        <v>135</v>
      </c>
      <c r="B379" s="24" t="s">
        <v>152</v>
      </c>
      <c r="C379" s="24" t="s">
        <v>153</v>
      </c>
      <c r="D379" s="24" t="s">
        <v>102</v>
      </c>
      <c r="E379" s="24" t="s">
        <v>81</v>
      </c>
      <c r="F379" s="24" t="str">
        <f t="shared" si="6"/>
        <v>02012017WH</v>
      </c>
      <c r="G379" s="234">
        <v>88.2</v>
      </c>
      <c r="H379" s="254">
        <v>75</v>
      </c>
      <c r="I379" s="234">
        <v>37</v>
      </c>
      <c r="J379" s="234">
        <v>76</v>
      </c>
      <c r="K379" s="254">
        <v>55</v>
      </c>
      <c r="L379" s="234">
        <v>40</v>
      </c>
    </row>
    <row r="380" spans="1:12">
      <c r="A380" s="24" t="s">
        <v>135</v>
      </c>
      <c r="B380" s="24" t="s">
        <v>154</v>
      </c>
      <c r="C380" s="24" t="s">
        <v>155</v>
      </c>
      <c r="D380" s="24" t="s">
        <v>102</v>
      </c>
      <c r="E380" s="24" t="s">
        <v>74</v>
      </c>
      <c r="F380" s="24" t="str">
        <f t="shared" si="6"/>
        <v>02622017AfAm</v>
      </c>
      <c r="G380" s="234" t="e">
        <v>#NULL!</v>
      </c>
      <c r="H380" s="254" t="e">
        <v>#NULL!</v>
      </c>
      <c r="I380" s="234" t="e">
        <v>#NULL!</v>
      </c>
      <c r="J380" s="234" t="e">
        <v>#NULL!</v>
      </c>
      <c r="K380" s="254" t="e">
        <v>#NULL!</v>
      </c>
      <c r="L380" s="234" t="e">
        <v>#NULL!</v>
      </c>
    </row>
    <row r="381" spans="1:12">
      <c r="A381" s="24" t="s">
        <v>135</v>
      </c>
      <c r="B381" s="24" t="s">
        <v>154</v>
      </c>
      <c r="C381" s="24" t="s">
        <v>155</v>
      </c>
      <c r="D381" s="24" t="s">
        <v>102</v>
      </c>
      <c r="E381" s="24" t="s">
        <v>42</v>
      </c>
      <c r="F381" s="24" t="str">
        <f t="shared" si="6"/>
        <v>02622017Asian</v>
      </c>
      <c r="G381" s="234" t="e">
        <v>#NULL!</v>
      </c>
      <c r="H381" s="254" t="e">
        <v>#NULL!</v>
      </c>
      <c r="I381" s="234" t="e">
        <v>#NULL!</v>
      </c>
      <c r="J381" s="234" t="e">
        <v>#NULL!</v>
      </c>
      <c r="K381" s="254" t="e">
        <v>#NULL!</v>
      </c>
      <c r="L381" s="234" t="e">
        <v>#NULL!</v>
      </c>
    </row>
    <row r="382" spans="1:12">
      <c r="A382" s="24" t="s">
        <v>135</v>
      </c>
      <c r="B382" s="24" t="s">
        <v>154</v>
      </c>
      <c r="C382" s="24" t="s">
        <v>155</v>
      </c>
      <c r="D382" s="24" t="s">
        <v>102</v>
      </c>
      <c r="E382" s="24" t="s">
        <v>77</v>
      </c>
      <c r="F382" s="24" t="str">
        <f t="shared" si="6"/>
        <v>02622017Hisp</v>
      </c>
      <c r="G382" s="234">
        <v>96.1</v>
      </c>
      <c r="H382" s="254">
        <v>89</v>
      </c>
      <c r="I382" s="234" t="e">
        <v>#NULL!</v>
      </c>
      <c r="J382" s="234">
        <v>80.3</v>
      </c>
      <c r="K382" s="254">
        <v>58</v>
      </c>
      <c r="L382" s="234" t="e">
        <v>#NULL!</v>
      </c>
    </row>
    <row r="383" spans="1:12">
      <c r="A383" s="24" t="s">
        <v>135</v>
      </c>
      <c r="B383" s="24" t="s">
        <v>154</v>
      </c>
      <c r="C383" s="24" t="s">
        <v>155</v>
      </c>
      <c r="D383" s="24" t="s">
        <v>102</v>
      </c>
      <c r="E383" s="24" t="s">
        <v>81</v>
      </c>
      <c r="F383" s="24" t="str">
        <f t="shared" si="6"/>
        <v>02622017WH</v>
      </c>
      <c r="G383" s="234">
        <v>95.9</v>
      </c>
      <c r="H383" s="254">
        <v>89</v>
      </c>
      <c r="I383" s="234">
        <v>44</v>
      </c>
      <c r="J383" s="234">
        <v>85.1</v>
      </c>
      <c r="K383" s="254">
        <v>69</v>
      </c>
      <c r="L383" s="234">
        <v>33</v>
      </c>
    </row>
    <row r="384" spans="1:12">
      <c r="A384" s="24" t="s">
        <v>135</v>
      </c>
      <c r="B384" s="24" t="s">
        <v>105</v>
      </c>
      <c r="C384" s="24" t="s">
        <v>61</v>
      </c>
      <c r="D384" s="24" t="s">
        <v>102</v>
      </c>
      <c r="E384" s="24" t="s">
        <v>74</v>
      </c>
      <c r="F384" s="24" t="str">
        <f t="shared" si="6"/>
        <v>02812017AfAm</v>
      </c>
      <c r="G384" s="234">
        <v>93.6</v>
      </c>
      <c r="H384" s="254">
        <v>80</v>
      </c>
      <c r="I384" s="234">
        <v>41</v>
      </c>
      <c r="J384" s="234">
        <v>70.400000000000006</v>
      </c>
      <c r="K384" s="254">
        <v>42</v>
      </c>
      <c r="L384" s="234">
        <v>43</v>
      </c>
    </row>
    <row r="385" spans="1:12">
      <c r="A385" s="24" t="s">
        <v>135</v>
      </c>
      <c r="B385" s="24" t="s">
        <v>105</v>
      </c>
      <c r="C385" s="24" t="s">
        <v>61</v>
      </c>
      <c r="D385" s="24" t="s">
        <v>102</v>
      </c>
      <c r="E385" s="24" t="s">
        <v>42</v>
      </c>
      <c r="F385" s="24" t="str">
        <f t="shared" si="6"/>
        <v>02812017Asian</v>
      </c>
      <c r="G385" s="234">
        <v>95.6</v>
      </c>
      <c r="H385" s="254">
        <v>84</v>
      </c>
      <c r="I385" s="234">
        <v>42</v>
      </c>
      <c r="J385" s="234">
        <v>88.8</v>
      </c>
      <c r="K385" s="254">
        <v>72</v>
      </c>
      <c r="L385" s="234">
        <v>61</v>
      </c>
    </row>
    <row r="386" spans="1:12">
      <c r="A386" s="24" t="s">
        <v>135</v>
      </c>
      <c r="B386" s="24" t="s">
        <v>105</v>
      </c>
      <c r="C386" s="24" t="s">
        <v>61</v>
      </c>
      <c r="D386" s="24" t="s">
        <v>102</v>
      </c>
      <c r="E386" s="24" t="s">
        <v>77</v>
      </c>
      <c r="F386" s="24" t="str">
        <f t="shared" si="6"/>
        <v>02812017Hisp</v>
      </c>
      <c r="G386" s="234">
        <v>87.1</v>
      </c>
      <c r="H386" s="254">
        <v>69</v>
      </c>
      <c r="I386" s="234">
        <v>39</v>
      </c>
      <c r="J386" s="234">
        <v>66.8</v>
      </c>
      <c r="K386" s="254">
        <v>40</v>
      </c>
      <c r="L386" s="234">
        <v>43</v>
      </c>
    </row>
    <row r="387" spans="1:12">
      <c r="A387" s="24" t="s">
        <v>135</v>
      </c>
      <c r="B387" s="24" t="s">
        <v>105</v>
      </c>
      <c r="C387" s="24" t="s">
        <v>61</v>
      </c>
      <c r="D387" s="24" t="s">
        <v>102</v>
      </c>
      <c r="E387" s="24" t="s">
        <v>79</v>
      </c>
      <c r="F387" s="24" t="str">
        <f t="shared" si="6"/>
        <v>02812017Multi</v>
      </c>
      <c r="G387" s="234">
        <v>94.1</v>
      </c>
      <c r="H387" s="254">
        <v>82</v>
      </c>
      <c r="I387" s="234" t="e">
        <v>#NULL!</v>
      </c>
      <c r="J387" s="234">
        <v>89.7</v>
      </c>
      <c r="K387" s="254">
        <v>82</v>
      </c>
      <c r="L387" s="234" t="e">
        <v>#NULL!</v>
      </c>
    </row>
    <row r="388" spans="1:12">
      <c r="A388" s="24" t="s">
        <v>135</v>
      </c>
      <c r="B388" s="24" t="s">
        <v>105</v>
      </c>
      <c r="C388" s="24" t="s">
        <v>61</v>
      </c>
      <c r="D388" s="24" t="s">
        <v>102</v>
      </c>
      <c r="E388" s="24" t="s">
        <v>81</v>
      </c>
      <c r="F388" s="24" t="str">
        <f t="shared" si="6"/>
        <v>02812017WH</v>
      </c>
      <c r="G388" s="234">
        <v>92.8</v>
      </c>
      <c r="H388" s="254">
        <v>79</v>
      </c>
      <c r="I388" s="234">
        <v>47</v>
      </c>
      <c r="J388" s="234">
        <v>79</v>
      </c>
      <c r="K388" s="254">
        <v>58</v>
      </c>
      <c r="L388" s="234">
        <v>44</v>
      </c>
    </row>
    <row r="389" spans="1:12">
      <c r="A389" s="24" t="s">
        <v>135</v>
      </c>
      <c r="B389" s="24" t="s">
        <v>166</v>
      </c>
      <c r="C389" s="24" t="s">
        <v>167</v>
      </c>
      <c r="D389" s="24" t="s">
        <v>102</v>
      </c>
      <c r="E389" s="24" t="s">
        <v>74</v>
      </c>
      <c r="F389" s="24" t="str">
        <f t="shared" si="6"/>
        <v>04102017AfAm</v>
      </c>
      <c r="G389" s="234">
        <v>98.4</v>
      </c>
      <c r="H389" s="254">
        <v>94</v>
      </c>
      <c r="I389" s="234" t="e">
        <v>#NULL!</v>
      </c>
      <c r="J389" s="234">
        <v>92.2</v>
      </c>
      <c r="K389" s="254">
        <v>69</v>
      </c>
      <c r="L389" s="234" t="e">
        <v>#NULL!</v>
      </c>
    </row>
    <row r="390" spans="1:12">
      <c r="A390" s="24" t="s">
        <v>135</v>
      </c>
      <c r="B390" s="24" t="s">
        <v>166</v>
      </c>
      <c r="C390" s="24" t="s">
        <v>167</v>
      </c>
      <c r="D390" s="24" t="s">
        <v>102</v>
      </c>
      <c r="E390" s="24" t="s">
        <v>42</v>
      </c>
      <c r="F390" s="24" t="str">
        <f t="shared" si="6"/>
        <v>04102017Asian</v>
      </c>
      <c r="G390" s="234" t="e">
        <v>#NULL!</v>
      </c>
      <c r="H390" s="254" t="e">
        <v>#NULL!</v>
      </c>
      <c r="I390" s="234" t="e">
        <v>#NULL!</v>
      </c>
      <c r="J390" s="234" t="e">
        <v>#NULL!</v>
      </c>
      <c r="K390" s="254" t="e">
        <v>#NULL!</v>
      </c>
      <c r="L390" s="234" t="e">
        <v>#NULL!</v>
      </c>
    </row>
    <row r="391" spans="1:12">
      <c r="A391" s="24" t="s">
        <v>135</v>
      </c>
      <c r="B391" s="24" t="s">
        <v>166</v>
      </c>
      <c r="C391" s="24" t="s">
        <v>167</v>
      </c>
      <c r="D391" s="24" t="s">
        <v>102</v>
      </c>
      <c r="E391" s="24" t="s">
        <v>77</v>
      </c>
      <c r="F391" s="24" t="str">
        <f t="shared" si="6"/>
        <v>04102017Hisp</v>
      </c>
      <c r="G391" s="234">
        <v>98.3</v>
      </c>
      <c r="H391" s="254">
        <v>96</v>
      </c>
      <c r="I391" s="234">
        <v>36</v>
      </c>
      <c r="J391" s="234">
        <v>98.6</v>
      </c>
      <c r="K391" s="254">
        <v>96</v>
      </c>
      <c r="L391" s="234">
        <v>46</v>
      </c>
    </row>
    <row r="392" spans="1:12">
      <c r="A392" s="24" t="s">
        <v>135</v>
      </c>
      <c r="B392" s="24" t="s">
        <v>166</v>
      </c>
      <c r="C392" s="24" t="s">
        <v>167</v>
      </c>
      <c r="D392" s="24" t="s">
        <v>102</v>
      </c>
      <c r="E392" s="24" t="s">
        <v>81</v>
      </c>
      <c r="F392" s="24" t="str">
        <f t="shared" si="6"/>
        <v>04102017WH</v>
      </c>
      <c r="G392" s="234" t="e">
        <v>#NULL!</v>
      </c>
      <c r="H392" s="254" t="e">
        <v>#NULL!</v>
      </c>
      <c r="I392" s="234" t="e">
        <v>#NULL!</v>
      </c>
      <c r="J392" s="234" t="e">
        <v>#NULL!</v>
      </c>
      <c r="K392" s="254" t="e">
        <v>#NULL!</v>
      </c>
      <c r="L392" s="234" t="e">
        <v>#NULL!</v>
      </c>
    </row>
    <row r="393" spans="1:12">
      <c r="A393" s="24" t="s">
        <v>135</v>
      </c>
      <c r="B393" s="24" t="s">
        <v>156</v>
      </c>
      <c r="C393" s="24" t="s">
        <v>157</v>
      </c>
      <c r="D393" s="24" t="s">
        <v>102</v>
      </c>
      <c r="E393" s="24" t="s">
        <v>74</v>
      </c>
      <c r="F393" s="24" t="str">
        <f t="shared" si="6"/>
        <v>04942017AfAm</v>
      </c>
      <c r="G393" s="234">
        <v>99</v>
      </c>
      <c r="H393" s="254">
        <v>96</v>
      </c>
      <c r="I393" s="234">
        <v>66.5</v>
      </c>
      <c r="J393" s="234">
        <v>96.9</v>
      </c>
      <c r="K393" s="254">
        <v>96</v>
      </c>
      <c r="L393" s="234">
        <v>86</v>
      </c>
    </row>
    <row r="394" spans="1:12">
      <c r="A394" s="24" t="s">
        <v>135</v>
      </c>
      <c r="B394" s="24" t="s">
        <v>156</v>
      </c>
      <c r="C394" s="24" t="s">
        <v>157</v>
      </c>
      <c r="D394" s="24" t="s">
        <v>102</v>
      </c>
      <c r="E394" s="24" t="s">
        <v>42</v>
      </c>
      <c r="F394" s="24" t="str">
        <f t="shared" si="6"/>
        <v>04942017Asian</v>
      </c>
      <c r="G394" s="234" t="e">
        <v>#NULL!</v>
      </c>
      <c r="H394" s="254" t="e">
        <v>#NULL!</v>
      </c>
      <c r="I394" s="234" t="e">
        <v>#NULL!</v>
      </c>
      <c r="J394" s="234" t="e">
        <v>#NULL!</v>
      </c>
      <c r="K394" s="254" t="e">
        <v>#NULL!</v>
      </c>
      <c r="L394" s="234" t="e">
        <v>#NULL!</v>
      </c>
    </row>
    <row r="395" spans="1:12">
      <c r="A395" s="24" t="s">
        <v>135</v>
      </c>
      <c r="B395" s="24" t="s">
        <v>156</v>
      </c>
      <c r="C395" s="24" t="s">
        <v>157</v>
      </c>
      <c r="D395" s="24" t="s">
        <v>102</v>
      </c>
      <c r="E395" s="24" t="s">
        <v>77</v>
      </c>
      <c r="F395" s="24" t="str">
        <f t="shared" si="6"/>
        <v>04942017Hisp</v>
      </c>
      <c r="G395" s="234">
        <v>97.5</v>
      </c>
      <c r="H395" s="254">
        <v>90</v>
      </c>
      <c r="I395" s="234" t="e">
        <v>#NULL!</v>
      </c>
      <c r="J395" s="234">
        <v>92.5</v>
      </c>
      <c r="K395" s="254">
        <v>90</v>
      </c>
      <c r="L395" s="234" t="e">
        <v>#NULL!</v>
      </c>
    </row>
    <row r="396" spans="1:12">
      <c r="A396" s="24" t="s">
        <v>135</v>
      </c>
      <c r="B396" s="24" t="s">
        <v>156</v>
      </c>
      <c r="C396" s="24" t="s">
        <v>157</v>
      </c>
      <c r="D396" s="24" t="s">
        <v>102</v>
      </c>
      <c r="E396" s="24" t="s">
        <v>81</v>
      </c>
      <c r="F396" s="24" t="str">
        <f t="shared" ref="F396:F459" si="7">C396&amp;D396&amp;E396</f>
        <v>04942017WH</v>
      </c>
      <c r="G396" s="234">
        <v>100</v>
      </c>
      <c r="H396" s="254">
        <v>100</v>
      </c>
      <c r="I396" s="234" t="e">
        <v>#NULL!</v>
      </c>
      <c r="J396" s="234">
        <v>100</v>
      </c>
      <c r="K396" s="254">
        <v>100</v>
      </c>
      <c r="L396" s="234" t="e">
        <v>#NULL!</v>
      </c>
    </row>
    <row r="397" spans="1:12">
      <c r="A397" s="24" t="s">
        <v>135</v>
      </c>
      <c r="B397" s="24" t="s">
        <v>158</v>
      </c>
      <c r="C397" s="24" t="s">
        <v>159</v>
      </c>
      <c r="D397" s="24" t="s">
        <v>102</v>
      </c>
      <c r="E397" s="24" t="s">
        <v>74</v>
      </c>
      <c r="F397" s="24" t="str">
        <f t="shared" si="7"/>
        <v>04962017AfAm</v>
      </c>
      <c r="G397" s="234" t="e">
        <v>#NULL!</v>
      </c>
      <c r="H397" s="254" t="e">
        <v>#NULL!</v>
      </c>
      <c r="I397" s="234" t="e">
        <v>#NULL!</v>
      </c>
      <c r="J397" s="234" t="e">
        <v>#NULL!</v>
      </c>
      <c r="K397" s="254" t="e">
        <v>#NULL!</v>
      </c>
      <c r="L397" s="234" t="e">
        <v>#NULL!</v>
      </c>
    </row>
    <row r="398" spans="1:12">
      <c r="A398" s="24" t="s">
        <v>135</v>
      </c>
      <c r="B398" s="24" t="s">
        <v>158</v>
      </c>
      <c r="C398" s="24" t="s">
        <v>159</v>
      </c>
      <c r="D398" s="24" t="s">
        <v>102</v>
      </c>
      <c r="E398" s="24" t="s">
        <v>42</v>
      </c>
      <c r="F398" s="24" t="str">
        <f t="shared" si="7"/>
        <v>04962017Asian</v>
      </c>
      <c r="G398" s="234" t="e">
        <v>#NULL!</v>
      </c>
      <c r="H398" s="254" t="e">
        <v>#NULL!</v>
      </c>
      <c r="I398" s="234" t="e">
        <v>#NULL!</v>
      </c>
      <c r="J398" s="234" t="e">
        <v>#NULL!</v>
      </c>
      <c r="K398" s="254" t="e">
        <v>#NULL!</v>
      </c>
      <c r="L398" s="234" t="e">
        <v>#NULL!</v>
      </c>
    </row>
    <row r="399" spans="1:12">
      <c r="A399" s="24" t="s">
        <v>135</v>
      </c>
      <c r="B399" s="24" t="s">
        <v>158</v>
      </c>
      <c r="C399" s="24" t="s">
        <v>159</v>
      </c>
      <c r="D399" s="24" t="s">
        <v>102</v>
      </c>
      <c r="E399" s="24" t="s">
        <v>77</v>
      </c>
      <c r="F399" s="24" t="str">
        <f t="shared" si="7"/>
        <v>04962017Hisp</v>
      </c>
      <c r="G399" s="234">
        <v>100</v>
      </c>
      <c r="H399" s="254">
        <v>100</v>
      </c>
      <c r="I399" s="234" t="e">
        <v>#NULL!</v>
      </c>
      <c r="J399" s="234">
        <v>92.3</v>
      </c>
      <c r="K399" s="254">
        <v>85</v>
      </c>
      <c r="L399" s="234" t="e">
        <v>#NULL!</v>
      </c>
    </row>
    <row r="400" spans="1:12">
      <c r="A400" s="24" t="s">
        <v>135</v>
      </c>
      <c r="B400" s="24" t="s">
        <v>158</v>
      </c>
      <c r="C400" s="24" t="s">
        <v>159</v>
      </c>
      <c r="D400" s="24" t="s">
        <v>102</v>
      </c>
      <c r="E400" s="24" t="s">
        <v>79</v>
      </c>
      <c r="F400" s="24" t="str">
        <f t="shared" si="7"/>
        <v>04962017Multi</v>
      </c>
      <c r="G400" s="234" t="e">
        <v>#NULL!</v>
      </c>
      <c r="H400" s="254" t="e">
        <v>#NULL!</v>
      </c>
      <c r="I400" s="234" t="e">
        <v>#NULL!</v>
      </c>
      <c r="J400" s="234" t="e">
        <v>#NULL!</v>
      </c>
      <c r="K400" s="254" t="e">
        <v>#NULL!</v>
      </c>
      <c r="L400" s="234" t="e">
        <v>#NULL!</v>
      </c>
    </row>
    <row r="401" spans="1:12">
      <c r="A401" s="24" t="s">
        <v>135</v>
      </c>
      <c r="B401" s="24" t="s">
        <v>158</v>
      </c>
      <c r="C401" s="24" t="s">
        <v>159</v>
      </c>
      <c r="D401" s="24" t="s">
        <v>102</v>
      </c>
      <c r="E401" s="24" t="s">
        <v>81</v>
      </c>
      <c r="F401" s="24" t="str">
        <f t="shared" si="7"/>
        <v>04962017WH</v>
      </c>
      <c r="G401" s="234">
        <v>100</v>
      </c>
      <c r="H401" s="254">
        <v>100</v>
      </c>
      <c r="I401" s="234">
        <v>44</v>
      </c>
      <c r="J401" s="234">
        <v>94.3</v>
      </c>
      <c r="K401" s="254">
        <v>82</v>
      </c>
      <c r="L401" s="234">
        <v>31</v>
      </c>
    </row>
    <row r="402" spans="1:12">
      <c r="A402" s="24" t="s">
        <v>135</v>
      </c>
      <c r="B402" s="24" t="s">
        <v>107</v>
      </c>
      <c r="C402" s="24" t="s">
        <v>57</v>
      </c>
      <c r="D402" s="24" t="s">
        <v>102</v>
      </c>
      <c r="E402" s="24" t="s">
        <v>74</v>
      </c>
      <c r="F402" s="24" t="str">
        <f t="shared" si="7"/>
        <v>04972017AfAm</v>
      </c>
      <c r="G402" s="234" t="e">
        <v>#NULL!</v>
      </c>
      <c r="H402" s="254" t="e">
        <v>#NULL!</v>
      </c>
      <c r="I402" s="234" t="e">
        <v>#NULL!</v>
      </c>
      <c r="J402" s="234" t="e">
        <v>#NULL!</v>
      </c>
      <c r="K402" s="254" t="e">
        <v>#NULL!</v>
      </c>
      <c r="L402" s="234" t="e">
        <v>#NULL!</v>
      </c>
    </row>
    <row r="403" spans="1:12">
      <c r="A403" s="24" t="s">
        <v>135</v>
      </c>
      <c r="B403" s="24" t="s">
        <v>107</v>
      </c>
      <c r="C403" s="24" t="s">
        <v>57</v>
      </c>
      <c r="D403" s="24" t="s">
        <v>102</v>
      </c>
      <c r="E403" s="24" t="s">
        <v>42</v>
      </c>
      <c r="F403" s="24" t="str">
        <f t="shared" si="7"/>
        <v>04972017Asian</v>
      </c>
      <c r="G403" s="234" t="e">
        <v>#NULL!</v>
      </c>
      <c r="H403" s="254" t="e">
        <v>#NULL!</v>
      </c>
      <c r="I403" s="234" t="e">
        <v>#NULL!</v>
      </c>
      <c r="J403" s="234" t="e">
        <v>#NULL!</v>
      </c>
      <c r="K403" s="254" t="e">
        <v>#NULL!</v>
      </c>
      <c r="L403" s="234" t="e">
        <v>#NULL!</v>
      </c>
    </row>
    <row r="404" spans="1:12">
      <c r="A404" s="24" t="s">
        <v>135</v>
      </c>
      <c r="B404" s="24" t="s">
        <v>107</v>
      </c>
      <c r="C404" s="24" t="s">
        <v>57</v>
      </c>
      <c r="D404" s="24" t="s">
        <v>102</v>
      </c>
      <c r="E404" s="24" t="s">
        <v>79</v>
      </c>
      <c r="F404" s="24" t="str">
        <f t="shared" si="7"/>
        <v>04972017Multi</v>
      </c>
      <c r="G404" s="234" t="e">
        <v>#NULL!</v>
      </c>
      <c r="H404" s="254" t="e">
        <v>#NULL!</v>
      </c>
      <c r="I404" s="234" t="e">
        <v>#NULL!</v>
      </c>
      <c r="J404" s="234" t="e">
        <v>#NULL!</v>
      </c>
      <c r="K404" s="254" t="e">
        <v>#NULL!</v>
      </c>
      <c r="L404" s="234" t="e">
        <v>#NULL!</v>
      </c>
    </row>
    <row r="405" spans="1:12">
      <c r="A405" s="24" t="s">
        <v>135</v>
      </c>
      <c r="B405" s="24" t="s">
        <v>107</v>
      </c>
      <c r="C405" s="24" t="s">
        <v>57</v>
      </c>
      <c r="D405" s="24" t="s">
        <v>102</v>
      </c>
      <c r="E405" s="24" t="s">
        <v>81</v>
      </c>
      <c r="F405" s="24" t="str">
        <f t="shared" si="7"/>
        <v>04972017WH</v>
      </c>
      <c r="G405" s="234">
        <v>100</v>
      </c>
      <c r="H405" s="254">
        <v>100</v>
      </c>
      <c r="I405" s="234" t="e">
        <v>#NULL!</v>
      </c>
      <c r="J405" s="234">
        <v>100</v>
      </c>
      <c r="K405" s="254">
        <v>100</v>
      </c>
      <c r="L405" s="234" t="e">
        <v>#NULL!</v>
      </c>
    </row>
    <row r="406" spans="1:12">
      <c r="A406" s="24" t="s">
        <v>135</v>
      </c>
      <c r="B406" s="24" t="s">
        <v>164</v>
      </c>
      <c r="C406" s="24" t="s">
        <v>165</v>
      </c>
      <c r="D406" s="24" t="s">
        <v>102</v>
      </c>
      <c r="E406" s="24" t="s">
        <v>74</v>
      </c>
      <c r="F406" s="24" t="str">
        <f t="shared" si="7"/>
        <v>35062017AfAm</v>
      </c>
      <c r="G406" s="234">
        <v>100</v>
      </c>
      <c r="H406" s="254">
        <v>100</v>
      </c>
      <c r="I406" s="234" t="e">
        <v>#NULL!</v>
      </c>
      <c r="J406" s="234">
        <v>97.7</v>
      </c>
      <c r="K406" s="254">
        <v>91</v>
      </c>
      <c r="L406" s="234" t="e">
        <v>#NULL!</v>
      </c>
    </row>
    <row r="407" spans="1:12">
      <c r="A407" s="24" t="s">
        <v>135</v>
      </c>
      <c r="B407" s="24" t="s">
        <v>164</v>
      </c>
      <c r="C407" s="24" t="s">
        <v>165</v>
      </c>
      <c r="D407" s="24" t="s">
        <v>102</v>
      </c>
      <c r="E407" s="24" t="s">
        <v>42</v>
      </c>
      <c r="F407" s="24" t="str">
        <f t="shared" si="7"/>
        <v>35062017Asian</v>
      </c>
      <c r="G407" s="234" t="e">
        <v>#NULL!</v>
      </c>
      <c r="H407" s="254" t="e">
        <v>#NULL!</v>
      </c>
      <c r="I407" s="234" t="e">
        <v>#NULL!</v>
      </c>
      <c r="J407" s="234" t="e">
        <v>#NULL!</v>
      </c>
      <c r="K407" s="254" t="e">
        <v>#NULL!</v>
      </c>
      <c r="L407" s="234" t="e">
        <v>#NULL!</v>
      </c>
    </row>
    <row r="408" spans="1:12">
      <c r="A408" s="24" t="s">
        <v>135</v>
      </c>
      <c r="B408" s="24" t="s">
        <v>164</v>
      </c>
      <c r="C408" s="24" t="s">
        <v>165</v>
      </c>
      <c r="D408" s="24" t="s">
        <v>102</v>
      </c>
      <c r="E408" s="24" t="s">
        <v>77</v>
      </c>
      <c r="F408" s="24" t="str">
        <f t="shared" si="7"/>
        <v>35062017Hisp</v>
      </c>
      <c r="G408" s="234">
        <v>100</v>
      </c>
      <c r="H408" s="254">
        <v>100</v>
      </c>
      <c r="I408" s="234" t="e">
        <v>#NULL!</v>
      </c>
      <c r="J408" s="234">
        <v>100</v>
      </c>
      <c r="K408" s="254">
        <v>100</v>
      </c>
      <c r="L408" s="234" t="e">
        <v>#NULL!</v>
      </c>
    </row>
    <row r="409" spans="1:12">
      <c r="A409" s="24" t="s">
        <v>135</v>
      </c>
      <c r="B409" s="24" t="s">
        <v>164</v>
      </c>
      <c r="C409" s="24" t="s">
        <v>165</v>
      </c>
      <c r="D409" s="24" t="s">
        <v>102</v>
      </c>
      <c r="E409" s="24" t="s">
        <v>79</v>
      </c>
      <c r="F409" s="24" t="str">
        <f t="shared" si="7"/>
        <v>35062017Multi</v>
      </c>
      <c r="G409" s="234" t="e">
        <v>#NULL!</v>
      </c>
      <c r="H409" s="254" t="e">
        <v>#NULL!</v>
      </c>
      <c r="I409" s="234" t="e">
        <v>#NULL!</v>
      </c>
      <c r="J409" s="234" t="e">
        <v>#NULL!</v>
      </c>
      <c r="K409" s="254" t="e">
        <v>#NULL!</v>
      </c>
      <c r="L409" s="234" t="e">
        <v>#NULL!</v>
      </c>
    </row>
    <row r="410" spans="1:12">
      <c r="A410" s="24" t="s">
        <v>135</v>
      </c>
      <c r="B410" s="24" t="s">
        <v>164</v>
      </c>
      <c r="C410" s="24" t="s">
        <v>165</v>
      </c>
      <c r="D410" s="24" t="s">
        <v>102</v>
      </c>
      <c r="E410" s="24" t="s">
        <v>81</v>
      </c>
      <c r="F410" s="24" t="str">
        <f t="shared" si="7"/>
        <v>35062017WH</v>
      </c>
      <c r="G410" s="234">
        <v>100</v>
      </c>
      <c r="H410" s="254">
        <v>100</v>
      </c>
      <c r="I410" s="234" t="e">
        <v>#NULL!</v>
      </c>
      <c r="J410" s="234">
        <v>96.4</v>
      </c>
      <c r="K410" s="254">
        <v>93</v>
      </c>
      <c r="L410" s="234" t="e">
        <v>#NULL!</v>
      </c>
    </row>
    <row r="411" spans="1:12">
      <c r="A411" s="24" t="s">
        <v>135</v>
      </c>
      <c r="B411" s="24" t="s">
        <v>100</v>
      </c>
      <c r="C411" s="24" t="s">
        <v>59</v>
      </c>
      <c r="D411" s="24" t="s">
        <v>109</v>
      </c>
      <c r="E411" s="24" t="s">
        <v>55</v>
      </c>
      <c r="F411" s="24" t="str">
        <f t="shared" si="7"/>
        <v>00002018All</v>
      </c>
      <c r="G411" s="234">
        <v>96.177267056088013</v>
      </c>
      <c r="H411" s="254">
        <v>91</v>
      </c>
      <c r="I411" s="234">
        <v>49.877356481860616</v>
      </c>
      <c r="J411" s="234">
        <v>89.48167039480245</v>
      </c>
      <c r="K411" s="254">
        <v>78</v>
      </c>
      <c r="L411" s="234">
        <v>49.923195842378789</v>
      </c>
    </row>
    <row r="412" spans="1:12">
      <c r="A412" s="24" t="s">
        <v>135</v>
      </c>
      <c r="B412" s="24" t="s">
        <v>100</v>
      </c>
      <c r="C412" s="24" t="s">
        <v>59</v>
      </c>
      <c r="D412" s="24" t="s">
        <v>109</v>
      </c>
      <c r="E412" s="24" t="s">
        <v>72</v>
      </c>
      <c r="F412" s="24" t="str">
        <f t="shared" si="7"/>
        <v>00002018ELL</v>
      </c>
      <c r="G412" s="234">
        <v>72.86826208178438</v>
      </c>
      <c r="H412" s="254">
        <v>45</v>
      </c>
      <c r="I412" s="234">
        <v>47.272523782876327</v>
      </c>
      <c r="J412" s="234">
        <v>58.372641509433961</v>
      </c>
      <c r="K412" s="254">
        <v>28</v>
      </c>
      <c r="L412" s="234">
        <v>44.518292682926827</v>
      </c>
    </row>
    <row r="413" spans="1:12">
      <c r="A413" s="24" t="s">
        <v>135</v>
      </c>
      <c r="B413" s="24" t="s">
        <v>100</v>
      </c>
      <c r="C413" s="24" t="s">
        <v>59</v>
      </c>
      <c r="D413" s="24" t="s">
        <v>109</v>
      </c>
      <c r="E413" s="24" t="s">
        <v>70</v>
      </c>
      <c r="F413" s="24" t="str">
        <f t="shared" si="7"/>
        <v>00002018SPED</v>
      </c>
      <c r="G413" s="234">
        <v>88.597839634399662</v>
      </c>
      <c r="H413" s="254">
        <v>69</v>
      </c>
      <c r="I413" s="234">
        <v>43.668643362463584</v>
      </c>
      <c r="J413" s="234">
        <v>70.48538403551386</v>
      </c>
      <c r="K413" s="254">
        <v>40</v>
      </c>
      <c r="L413" s="234">
        <v>46.239290214195719</v>
      </c>
    </row>
    <row r="414" spans="1:12">
      <c r="A414" s="24" t="s">
        <v>135</v>
      </c>
      <c r="B414" s="24" t="s">
        <v>100</v>
      </c>
      <c r="C414" s="24" t="s">
        <v>59</v>
      </c>
      <c r="D414" s="24" t="s">
        <v>109</v>
      </c>
      <c r="E414" s="24" t="s">
        <v>68</v>
      </c>
      <c r="F414" s="24" t="str">
        <f t="shared" si="7"/>
        <v>00002018EcoDis</v>
      </c>
      <c r="G414" s="234">
        <v>91.9213059857681</v>
      </c>
      <c r="H414" s="254">
        <v>81</v>
      </c>
      <c r="I414" s="234">
        <v>46.603582645108759</v>
      </c>
      <c r="J414" s="234">
        <v>79.657508468197221</v>
      </c>
      <c r="K414" s="254">
        <v>59</v>
      </c>
      <c r="L414" s="234">
        <v>45.966314553990607</v>
      </c>
    </row>
    <row r="415" spans="1:12">
      <c r="A415" s="24" t="s">
        <v>135</v>
      </c>
      <c r="B415" s="24" t="s">
        <v>100</v>
      </c>
      <c r="C415" s="24" t="s">
        <v>59</v>
      </c>
      <c r="D415" s="24" t="s">
        <v>109</v>
      </c>
      <c r="E415" s="24" t="s">
        <v>74</v>
      </c>
      <c r="F415" s="24" t="str">
        <f t="shared" si="7"/>
        <v>00002018AfAm</v>
      </c>
      <c r="G415" s="234">
        <v>93.928571428571431</v>
      </c>
      <c r="H415" s="254">
        <v>85</v>
      </c>
      <c r="I415" s="234">
        <v>47.784412955465584</v>
      </c>
      <c r="J415" s="234">
        <v>80.620967741935488</v>
      </c>
      <c r="K415" s="254">
        <v>60</v>
      </c>
      <c r="L415" s="234">
        <v>46.741104294478525</v>
      </c>
    </row>
    <row r="416" spans="1:12">
      <c r="A416" s="24" t="s">
        <v>135</v>
      </c>
      <c r="B416" s="24" t="s">
        <v>100</v>
      </c>
      <c r="C416" s="24" t="s">
        <v>59</v>
      </c>
      <c r="D416" s="24" t="s">
        <v>109</v>
      </c>
      <c r="E416" s="24" t="s">
        <v>42</v>
      </c>
      <c r="F416" s="24" t="str">
        <f t="shared" si="7"/>
        <v>00002018Asian</v>
      </c>
      <c r="G416" s="234">
        <v>97.833369353792961</v>
      </c>
      <c r="H416" s="254">
        <v>95</v>
      </c>
      <c r="I416" s="234">
        <v>54.858891108891108</v>
      </c>
      <c r="J416" s="234">
        <v>96.298306556665224</v>
      </c>
      <c r="K416" s="254">
        <v>91</v>
      </c>
      <c r="L416" s="234">
        <v>57.611832251622566</v>
      </c>
    </row>
    <row r="417" spans="1:12">
      <c r="A417" s="24" t="s">
        <v>135</v>
      </c>
      <c r="B417" s="24" t="s">
        <v>100</v>
      </c>
      <c r="C417" s="24" t="s">
        <v>59</v>
      </c>
      <c r="D417" s="24" t="s">
        <v>109</v>
      </c>
      <c r="E417" s="24" t="s">
        <v>77</v>
      </c>
      <c r="F417" s="24" t="str">
        <f t="shared" si="7"/>
        <v>00002018Hisp</v>
      </c>
      <c r="G417" s="234">
        <v>89.996408045977006</v>
      </c>
      <c r="H417" s="254">
        <v>78</v>
      </c>
      <c r="I417" s="234">
        <v>47.947951505016725</v>
      </c>
      <c r="J417" s="234">
        <v>77.376341483095302</v>
      </c>
      <c r="K417" s="254">
        <v>56</v>
      </c>
      <c r="L417" s="234">
        <v>45.832055456359626</v>
      </c>
    </row>
    <row r="418" spans="1:12">
      <c r="A418" s="24" t="s">
        <v>135</v>
      </c>
      <c r="B418" s="24" t="s">
        <v>100</v>
      </c>
      <c r="C418" s="24" t="s">
        <v>59</v>
      </c>
      <c r="D418" s="24" t="s">
        <v>109</v>
      </c>
      <c r="E418" s="24" t="s">
        <v>79</v>
      </c>
      <c r="F418" s="24" t="str">
        <f t="shared" si="7"/>
        <v>00002018Multi</v>
      </c>
      <c r="G418" s="234">
        <v>97.542204568023834</v>
      </c>
      <c r="H418" s="254">
        <v>93</v>
      </c>
      <c r="I418" s="234">
        <v>49.29585462805224</v>
      </c>
      <c r="J418" s="234">
        <v>90.480961923847701</v>
      </c>
      <c r="K418" s="254">
        <v>79</v>
      </c>
      <c r="L418" s="234">
        <v>49.769230769230766</v>
      </c>
    </row>
    <row r="419" spans="1:12">
      <c r="A419" s="24" t="s">
        <v>135</v>
      </c>
      <c r="B419" s="24" t="s">
        <v>100</v>
      </c>
      <c r="C419" s="24" t="s">
        <v>59</v>
      </c>
      <c r="D419" s="24" t="s">
        <v>109</v>
      </c>
      <c r="E419" s="24" t="s">
        <v>81</v>
      </c>
      <c r="F419" s="24" t="str">
        <f t="shared" si="7"/>
        <v>00002018WH</v>
      </c>
      <c r="G419" s="234">
        <v>97.981483954243998</v>
      </c>
      <c r="H419" s="254">
        <v>94</v>
      </c>
      <c r="I419" s="234">
        <v>50.129853502400593</v>
      </c>
      <c r="J419" s="234">
        <v>93.323026433291659</v>
      </c>
      <c r="K419" s="254">
        <v>85</v>
      </c>
      <c r="L419" s="234">
        <v>50.526829388803797</v>
      </c>
    </row>
    <row r="420" spans="1:12">
      <c r="A420" s="24" t="s">
        <v>135</v>
      </c>
      <c r="B420" s="24" t="s">
        <v>148</v>
      </c>
      <c r="C420" s="24" t="s">
        <v>149</v>
      </c>
      <c r="D420" s="24" t="s">
        <v>109</v>
      </c>
      <c r="E420" s="24" t="s">
        <v>55</v>
      </c>
      <c r="F420" s="24" t="str">
        <f t="shared" si="7"/>
        <v>00572018All</v>
      </c>
      <c r="G420" s="234">
        <v>83.079268292682926</v>
      </c>
      <c r="H420" s="254">
        <v>65</v>
      </c>
      <c r="I420" s="234">
        <v>52.41628959276018</v>
      </c>
      <c r="J420" s="234">
        <v>64.953987730061343</v>
      </c>
      <c r="K420" s="254">
        <v>35</v>
      </c>
      <c r="L420" s="234">
        <v>35.830275229357795</v>
      </c>
    </row>
    <row r="421" spans="1:12">
      <c r="A421" s="24" t="s">
        <v>135</v>
      </c>
      <c r="B421" s="24" t="s">
        <v>148</v>
      </c>
      <c r="C421" s="24" t="s">
        <v>149</v>
      </c>
      <c r="D421" s="24" t="s">
        <v>109</v>
      </c>
      <c r="E421" s="24" t="s">
        <v>72</v>
      </c>
      <c r="F421" s="24" t="str">
        <f t="shared" si="7"/>
        <v>00572018ELL</v>
      </c>
      <c r="G421" s="234">
        <v>55.208333333333336</v>
      </c>
      <c r="H421" s="254">
        <v>19</v>
      </c>
      <c r="I421" s="234">
        <v>34.608695652173914</v>
      </c>
      <c r="J421" s="234">
        <v>39.393939393939391</v>
      </c>
      <c r="K421" s="254">
        <v>4</v>
      </c>
      <c r="L421" s="234">
        <v>25.791666666666668</v>
      </c>
    </row>
    <row r="422" spans="1:12">
      <c r="A422" s="24" t="s">
        <v>135</v>
      </c>
      <c r="B422" s="24" t="s">
        <v>148</v>
      </c>
      <c r="C422" s="24" t="s">
        <v>149</v>
      </c>
      <c r="D422" s="24" t="s">
        <v>109</v>
      </c>
      <c r="E422" s="24" t="s">
        <v>70</v>
      </c>
      <c r="F422" s="24" t="str">
        <f t="shared" si="7"/>
        <v>00572018SPED</v>
      </c>
      <c r="G422" s="234">
        <v>73.5</v>
      </c>
      <c r="H422" s="254">
        <v>34</v>
      </c>
      <c r="I422" s="234">
        <v>30.068965517241381</v>
      </c>
      <c r="J422" s="234">
        <v>51.5</v>
      </c>
      <c r="K422" s="254">
        <v>6</v>
      </c>
      <c r="L422" s="234">
        <v>30.25</v>
      </c>
    </row>
    <row r="423" spans="1:12">
      <c r="A423" s="24" t="s">
        <v>135</v>
      </c>
      <c r="B423" s="24" t="s">
        <v>148</v>
      </c>
      <c r="C423" s="24" t="s">
        <v>149</v>
      </c>
      <c r="D423" s="24" t="s">
        <v>109</v>
      </c>
      <c r="E423" s="24" t="s">
        <v>68</v>
      </c>
      <c r="F423" s="24" t="str">
        <f t="shared" si="7"/>
        <v>00572018EcoDis</v>
      </c>
      <c r="G423" s="234">
        <v>80.306603773584911</v>
      </c>
      <c r="H423" s="254">
        <v>59</v>
      </c>
      <c r="I423" s="234">
        <v>51.924242424242422</v>
      </c>
      <c r="J423" s="234">
        <v>60.071090047393362</v>
      </c>
      <c r="K423" s="254">
        <v>28</v>
      </c>
      <c r="L423" s="234">
        <v>33.31782945736434</v>
      </c>
    </row>
    <row r="424" spans="1:12">
      <c r="A424" s="24" t="s">
        <v>135</v>
      </c>
      <c r="B424" s="24" t="s">
        <v>148</v>
      </c>
      <c r="C424" s="24" t="s">
        <v>149</v>
      </c>
      <c r="D424" s="24" t="s">
        <v>109</v>
      </c>
      <c r="E424" s="24" t="s">
        <v>74</v>
      </c>
      <c r="F424" s="24" t="str">
        <f t="shared" si="7"/>
        <v>00572018AfAm</v>
      </c>
      <c r="G424" s="234">
        <v>88.888888888888886</v>
      </c>
      <c r="H424" s="254">
        <v>72</v>
      </c>
      <c r="I424" s="234" t="e">
        <v>#NULL!</v>
      </c>
      <c r="J424" s="234">
        <v>66.17647058823529</v>
      </c>
      <c r="K424" s="254">
        <v>41</v>
      </c>
      <c r="L424" s="234" t="e">
        <v>#NULL!</v>
      </c>
    </row>
    <row r="425" spans="1:12">
      <c r="A425" s="24" t="s">
        <v>135</v>
      </c>
      <c r="B425" s="24" t="s">
        <v>148</v>
      </c>
      <c r="C425" s="24" t="s">
        <v>149</v>
      </c>
      <c r="D425" s="24" t="s">
        <v>109</v>
      </c>
      <c r="E425" s="24" t="s">
        <v>42</v>
      </c>
      <c r="F425" s="24" t="str">
        <f t="shared" si="7"/>
        <v>00572018Asian</v>
      </c>
      <c r="G425" s="234" t="e">
        <v>#NULL!</v>
      </c>
      <c r="H425" s="254" t="e">
        <v>#NULL!</v>
      </c>
      <c r="I425" s="234" t="e">
        <v>#NULL!</v>
      </c>
      <c r="J425" s="234" t="e">
        <v>#NULL!</v>
      </c>
      <c r="K425" s="254" t="e">
        <v>#NULL!</v>
      </c>
      <c r="L425" s="234" t="e">
        <v>#NULL!</v>
      </c>
    </row>
    <row r="426" spans="1:12">
      <c r="A426" s="24" t="s">
        <v>135</v>
      </c>
      <c r="B426" s="24" t="s">
        <v>148</v>
      </c>
      <c r="C426" s="24" t="s">
        <v>149</v>
      </c>
      <c r="D426" s="24" t="s">
        <v>109</v>
      </c>
      <c r="E426" s="24" t="s">
        <v>77</v>
      </c>
      <c r="F426" s="24" t="str">
        <f t="shared" si="7"/>
        <v>00572018Hisp</v>
      </c>
      <c r="G426" s="234">
        <v>81.875</v>
      </c>
      <c r="H426" s="254">
        <v>64</v>
      </c>
      <c r="I426" s="234">
        <v>53.262032085561501</v>
      </c>
      <c r="J426" s="234">
        <v>62.857142857142854</v>
      </c>
      <c r="K426" s="254">
        <v>33</v>
      </c>
      <c r="L426" s="234">
        <v>35.652406417112303</v>
      </c>
    </row>
    <row r="427" spans="1:12">
      <c r="A427" s="24" t="s">
        <v>135</v>
      </c>
      <c r="B427" s="24" t="s">
        <v>148</v>
      </c>
      <c r="C427" s="24" t="s">
        <v>149</v>
      </c>
      <c r="D427" s="24" t="s">
        <v>109</v>
      </c>
      <c r="E427" s="24" t="s">
        <v>79</v>
      </c>
      <c r="F427" s="24" t="str">
        <f t="shared" si="7"/>
        <v>00572018Multi</v>
      </c>
      <c r="G427" s="234" t="e">
        <v>#NULL!</v>
      </c>
      <c r="H427" s="254" t="e">
        <v>#NULL!</v>
      </c>
      <c r="I427" s="234" t="e">
        <v>#NULL!</v>
      </c>
      <c r="J427" s="234" t="e">
        <v>#NULL!</v>
      </c>
      <c r="K427" s="254" t="e">
        <v>#NULL!</v>
      </c>
      <c r="L427" s="234" t="e">
        <v>#NULL!</v>
      </c>
    </row>
    <row r="428" spans="1:12">
      <c r="A428" s="24" t="s">
        <v>135</v>
      </c>
      <c r="B428" s="24" t="s">
        <v>148</v>
      </c>
      <c r="C428" s="24" t="s">
        <v>149</v>
      </c>
      <c r="D428" s="24" t="s">
        <v>109</v>
      </c>
      <c r="E428" s="24" t="s">
        <v>81</v>
      </c>
      <c r="F428" s="24" t="str">
        <f t="shared" si="7"/>
        <v>00572018WH</v>
      </c>
      <c r="G428" s="234">
        <v>90.78947368421052</v>
      </c>
      <c r="H428" s="254">
        <v>63</v>
      </c>
      <c r="I428" s="234" t="e">
        <v>#NULL!</v>
      </c>
      <c r="J428" s="234">
        <v>79.166666666666671</v>
      </c>
      <c r="K428" s="254">
        <v>39</v>
      </c>
      <c r="L428" s="234" t="e">
        <v>#NULL!</v>
      </c>
    </row>
    <row r="429" spans="1:12">
      <c r="A429" s="24" t="s">
        <v>135</v>
      </c>
      <c r="B429" s="24" t="s">
        <v>150</v>
      </c>
      <c r="C429" s="24" t="s">
        <v>151</v>
      </c>
      <c r="D429" s="24" t="s">
        <v>109</v>
      </c>
      <c r="E429" s="24" t="s">
        <v>55</v>
      </c>
      <c r="F429" s="24" t="str">
        <f t="shared" si="7"/>
        <v>00932018All</v>
      </c>
      <c r="G429" s="234">
        <v>91.683569979716026</v>
      </c>
      <c r="H429" s="254">
        <v>81</v>
      </c>
      <c r="I429" s="234">
        <v>56.851851851851855</v>
      </c>
      <c r="J429" s="234">
        <v>77.221074380165291</v>
      </c>
      <c r="K429" s="254">
        <v>58</v>
      </c>
      <c r="L429" s="234">
        <v>47.981283422459896</v>
      </c>
    </row>
    <row r="430" spans="1:12">
      <c r="A430" s="24" t="s">
        <v>135</v>
      </c>
      <c r="B430" s="24" t="s">
        <v>150</v>
      </c>
      <c r="C430" s="24" t="s">
        <v>151</v>
      </c>
      <c r="D430" s="24" t="s">
        <v>109</v>
      </c>
      <c r="E430" s="24" t="s">
        <v>72</v>
      </c>
      <c r="F430" s="24" t="str">
        <f t="shared" si="7"/>
        <v>00932018ELL</v>
      </c>
      <c r="G430" s="234">
        <v>70.297029702970292</v>
      </c>
      <c r="H430" s="254">
        <v>38</v>
      </c>
      <c r="I430" s="234">
        <v>60.15</v>
      </c>
      <c r="J430" s="234">
        <v>49.242424242424242</v>
      </c>
      <c r="K430" s="254">
        <v>23</v>
      </c>
      <c r="L430" s="234">
        <v>43.35</v>
      </c>
    </row>
    <row r="431" spans="1:12">
      <c r="A431" s="24" t="s">
        <v>135</v>
      </c>
      <c r="B431" s="24" t="s">
        <v>150</v>
      </c>
      <c r="C431" s="24" t="s">
        <v>151</v>
      </c>
      <c r="D431" s="24" t="s">
        <v>109</v>
      </c>
      <c r="E431" s="24" t="s">
        <v>70</v>
      </c>
      <c r="F431" s="24" t="str">
        <f t="shared" si="7"/>
        <v>00932018SPED</v>
      </c>
      <c r="G431" s="234">
        <v>83.482142857142861</v>
      </c>
      <c r="H431" s="254">
        <v>59</v>
      </c>
      <c r="I431" s="234">
        <v>41.469387755102041</v>
      </c>
      <c r="J431" s="234">
        <v>50.877192982456137</v>
      </c>
      <c r="K431" s="254">
        <v>23</v>
      </c>
      <c r="L431" s="234">
        <v>34.224489795918366</v>
      </c>
    </row>
    <row r="432" spans="1:12">
      <c r="A432" s="24" t="s">
        <v>135</v>
      </c>
      <c r="B432" s="24" t="s">
        <v>150</v>
      </c>
      <c r="C432" s="24" t="s">
        <v>151</v>
      </c>
      <c r="D432" s="24" t="s">
        <v>109</v>
      </c>
      <c r="E432" s="24" t="s">
        <v>68</v>
      </c>
      <c r="F432" s="24" t="str">
        <f t="shared" si="7"/>
        <v>00932018EcoDis</v>
      </c>
      <c r="G432" s="234">
        <v>89.453125</v>
      </c>
      <c r="H432" s="254">
        <v>77</v>
      </c>
      <c r="I432" s="234">
        <v>52.026455026455025</v>
      </c>
      <c r="J432" s="234">
        <v>73.099999999999994</v>
      </c>
      <c r="K432" s="254">
        <v>52</v>
      </c>
      <c r="L432" s="234">
        <v>46.87096774193548</v>
      </c>
    </row>
    <row r="433" spans="1:12">
      <c r="A433" s="24" t="s">
        <v>135</v>
      </c>
      <c r="B433" s="24" t="s">
        <v>150</v>
      </c>
      <c r="C433" s="24" t="s">
        <v>151</v>
      </c>
      <c r="D433" s="24" t="s">
        <v>109</v>
      </c>
      <c r="E433" s="24" t="s">
        <v>74</v>
      </c>
      <c r="F433" s="24" t="str">
        <f t="shared" si="7"/>
        <v>00932018AfAm</v>
      </c>
      <c r="G433" s="234">
        <v>95.402298850574709</v>
      </c>
      <c r="H433" s="254">
        <v>89</v>
      </c>
      <c r="I433" s="234">
        <v>56.25</v>
      </c>
      <c r="J433" s="234">
        <v>79.545454545454547</v>
      </c>
      <c r="K433" s="254">
        <v>57</v>
      </c>
      <c r="L433" s="234">
        <v>44.161764705882355</v>
      </c>
    </row>
    <row r="434" spans="1:12">
      <c r="A434" s="24" t="s">
        <v>135</v>
      </c>
      <c r="B434" s="24" t="s">
        <v>150</v>
      </c>
      <c r="C434" s="24" t="s">
        <v>151</v>
      </c>
      <c r="D434" s="24" t="s">
        <v>109</v>
      </c>
      <c r="E434" s="24" t="s">
        <v>42</v>
      </c>
      <c r="F434" s="24" t="str">
        <f t="shared" si="7"/>
        <v>00932018Asian</v>
      </c>
      <c r="G434" s="234">
        <v>94.565217391304344</v>
      </c>
      <c r="H434" s="254">
        <v>87</v>
      </c>
      <c r="I434" s="234" t="e">
        <v>#NULL!</v>
      </c>
      <c r="J434" s="234">
        <v>94.318181818181813</v>
      </c>
      <c r="K434" s="254">
        <v>91</v>
      </c>
      <c r="L434" s="234" t="e">
        <v>#NULL!</v>
      </c>
    </row>
    <row r="435" spans="1:12">
      <c r="A435" s="24" t="s">
        <v>135</v>
      </c>
      <c r="B435" s="24" t="s">
        <v>150</v>
      </c>
      <c r="C435" s="24" t="s">
        <v>151</v>
      </c>
      <c r="D435" s="24" t="s">
        <v>109</v>
      </c>
      <c r="E435" s="24" t="s">
        <v>77</v>
      </c>
      <c r="F435" s="24" t="str">
        <f t="shared" si="7"/>
        <v>00932018Hisp</v>
      </c>
      <c r="G435" s="234">
        <v>86.831275720164612</v>
      </c>
      <c r="H435" s="254">
        <v>71</v>
      </c>
      <c r="I435" s="234">
        <v>57.714285714285715</v>
      </c>
      <c r="J435" s="234">
        <v>69.893617021276597</v>
      </c>
      <c r="K435" s="254">
        <v>49</v>
      </c>
      <c r="L435" s="234">
        <v>48.540880503144656</v>
      </c>
    </row>
    <row r="436" spans="1:12">
      <c r="A436" s="24" t="s">
        <v>135</v>
      </c>
      <c r="B436" s="24" t="s">
        <v>150</v>
      </c>
      <c r="C436" s="24" t="s">
        <v>151</v>
      </c>
      <c r="D436" s="24" t="s">
        <v>109</v>
      </c>
      <c r="E436" s="24" t="s">
        <v>79</v>
      </c>
      <c r="F436" s="24" t="str">
        <f t="shared" si="7"/>
        <v>00932018Multi</v>
      </c>
      <c r="G436" s="234" t="e">
        <v>#NULL!</v>
      </c>
      <c r="H436" s="254" t="e">
        <v>#NULL!</v>
      </c>
      <c r="I436" s="234" t="e">
        <v>#NULL!</v>
      </c>
      <c r="J436" s="234" t="e">
        <v>#NULL!</v>
      </c>
      <c r="K436" s="254" t="e">
        <v>#NULL!</v>
      </c>
      <c r="L436" s="234" t="e">
        <v>#NULL!</v>
      </c>
    </row>
    <row r="437" spans="1:12">
      <c r="A437" s="24" t="s">
        <v>135</v>
      </c>
      <c r="B437" s="24" t="s">
        <v>150</v>
      </c>
      <c r="C437" s="24" t="s">
        <v>151</v>
      </c>
      <c r="D437" s="24" t="s">
        <v>109</v>
      </c>
      <c r="E437" s="24" t="s">
        <v>81</v>
      </c>
      <c r="F437" s="24" t="str">
        <f t="shared" si="7"/>
        <v>00932018WH</v>
      </c>
      <c r="G437" s="234">
        <v>97.368421052631575</v>
      </c>
      <c r="H437" s="254">
        <v>92</v>
      </c>
      <c r="I437" s="234">
        <v>55.081300813008127</v>
      </c>
      <c r="J437" s="234">
        <v>85.606060606060609</v>
      </c>
      <c r="K437" s="254">
        <v>70</v>
      </c>
      <c r="L437" s="234">
        <v>49.008196721311478</v>
      </c>
    </row>
    <row r="438" spans="1:12">
      <c r="A438" s="24" t="s">
        <v>135</v>
      </c>
      <c r="B438" s="24" t="s">
        <v>162</v>
      </c>
      <c r="C438" s="24" t="s">
        <v>163</v>
      </c>
      <c r="D438" s="24" t="s">
        <v>109</v>
      </c>
      <c r="E438" s="24" t="s">
        <v>55</v>
      </c>
      <c r="F438" s="24" t="str">
        <f t="shared" si="7"/>
        <v>01372018All</v>
      </c>
      <c r="G438" s="234">
        <v>92.288961038961034</v>
      </c>
      <c r="H438" s="254">
        <v>82</v>
      </c>
      <c r="I438" s="234">
        <v>42.623853211009177</v>
      </c>
      <c r="J438" s="234">
        <v>74.17763157894737</v>
      </c>
      <c r="K438" s="254">
        <v>49</v>
      </c>
      <c r="L438" s="234">
        <v>38.293577981651374</v>
      </c>
    </row>
    <row r="439" spans="1:12">
      <c r="A439" s="24" t="s">
        <v>135</v>
      </c>
      <c r="B439" s="24" t="s">
        <v>162</v>
      </c>
      <c r="C439" s="24" t="s">
        <v>163</v>
      </c>
      <c r="D439" s="24" t="s">
        <v>109</v>
      </c>
      <c r="E439" s="24" t="s">
        <v>72</v>
      </c>
      <c r="F439" s="24" t="str">
        <f t="shared" si="7"/>
        <v>01372018ELL</v>
      </c>
      <c r="G439" s="234">
        <v>72.674418604651166</v>
      </c>
      <c r="H439" s="254">
        <v>47</v>
      </c>
      <c r="I439" s="234">
        <v>35.53846153846154</v>
      </c>
      <c r="J439" s="234">
        <v>48.837209302325583</v>
      </c>
      <c r="K439" s="254">
        <v>12</v>
      </c>
      <c r="L439" s="234">
        <v>30.413793103448278</v>
      </c>
    </row>
    <row r="440" spans="1:12">
      <c r="A440" s="24" t="s">
        <v>135</v>
      </c>
      <c r="B440" s="24" t="s">
        <v>162</v>
      </c>
      <c r="C440" s="24" t="s">
        <v>163</v>
      </c>
      <c r="D440" s="24" t="s">
        <v>109</v>
      </c>
      <c r="E440" s="24" t="s">
        <v>70</v>
      </c>
      <c r="F440" s="24" t="str">
        <f t="shared" si="7"/>
        <v>01372018SPED</v>
      </c>
      <c r="G440" s="234">
        <v>75.431034482758619</v>
      </c>
      <c r="H440" s="254">
        <v>48</v>
      </c>
      <c r="I440" s="234">
        <v>45.617647058823529</v>
      </c>
      <c r="J440" s="234">
        <v>48.275862068965516</v>
      </c>
      <c r="K440" s="254">
        <v>10</v>
      </c>
      <c r="L440" s="234">
        <v>35.142857142857146</v>
      </c>
    </row>
    <row r="441" spans="1:12">
      <c r="A441" s="24" t="s">
        <v>135</v>
      </c>
      <c r="B441" s="24" t="s">
        <v>162</v>
      </c>
      <c r="C441" s="24" t="s">
        <v>163</v>
      </c>
      <c r="D441" s="24" t="s">
        <v>109</v>
      </c>
      <c r="E441" s="24" t="s">
        <v>68</v>
      </c>
      <c r="F441" s="24" t="str">
        <f t="shared" si="7"/>
        <v>01372018EcoDis</v>
      </c>
      <c r="G441" s="234">
        <v>91.359447004608299</v>
      </c>
      <c r="H441" s="254">
        <v>80</v>
      </c>
      <c r="I441" s="234">
        <v>42.710691823899374</v>
      </c>
      <c r="J441" s="234">
        <v>70.657276995305168</v>
      </c>
      <c r="K441" s="254">
        <v>45</v>
      </c>
      <c r="L441" s="234">
        <v>37.130434782608695</v>
      </c>
    </row>
    <row r="442" spans="1:12">
      <c r="A442" s="24" t="s">
        <v>135</v>
      </c>
      <c r="B442" s="24" t="s">
        <v>162</v>
      </c>
      <c r="C442" s="24" t="s">
        <v>163</v>
      </c>
      <c r="D442" s="24" t="s">
        <v>109</v>
      </c>
      <c r="E442" s="24" t="s">
        <v>74</v>
      </c>
      <c r="F442" s="24" t="str">
        <f t="shared" si="7"/>
        <v>01372018AfAm</v>
      </c>
      <c r="G442" s="234" t="e">
        <v>#NULL!</v>
      </c>
      <c r="H442" s="254" t="e">
        <v>#NULL!</v>
      </c>
      <c r="I442" s="234" t="e">
        <v>#NULL!</v>
      </c>
      <c r="J442" s="234" t="e">
        <v>#NULL!</v>
      </c>
      <c r="K442" s="254" t="e">
        <v>#NULL!</v>
      </c>
      <c r="L442" s="234" t="e">
        <v>#NULL!</v>
      </c>
    </row>
    <row r="443" spans="1:12">
      <c r="A443" s="24" t="s">
        <v>135</v>
      </c>
      <c r="B443" s="24" t="s">
        <v>162</v>
      </c>
      <c r="C443" s="24" t="s">
        <v>163</v>
      </c>
      <c r="D443" s="24" t="s">
        <v>109</v>
      </c>
      <c r="E443" s="24" t="s">
        <v>42</v>
      </c>
      <c r="F443" s="24" t="str">
        <f t="shared" si="7"/>
        <v>01372018Asian</v>
      </c>
      <c r="G443" s="234" t="e">
        <v>#NULL!</v>
      </c>
      <c r="H443" s="254" t="e">
        <v>#NULL!</v>
      </c>
      <c r="I443" s="234" t="e">
        <v>#NULL!</v>
      </c>
      <c r="J443" s="234" t="e">
        <v>#NULL!</v>
      </c>
      <c r="K443" s="254" t="e">
        <v>#NULL!</v>
      </c>
      <c r="L443" s="234" t="e">
        <v>#NULL!</v>
      </c>
    </row>
    <row r="444" spans="1:12">
      <c r="A444" s="24" t="s">
        <v>135</v>
      </c>
      <c r="B444" s="24" t="s">
        <v>162</v>
      </c>
      <c r="C444" s="24" t="s">
        <v>163</v>
      </c>
      <c r="D444" s="24" t="s">
        <v>109</v>
      </c>
      <c r="E444" s="24" t="s">
        <v>77</v>
      </c>
      <c r="F444" s="24" t="str">
        <f t="shared" si="7"/>
        <v>01372018Hisp</v>
      </c>
      <c r="G444" s="234">
        <v>91.872427983539097</v>
      </c>
      <c r="H444" s="254">
        <v>81</v>
      </c>
      <c r="I444" s="234">
        <v>43.255555555555553</v>
      </c>
      <c r="J444" s="234">
        <v>71.861924686192467</v>
      </c>
      <c r="K444" s="254">
        <v>45</v>
      </c>
      <c r="L444" s="234">
        <v>37.342541436464089</v>
      </c>
    </row>
    <row r="445" spans="1:12">
      <c r="A445" s="24" t="s">
        <v>135</v>
      </c>
      <c r="B445" s="24" t="s">
        <v>162</v>
      </c>
      <c r="C445" s="24" t="s">
        <v>163</v>
      </c>
      <c r="D445" s="24" t="s">
        <v>109</v>
      </c>
      <c r="E445" s="24" t="s">
        <v>79</v>
      </c>
      <c r="F445" s="24" t="str">
        <f t="shared" si="7"/>
        <v>01372018Multi</v>
      </c>
      <c r="G445" s="234" t="e">
        <v>#NULL!</v>
      </c>
      <c r="H445" s="254" t="e">
        <v>#NULL!</v>
      </c>
      <c r="I445" s="234" t="e">
        <v>#NULL!</v>
      </c>
      <c r="J445" s="234" t="e">
        <v>#NULL!</v>
      </c>
      <c r="K445" s="254" t="e">
        <v>#NULL!</v>
      </c>
      <c r="L445" s="234" t="e">
        <v>#NULL!</v>
      </c>
    </row>
    <row r="446" spans="1:12">
      <c r="A446" s="24" t="s">
        <v>135</v>
      </c>
      <c r="B446" s="24" t="s">
        <v>162</v>
      </c>
      <c r="C446" s="24" t="s">
        <v>163</v>
      </c>
      <c r="D446" s="24" t="s">
        <v>109</v>
      </c>
      <c r="E446" s="24" t="s">
        <v>81</v>
      </c>
      <c r="F446" s="24" t="str">
        <f t="shared" si="7"/>
        <v>01372018WH</v>
      </c>
      <c r="G446" s="234">
        <v>94.811320754716988</v>
      </c>
      <c r="H446" s="254">
        <v>91</v>
      </c>
      <c r="I446" s="234">
        <v>40.551724137931032</v>
      </c>
      <c r="J446" s="234">
        <v>84.433962264150949</v>
      </c>
      <c r="K446" s="254">
        <v>66</v>
      </c>
      <c r="L446" s="234">
        <v>43.785714285714285</v>
      </c>
    </row>
    <row r="447" spans="1:12">
      <c r="A447" s="24" t="s">
        <v>135</v>
      </c>
      <c r="B447" s="24" t="s">
        <v>152</v>
      </c>
      <c r="C447" s="24" t="s">
        <v>153</v>
      </c>
      <c r="D447" s="24" t="s">
        <v>109</v>
      </c>
      <c r="E447" s="24" t="s">
        <v>55</v>
      </c>
      <c r="F447" s="24" t="str">
        <f t="shared" si="7"/>
        <v>02012018All</v>
      </c>
      <c r="G447" s="234">
        <v>78.673835125448022</v>
      </c>
      <c r="H447" s="254">
        <v>60</v>
      </c>
      <c r="I447" s="234">
        <v>46.905604719764014</v>
      </c>
      <c r="J447" s="234">
        <v>68.830570902394101</v>
      </c>
      <c r="K447" s="254">
        <v>44</v>
      </c>
      <c r="L447" s="234">
        <v>46.603076923076927</v>
      </c>
    </row>
    <row r="448" spans="1:12">
      <c r="A448" s="24" t="s">
        <v>135</v>
      </c>
      <c r="B448" s="24" t="s">
        <v>152</v>
      </c>
      <c r="C448" s="24" t="s">
        <v>153</v>
      </c>
      <c r="D448" s="24" t="s">
        <v>109</v>
      </c>
      <c r="E448" s="24" t="s">
        <v>72</v>
      </c>
      <c r="F448" s="24" t="str">
        <f t="shared" si="7"/>
        <v>02012018ELL</v>
      </c>
      <c r="G448" s="234">
        <v>50.571428571428569</v>
      </c>
      <c r="H448" s="254">
        <v>19</v>
      </c>
      <c r="I448" s="234">
        <v>39.044444444444444</v>
      </c>
      <c r="J448" s="234">
        <v>49.704142011834321</v>
      </c>
      <c r="K448" s="254">
        <v>22</v>
      </c>
      <c r="L448" s="234">
        <v>39.524999999999999</v>
      </c>
    </row>
    <row r="449" spans="1:12">
      <c r="A449" s="24" t="s">
        <v>135</v>
      </c>
      <c r="B449" s="24" t="s">
        <v>152</v>
      </c>
      <c r="C449" s="24" t="s">
        <v>153</v>
      </c>
      <c r="D449" s="24" t="s">
        <v>109</v>
      </c>
      <c r="E449" s="24" t="s">
        <v>70</v>
      </c>
      <c r="F449" s="24" t="str">
        <f t="shared" si="7"/>
        <v>02012018SPED</v>
      </c>
      <c r="G449" s="234">
        <v>74.380165289256198</v>
      </c>
      <c r="H449" s="254">
        <v>42</v>
      </c>
      <c r="I449" s="234">
        <v>39.764705882352942</v>
      </c>
      <c r="J449" s="234">
        <v>49.586776859504134</v>
      </c>
      <c r="K449" s="254">
        <v>11</v>
      </c>
      <c r="L449" s="234">
        <v>36.073529411764703</v>
      </c>
    </row>
    <row r="450" spans="1:12">
      <c r="A450" s="24" t="s">
        <v>135</v>
      </c>
      <c r="B450" s="24" t="s">
        <v>152</v>
      </c>
      <c r="C450" s="24" t="s">
        <v>153</v>
      </c>
      <c r="D450" s="24" t="s">
        <v>109</v>
      </c>
      <c r="E450" s="24" t="s">
        <v>68</v>
      </c>
      <c r="F450" s="24" t="str">
        <f t="shared" si="7"/>
        <v>02012018EcoDis</v>
      </c>
      <c r="G450" s="234">
        <v>76.147959183673464</v>
      </c>
      <c r="H450" s="254">
        <v>56</v>
      </c>
      <c r="I450" s="234">
        <v>44.53478260869565</v>
      </c>
      <c r="J450" s="234">
        <v>64.868421052631575</v>
      </c>
      <c r="K450" s="254">
        <v>39</v>
      </c>
      <c r="L450" s="234">
        <v>45.881278538812786</v>
      </c>
    </row>
    <row r="451" spans="1:12">
      <c r="A451" s="24" t="s">
        <v>135</v>
      </c>
      <c r="B451" s="24" t="s">
        <v>152</v>
      </c>
      <c r="C451" s="24" t="s">
        <v>153</v>
      </c>
      <c r="D451" s="24" t="s">
        <v>109</v>
      </c>
      <c r="E451" s="24" t="s">
        <v>74</v>
      </c>
      <c r="F451" s="24" t="str">
        <f t="shared" si="7"/>
        <v>02012018AfAm</v>
      </c>
      <c r="G451" s="234">
        <v>76.829268292682926</v>
      </c>
      <c r="H451" s="254">
        <v>52</v>
      </c>
      <c r="I451" s="234">
        <v>40.625</v>
      </c>
      <c r="J451" s="234">
        <v>64.375</v>
      </c>
      <c r="K451" s="254">
        <v>34</v>
      </c>
      <c r="L451" s="234">
        <v>46.042553191489361</v>
      </c>
    </row>
    <row r="452" spans="1:12">
      <c r="A452" s="24" t="s">
        <v>135</v>
      </c>
      <c r="B452" s="24" t="s">
        <v>152</v>
      </c>
      <c r="C452" s="24" t="s">
        <v>153</v>
      </c>
      <c r="D452" s="24" t="s">
        <v>109</v>
      </c>
      <c r="E452" s="24" t="s">
        <v>42</v>
      </c>
      <c r="F452" s="24" t="str">
        <f t="shared" si="7"/>
        <v>02012018Asian</v>
      </c>
      <c r="G452" s="234" t="e">
        <v>#NULL!</v>
      </c>
      <c r="H452" s="254" t="e">
        <v>#NULL!</v>
      </c>
      <c r="I452" s="234" t="e">
        <v>#NULL!</v>
      </c>
      <c r="J452" s="234" t="e">
        <v>#NULL!</v>
      </c>
      <c r="K452" s="254" t="e">
        <v>#NULL!</v>
      </c>
      <c r="L452" s="234" t="e">
        <v>#NULL!</v>
      </c>
    </row>
    <row r="453" spans="1:12">
      <c r="A453" s="24" t="s">
        <v>135</v>
      </c>
      <c r="B453" s="24" t="s">
        <v>152</v>
      </c>
      <c r="C453" s="24" t="s">
        <v>153</v>
      </c>
      <c r="D453" s="24" t="s">
        <v>109</v>
      </c>
      <c r="E453" s="24" t="s">
        <v>77</v>
      </c>
      <c r="F453" s="24" t="str">
        <f t="shared" si="7"/>
        <v>02012018Hisp</v>
      </c>
      <c r="G453" s="234">
        <v>69.548872180451127</v>
      </c>
      <c r="H453" s="254">
        <v>47</v>
      </c>
      <c r="I453" s="234">
        <v>44.704545454545453</v>
      </c>
      <c r="J453" s="234">
        <v>61.575875486381321</v>
      </c>
      <c r="K453" s="254">
        <v>37</v>
      </c>
      <c r="L453" s="234">
        <v>45.951219512195124</v>
      </c>
    </row>
    <row r="454" spans="1:12">
      <c r="A454" s="24" t="s">
        <v>135</v>
      </c>
      <c r="B454" s="24" t="s">
        <v>152</v>
      </c>
      <c r="C454" s="24" t="s">
        <v>153</v>
      </c>
      <c r="D454" s="24" t="s">
        <v>109</v>
      </c>
      <c r="E454" s="24" t="s">
        <v>79</v>
      </c>
      <c r="F454" s="24" t="str">
        <f t="shared" si="7"/>
        <v>02012018Multi</v>
      </c>
      <c r="G454" s="234">
        <v>97</v>
      </c>
      <c r="H454" s="254">
        <v>92</v>
      </c>
      <c r="I454" s="234">
        <v>48.45</v>
      </c>
      <c r="J454" s="234">
        <v>82.291666666666671</v>
      </c>
      <c r="K454" s="254">
        <v>58</v>
      </c>
      <c r="L454" s="234" t="e">
        <v>#NULL!</v>
      </c>
    </row>
    <row r="455" spans="1:12">
      <c r="A455" s="24" t="s">
        <v>135</v>
      </c>
      <c r="B455" s="24" t="s">
        <v>152</v>
      </c>
      <c r="C455" s="24" t="s">
        <v>153</v>
      </c>
      <c r="D455" s="24" t="s">
        <v>109</v>
      </c>
      <c r="E455" s="24" t="s">
        <v>81</v>
      </c>
      <c r="F455" s="24" t="str">
        <f t="shared" si="7"/>
        <v>02012018WH</v>
      </c>
      <c r="G455" s="234">
        <v>90.660919540229884</v>
      </c>
      <c r="H455" s="254">
        <v>78</v>
      </c>
      <c r="I455" s="234">
        <v>51.386363636363633</v>
      </c>
      <c r="J455" s="234">
        <v>78.94736842105263</v>
      </c>
      <c r="K455" s="254">
        <v>56</v>
      </c>
      <c r="L455" s="234">
        <v>47.798449612403104</v>
      </c>
    </row>
    <row r="456" spans="1:12">
      <c r="A456" s="24" t="s">
        <v>135</v>
      </c>
      <c r="B456" s="24" t="s">
        <v>154</v>
      </c>
      <c r="C456" s="24" t="s">
        <v>155</v>
      </c>
      <c r="D456" s="24" t="s">
        <v>109</v>
      </c>
      <c r="E456" s="24" t="s">
        <v>55</v>
      </c>
      <c r="F456" s="24" t="str">
        <f t="shared" si="7"/>
        <v>02622018All</v>
      </c>
      <c r="G456" s="234">
        <v>96.273291925465841</v>
      </c>
      <c r="H456" s="254">
        <v>90</v>
      </c>
      <c r="I456" s="234">
        <v>36.560283687943262</v>
      </c>
      <c r="J456" s="234">
        <v>84.472049689440993</v>
      </c>
      <c r="K456" s="254">
        <v>69</v>
      </c>
      <c r="L456" s="234">
        <v>45.695035460992905</v>
      </c>
    </row>
    <row r="457" spans="1:12">
      <c r="A457" s="24" t="s">
        <v>135</v>
      </c>
      <c r="B457" s="24" t="s">
        <v>154</v>
      </c>
      <c r="C457" s="24" t="s">
        <v>155</v>
      </c>
      <c r="D457" s="24" t="s">
        <v>109</v>
      </c>
      <c r="E457" s="24" t="s">
        <v>72</v>
      </c>
      <c r="F457" s="24" t="str">
        <f t="shared" si="7"/>
        <v>02622018ELL</v>
      </c>
      <c r="G457" s="234" t="e">
        <v>#NULL!</v>
      </c>
      <c r="H457" s="254" t="e">
        <v>#NULL!</v>
      </c>
      <c r="I457" s="234" t="e">
        <v>#NULL!</v>
      </c>
      <c r="J457" s="234" t="e">
        <v>#NULL!</v>
      </c>
      <c r="K457" s="254" t="e">
        <v>#NULL!</v>
      </c>
      <c r="L457" s="234" t="e">
        <v>#NULL!</v>
      </c>
    </row>
    <row r="458" spans="1:12">
      <c r="A458" s="24" t="s">
        <v>135</v>
      </c>
      <c r="B458" s="24" t="s">
        <v>154</v>
      </c>
      <c r="C458" s="24" t="s">
        <v>155</v>
      </c>
      <c r="D458" s="24" t="s">
        <v>109</v>
      </c>
      <c r="E458" s="24" t="s">
        <v>70</v>
      </c>
      <c r="F458" s="24" t="str">
        <f t="shared" si="7"/>
        <v>02622018SPED</v>
      </c>
      <c r="G458" s="234">
        <v>86.956521739130437</v>
      </c>
      <c r="H458" s="254">
        <v>57</v>
      </c>
      <c r="I458" s="234" t="e">
        <v>#NULL!</v>
      </c>
      <c r="J458" s="234">
        <v>59.782608695652172</v>
      </c>
      <c r="K458" s="254">
        <v>26</v>
      </c>
      <c r="L458" s="234">
        <v>51.65</v>
      </c>
    </row>
    <row r="459" spans="1:12">
      <c r="A459" s="24" t="s">
        <v>135</v>
      </c>
      <c r="B459" s="24" t="s">
        <v>154</v>
      </c>
      <c r="C459" s="24" t="s">
        <v>155</v>
      </c>
      <c r="D459" s="24" t="s">
        <v>109</v>
      </c>
      <c r="E459" s="24" t="s">
        <v>68</v>
      </c>
      <c r="F459" s="24" t="str">
        <f t="shared" si="7"/>
        <v>02622018EcoDis</v>
      </c>
      <c r="G459" s="234">
        <v>95.833333333333329</v>
      </c>
      <c r="H459" s="254">
        <v>83</v>
      </c>
      <c r="I459" s="234">
        <v>34.511627906976742</v>
      </c>
      <c r="J459" s="234">
        <v>75.510204081632651</v>
      </c>
      <c r="K459" s="254">
        <v>55</v>
      </c>
      <c r="L459" s="234">
        <v>41.613636363636367</v>
      </c>
    </row>
    <row r="460" spans="1:12">
      <c r="A460" s="24" t="s">
        <v>135</v>
      </c>
      <c r="B460" s="24" t="s">
        <v>154</v>
      </c>
      <c r="C460" s="24" t="s">
        <v>155</v>
      </c>
      <c r="D460" s="24" t="s">
        <v>109</v>
      </c>
      <c r="E460" s="24" t="s">
        <v>74</v>
      </c>
      <c r="F460" s="24" t="str">
        <f t="shared" ref="F460:F509" si="8">C460&amp;D460&amp;E460</f>
        <v>02622018AfAm</v>
      </c>
      <c r="G460" s="234" t="e">
        <v>#NULL!</v>
      </c>
      <c r="H460" s="254" t="e">
        <v>#NULL!</v>
      </c>
      <c r="I460" s="234" t="e">
        <v>#NULL!</v>
      </c>
      <c r="J460" s="234" t="e">
        <v>#NULL!</v>
      </c>
      <c r="K460" s="254" t="e">
        <v>#NULL!</v>
      </c>
      <c r="L460" s="234" t="e">
        <v>#NULL!</v>
      </c>
    </row>
    <row r="461" spans="1:12">
      <c r="A461" s="24" t="s">
        <v>135</v>
      </c>
      <c r="B461" s="24" t="s">
        <v>154</v>
      </c>
      <c r="C461" s="24" t="s">
        <v>155</v>
      </c>
      <c r="D461" s="24" t="s">
        <v>109</v>
      </c>
      <c r="E461" s="24" t="s">
        <v>42</v>
      </c>
      <c r="F461" s="24" t="str">
        <f t="shared" si="8"/>
        <v>02622018Asian</v>
      </c>
      <c r="G461" s="234" t="e">
        <v>#NULL!</v>
      </c>
      <c r="H461" s="254" t="e">
        <v>#NULL!</v>
      </c>
      <c r="I461" s="234" t="e">
        <v>#NULL!</v>
      </c>
      <c r="J461" s="234" t="e">
        <v>#NULL!</v>
      </c>
      <c r="K461" s="254" t="e">
        <v>#NULL!</v>
      </c>
      <c r="L461" s="234" t="e">
        <v>#NULL!</v>
      </c>
    </row>
    <row r="462" spans="1:12">
      <c r="A462" s="24" t="s">
        <v>135</v>
      </c>
      <c r="B462" s="24" t="s">
        <v>154</v>
      </c>
      <c r="C462" s="24" t="s">
        <v>155</v>
      </c>
      <c r="D462" s="24" t="s">
        <v>109</v>
      </c>
      <c r="E462" s="24" t="s">
        <v>77</v>
      </c>
      <c r="F462" s="24" t="str">
        <f t="shared" si="8"/>
        <v>02622018Hisp</v>
      </c>
      <c r="G462" s="234">
        <v>90.178571428571431</v>
      </c>
      <c r="H462" s="254">
        <v>82</v>
      </c>
      <c r="I462" s="234">
        <v>48</v>
      </c>
      <c r="J462" s="234">
        <v>76.724137931034477</v>
      </c>
      <c r="K462" s="254">
        <v>66</v>
      </c>
      <c r="L462" s="234">
        <v>48.545454545454547</v>
      </c>
    </row>
    <row r="463" spans="1:12">
      <c r="A463" s="24" t="s">
        <v>135</v>
      </c>
      <c r="B463" s="24" t="s">
        <v>154</v>
      </c>
      <c r="C463" s="24" t="s">
        <v>155</v>
      </c>
      <c r="D463" s="24" t="s">
        <v>109</v>
      </c>
      <c r="E463" s="24" t="s">
        <v>79</v>
      </c>
      <c r="F463" s="24" t="str">
        <f t="shared" si="8"/>
        <v>02622018Multi</v>
      </c>
      <c r="G463" s="234" t="e">
        <v>#NULL!</v>
      </c>
      <c r="H463" s="254" t="e">
        <v>#NULL!</v>
      </c>
      <c r="I463" s="234" t="e">
        <v>#NULL!</v>
      </c>
      <c r="J463" s="234" t="e">
        <v>#NULL!</v>
      </c>
      <c r="K463" s="254" t="e">
        <v>#NULL!</v>
      </c>
      <c r="L463" s="234" t="e">
        <v>#NULL!</v>
      </c>
    </row>
    <row r="464" spans="1:12">
      <c r="A464" s="24" t="s">
        <v>135</v>
      </c>
      <c r="B464" s="24" t="s">
        <v>154</v>
      </c>
      <c r="C464" s="24" t="s">
        <v>155</v>
      </c>
      <c r="D464" s="24" t="s">
        <v>109</v>
      </c>
      <c r="E464" s="24" t="s">
        <v>81</v>
      </c>
      <c r="F464" s="24" t="str">
        <f t="shared" si="8"/>
        <v>02622018WH</v>
      </c>
      <c r="G464" s="234">
        <v>97.368421052631575</v>
      </c>
      <c r="H464" s="254">
        <v>91</v>
      </c>
      <c r="I464" s="234">
        <v>33.485148514851488</v>
      </c>
      <c r="J464" s="234">
        <v>85.840707964601776</v>
      </c>
      <c r="K464" s="254">
        <v>69</v>
      </c>
      <c r="L464" s="234">
        <v>43.32673267326733</v>
      </c>
    </row>
    <row r="465" spans="1:12">
      <c r="A465" s="24" t="s">
        <v>135</v>
      </c>
      <c r="B465" s="24" t="s">
        <v>105</v>
      </c>
      <c r="C465" s="24" t="s">
        <v>61</v>
      </c>
      <c r="D465" s="24" t="s">
        <v>109</v>
      </c>
      <c r="E465" s="24" t="s">
        <v>55</v>
      </c>
      <c r="F465" s="24" t="str">
        <f t="shared" si="8"/>
        <v>02812018All</v>
      </c>
      <c r="G465" s="234">
        <v>88.526348039215691</v>
      </c>
      <c r="H465" s="254">
        <v>74</v>
      </c>
      <c r="I465" s="234">
        <v>45.856557377049178</v>
      </c>
      <c r="J465" s="234">
        <v>71.826625386996909</v>
      </c>
      <c r="K465" s="254">
        <v>47</v>
      </c>
      <c r="L465" s="234">
        <v>44.728026533996683</v>
      </c>
    </row>
    <row r="466" spans="1:12">
      <c r="A466" s="24" t="s">
        <v>135</v>
      </c>
      <c r="B466" s="24" t="s">
        <v>105</v>
      </c>
      <c r="C466" s="24" t="s">
        <v>61</v>
      </c>
      <c r="D466" s="24" t="s">
        <v>109</v>
      </c>
      <c r="E466" s="24" t="s">
        <v>72</v>
      </c>
      <c r="F466" s="24" t="str">
        <f t="shared" si="8"/>
        <v>02812018ELL</v>
      </c>
      <c r="G466" s="234">
        <v>65.940766550522653</v>
      </c>
      <c r="H466" s="254">
        <v>35</v>
      </c>
      <c r="I466" s="234">
        <v>43.602739726027394</v>
      </c>
      <c r="J466" s="234">
        <v>49.555160142348754</v>
      </c>
      <c r="K466" s="254">
        <v>14</v>
      </c>
      <c r="L466" s="234">
        <v>43.07586206896552</v>
      </c>
    </row>
    <row r="467" spans="1:12">
      <c r="A467" s="24" t="s">
        <v>135</v>
      </c>
      <c r="B467" s="24" t="s">
        <v>105</v>
      </c>
      <c r="C467" s="24" t="s">
        <v>61</v>
      </c>
      <c r="D467" s="24" t="s">
        <v>109</v>
      </c>
      <c r="E467" s="24" t="s">
        <v>70</v>
      </c>
      <c r="F467" s="24" t="str">
        <f t="shared" si="8"/>
        <v>02812018SPED</v>
      </c>
      <c r="G467" s="234">
        <v>75.476190476190482</v>
      </c>
      <c r="H467" s="254">
        <v>41</v>
      </c>
      <c r="I467" s="234">
        <v>38.902173913043477</v>
      </c>
      <c r="J467" s="234">
        <v>55.30546623794212</v>
      </c>
      <c r="K467" s="254">
        <v>20</v>
      </c>
      <c r="L467" s="234">
        <v>43.668508287292816</v>
      </c>
    </row>
    <row r="468" spans="1:12">
      <c r="A468" s="24" t="s">
        <v>135</v>
      </c>
      <c r="B468" s="24" t="s">
        <v>105</v>
      </c>
      <c r="C468" s="24" t="s">
        <v>61</v>
      </c>
      <c r="D468" s="24" t="s">
        <v>109</v>
      </c>
      <c r="E468" s="24" t="s">
        <v>68</v>
      </c>
      <c r="F468" s="24" t="str">
        <f t="shared" si="8"/>
        <v>02812018EcoDis</v>
      </c>
      <c r="G468" s="234">
        <v>87.316775244299677</v>
      </c>
      <c r="H468" s="254">
        <v>71</v>
      </c>
      <c r="I468" s="234">
        <v>44.801324503311257</v>
      </c>
      <c r="J468" s="234">
        <v>68.77584780810588</v>
      </c>
      <c r="K468" s="254">
        <v>42</v>
      </c>
      <c r="L468" s="234">
        <v>43.941704035874437</v>
      </c>
    </row>
    <row r="469" spans="1:12">
      <c r="A469" s="24" t="s">
        <v>135</v>
      </c>
      <c r="B469" s="24" t="s">
        <v>105</v>
      </c>
      <c r="C469" s="24" t="s">
        <v>61</v>
      </c>
      <c r="D469" s="24" t="s">
        <v>109</v>
      </c>
      <c r="E469" s="24" t="s">
        <v>74</v>
      </c>
      <c r="F469" s="24" t="str">
        <f t="shared" si="8"/>
        <v>02812018AfAm</v>
      </c>
      <c r="G469" s="234">
        <v>90.785498489425976</v>
      </c>
      <c r="H469" s="254">
        <v>78</v>
      </c>
      <c r="I469" s="234">
        <v>49.158102766798422</v>
      </c>
      <c r="J469" s="234">
        <v>72.68656716417911</v>
      </c>
      <c r="K469" s="254">
        <v>51</v>
      </c>
      <c r="L469" s="234">
        <v>45.019920318725099</v>
      </c>
    </row>
    <row r="470" spans="1:12">
      <c r="A470" s="24" t="s">
        <v>135</v>
      </c>
      <c r="B470" s="24" t="s">
        <v>105</v>
      </c>
      <c r="C470" s="24" t="s">
        <v>61</v>
      </c>
      <c r="D470" s="24" t="s">
        <v>109</v>
      </c>
      <c r="E470" s="24" t="s">
        <v>42</v>
      </c>
      <c r="F470" s="24" t="str">
        <f t="shared" si="8"/>
        <v>02812018Asian</v>
      </c>
      <c r="G470" s="234">
        <v>91.304347826086953</v>
      </c>
      <c r="H470" s="254">
        <v>80</v>
      </c>
      <c r="I470" s="234">
        <v>52.277777777777779</v>
      </c>
      <c r="J470" s="234">
        <v>85.869565217391298</v>
      </c>
      <c r="K470" s="254">
        <v>70</v>
      </c>
      <c r="L470" s="234">
        <v>51.583333333333336</v>
      </c>
    </row>
    <row r="471" spans="1:12">
      <c r="A471" s="24" t="s">
        <v>135</v>
      </c>
      <c r="B471" s="24" t="s">
        <v>105</v>
      </c>
      <c r="C471" s="24" t="s">
        <v>61</v>
      </c>
      <c r="D471" s="24" t="s">
        <v>109</v>
      </c>
      <c r="E471" s="24" t="s">
        <v>77</v>
      </c>
      <c r="F471" s="24" t="str">
        <f t="shared" si="8"/>
        <v>02812018Hisp</v>
      </c>
      <c r="G471" s="234">
        <v>86.944718657453109</v>
      </c>
      <c r="H471" s="254">
        <v>71</v>
      </c>
      <c r="I471" s="234">
        <v>44.468540829986615</v>
      </c>
      <c r="J471" s="234">
        <v>69.08358509566969</v>
      </c>
      <c r="K471" s="254">
        <v>42</v>
      </c>
      <c r="L471" s="234">
        <v>43.730352303523034</v>
      </c>
    </row>
    <row r="472" spans="1:12">
      <c r="A472" s="24" t="s">
        <v>135</v>
      </c>
      <c r="B472" s="24" t="s">
        <v>105</v>
      </c>
      <c r="C472" s="24" t="s">
        <v>61</v>
      </c>
      <c r="D472" s="24" t="s">
        <v>109</v>
      </c>
      <c r="E472" s="24" t="s">
        <v>79</v>
      </c>
      <c r="F472" s="24" t="str">
        <f t="shared" si="8"/>
        <v>02812018Multi</v>
      </c>
      <c r="G472" s="234">
        <v>82.954545454545453</v>
      </c>
      <c r="H472" s="254">
        <v>68</v>
      </c>
      <c r="I472" s="234" t="e">
        <v>#NULL!</v>
      </c>
      <c r="J472" s="234">
        <v>67.045454545454547</v>
      </c>
      <c r="K472" s="254">
        <v>55</v>
      </c>
      <c r="L472" s="234" t="e">
        <v>#NULL!</v>
      </c>
    </row>
    <row r="473" spans="1:12">
      <c r="A473" s="24" t="s">
        <v>135</v>
      </c>
      <c r="B473" s="24" t="s">
        <v>105</v>
      </c>
      <c r="C473" s="24" t="s">
        <v>61</v>
      </c>
      <c r="D473" s="24" t="s">
        <v>109</v>
      </c>
      <c r="E473" s="24" t="s">
        <v>81</v>
      </c>
      <c r="F473" s="24" t="str">
        <f t="shared" si="8"/>
        <v>02812018WH</v>
      </c>
      <c r="G473" s="234">
        <v>92.708333333333329</v>
      </c>
      <c r="H473" s="254">
        <v>82</v>
      </c>
      <c r="I473" s="234">
        <v>47.041666666666664</v>
      </c>
      <c r="J473" s="234">
        <v>80.813953488372093</v>
      </c>
      <c r="K473" s="254">
        <v>59</v>
      </c>
      <c r="L473" s="234">
        <v>47.628742514970057</v>
      </c>
    </row>
    <row r="474" spans="1:12">
      <c r="A474" s="24" t="s">
        <v>135</v>
      </c>
      <c r="B474" s="24" t="s">
        <v>166</v>
      </c>
      <c r="C474" s="24" t="s">
        <v>167</v>
      </c>
      <c r="D474" s="24" t="s">
        <v>109</v>
      </c>
      <c r="E474" s="24" t="s">
        <v>55</v>
      </c>
      <c r="F474" s="24" t="str">
        <f t="shared" si="8"/>
        <v>04102018All</v>
      </c>
      <c r="G474" s="234">
        <v>98.018292682926827</v>
      </c>
      <c r="H474" s="254">
        <v>95</v>
      </c>
      <c r="I474" s="234">
        <v>51.145569620253163</v>
      </c>
      <c r="J474" s="234">
        <v>92.391304347826093</v>
      </c>
      <c r="K474" s="254">
        <v>84</v>
      </c>
      <c r="L474" s="234">
        <v>42.266666666666666</v>
      </c>
    </row>
    <row r="475" spans="1:12">
      <c r="A475" s="24" t="s">
        <v>135</v>
      </c>
      <c r="B475" s="24" t="s">
        <v>166</v>
      </c>
      <c r="C475" s="24" t="s">
        <v>167</v>
      </c>
      <c r="D475" s="24" t="s">
        <v>109</v>
      </c>
      <c r="E475" s="24" t="s">
        <v>72</v>
      </c>
      <c r="F475" s="24" t="str">
        <f t="shared" si="8"/>
        <v>04102018ELL</v>
      </c>
      <c r="G475" s="234" t="e">
        <v>#NULL!</v>
      </c>
      <c r="H475" s="254" t="e">
        <v>#NULL!</v>
      </c>
      <c r="I475" s="234" t="e">
        <v>#NULL!</v>
      </c>
      <c r="J475" s="234" t="e">
        <v>#NULL!</v>
      </c>
      <c r="K475" s="254" t="e">
        <v>#NULL!</v>
      </c>
      <c r="L475" s="234" t="e">
        <v>#NULL!</v>
      </c>
    </row>
    <row r="476" spans="1:12">
      <c r="A476" s="24" t="s">
        <v>135</v>
      </c>
      <c r="B476" s="24" t="s">
        <v>166</v>
      </c>
      <c r="C476" s="24" t="s">
        <v>167</v>
      </c>
      <c r="D476" s="24" t="s">
        <v>109</v>
      </c>
      <c r="E476" s="24" t="s">
        <v>70</v>
      </c>
      <c r="F476" s="24" t="str">
        <f t="shared" si="8"/>
        <v>04102018SPED</v>
      </c>
      <c r="G476" s="234">
        <v>92.96875</v>
      </c>
      <c r="H476" s="254">
        <v>81</v>
      </c>
      <c r="I476" s="234">
        <v>40.586206896551722</v>
      </c>
      <c r="J476" s="234">
        <v>70.967741935483872</v>
      </c>
      <c r="K476" s="254">
        <v>42</v>
      </c>
      <c r="L476" s="234">
        <v>30.826086956521738</v>
      </c>
    </row>
    <row r="477" spans="1:12">
      <c r="A477" s="24" t="s">
        <v>135</v>
      </c>
      <c r="B477" s="24" t="s">
        <v>166</v>
      </c>
      <c r="C477" s="24" t="s">
        <v>167</v>
      </c>
      <c r="D477" s="24" t="s">
        <v>109</v>
      </c>
      <c r="E477" s="24" t="s">
        <v>68</v>
      </c>
      <c r="F477" s="24" t="str">
        <f t="shared" si="8"/>
        <v>04102018EcoDis</v>
      </c>
      <c r="G477" s="234">
        <v>97.5</v>
      </c>
      <c r="H477" s="254">
        <v>93</v>
      </c>
      <c r="I477" s="234">
        <v>46.586666666666666</v>
      </c>
      <c r="J477" s="234">
        <v>85.714285714285708</v>
      </c>
      <c r="K477" s="254">
        <v>71</v>
      </c>
      <c r="L477" s="234">
        <v>40.328358208955223</v>
      </c>
    </row>
    <row r="478" spans="1:12">
      <c r="A478" s="24" t="s">
        <v>135</v>
      </c>
      <c r="B478" s="24" t="s">
        <v>166</v>
      </c>
      <c r="C478" s="24" t="s">
        <v>167</v>
      </c>
      <c r="D478" s="24" t="s">
        <v>109</v>
      </c>
      <c r="E478" s="24" t="s">
        <v>74</v>
      </c>
      <c r="F478" s="24" t="str">
        <f t="shared" si="8"/>
        <v>04102018AfAm</v>
      </c>
      <c r="G478" s="234">
        <v>100</v>
      </c>
      <c r="H478" s="254">
        <v>100</v>
      </c>
      <c r="I478" s="234" t="e">
        <v>#NULL!</v>
      </c>
      <c r="J478" s="234">
        <v>91.666666666666671</v>
      </c>
      <c r="K478" s="254">
        <v>83</v>
      </c>
      <c r="L478" s="234" t="e">
        <v>#NULL!</v>
      </c>
    </row>
    <row r="479" spans="1:12">
      <c r="A479" s="24" t="s">
        <v>135</v>
      </c>
      <c r="B479" s="24" t="s">
        <v>166</v>
      </c>
      <c r="C479" s="24" t="s">
        <v>167</v>
      </c>
      <c r="D479" s="24" t="s">
        <v>109</v>
      </c>
      <c r="E479" s="24" t="s">
        <v>42</v>
      </c>
      <c r="F479" s="24" t="str">
        <f t="shared" si="8"/>
        <v>04102018Asian</v>
      </c>
      <c r="G479" s="234" t="e">
        <v>#NULL!</v>
      </c>
      <c r="H479" s="254" t="e">
        <v>#NULL!</v>
      </c>
      <c r="I479" s="234" t="e">
        <v>#NULL!</v>
      </c>
      <c r="J479" s="234" t="e">
        <v>#NULL!</v>
      </c>
      <c r="K479" s="254" t="e">
        <v>#NULL!</v>
      </c>
      <c r="L479" s="234" t="e">
        <v>#NULL!</v>
      </c>
    </row>
    <row r="480" spans="1:12">
      <c r="A480" s="24" t="s">
        <v>135</v>
      </c>
      <c r="B480" s="24" t="s">
        <v>166</v>
      </c>
      <c r="C480" s="24" t="s">
        <v>167</v>
      </c>
      <c r="D480" s="24" t="s">
        <v>109</v>
      </c>
      <c r="E480" s="24" t="s">
        <v>77</v>
      </c>
      <c r="F480" s="24" t="str">
        <f t="shared" si="8"/>
        <v>04102018Hisp</v>
      </c>
      <c r="G480" s="234">
        <v>97.761194029850742</v>
      </c>
      <c r="H480" s="254">
        <v>96</v>
      </c>
      <c r="I480" s="234">
        <v>52.031007751937985</v>
      </c>
      <c r="J480" s="234">
        <v>91.984732824427482</v>
      </c>
      <c r="K480" s="254">
        <v>83</v>
      </c>
      <c r="L480" s="234">
        <v>42.819672131147541</v>
      </c>
    </row>
    <row r="481" spans="1:12">
      <c r="A481" s="24" t="s">
        <v>135</v>
      </c>
      <c r="B481" s="24" t="s">
        <v>166</v>
      </c>
      <c r="C481" s="24" t="s">
        <v>167</v>
      </c>
      <c r="D481" s="24" t="s">
        <v>109</v>
      </c>
      <c r="E481" s="24" t="s">
        <v>81</v>
      </c>
      <c r="F481" s="24" t="str">
        <f t="shared" si="8"/>
        <v>04102018WH</v>
      </c>
      <c r="G481" s="234">
        <v>98.333333333333329</v>
      </c>
      <c r="H481" s="254">
        <v>87</v>
      </c>
      <c r="I481" s="234" t="e">
        <v>#NULL!</v>
      </c>
      <c r="J481" s="234">
        <v>95</v>
      </c>
      <c r="K481" s="254">
        <v>87</v>
      </c>
      <c r="L481" s="234" t="e">
        <v>#NULL!</v>
      </c>
    </row>
    <row r="482" spans="1:12">
      <c r="A482" s="24" t="s">
        <v>135</v>
      </c>
      <c r="B482" s="24" t="s">
        <v>156</v>
      </c>
      <c r="C482" s="24" t="s">
        <v>157</v>
      </c>
      <c r="D482" s="24" t="s">
        <v>109</v>
      </c>
      <c r="E482" s="24" t="s">
        <v>55</v>
      </c>
      <c r="F482" s="24" t="str">
        <f t="shared" si="8"/>
        <v>04942018All</v>
      </c>
      <c r="G482" s="234">
        <v>97.058823529411768</v>
      </c>
      <c r="H482" s="254">
        <v>96</v>
      </c>
      <c r="I482" s="234">
        <v>61.765957446808514</v>
      </c>
      <c r="J482" s="234">
        <v>97.549019607843135</v>
      </c>
      <c r="K482" s="254">
        <v>94</v>
      </c>
      <c r="L482" s="234">
        <v>76.276595744680847</v>
      </c>
    </row>
    <row r="483" spans="1:12">
      <c r="A483" s="24" t="s">
        <v>135</v>
      </c>
      <c r="B483" s="24" t="s">
        <v>156</v>
      </c>
      <c r="C483" s="24" t="s">
        <v>157</v>
      </c>
      <c r="D483" s="24" t="s">
        <v>109</v>
      </c>
      <c r="E483" s="24" t="s">
        <v>72</v>
      </c>
      <c r="F483" s="24" t="str">
        <f t="shared" si="8"/>
        <v>04942018ELL</v>
      </c>
      <c r="G483" s="234" t="e">
        <v>#NULL!</v>
      </c>
      <c r="H483" s="254" t="e">
        <v>#NULL!</v>
      </c>
      <c r="I483" s="234" t="e">
        <v>#NULL!</v>
      </c>
      <c r="J483" s="234" t="e">
        <v>#NULL!</v>
      </c>
      <c r="K483" s="254" t="e">
        <v>#NULL!</v>
      </c>
      <c r="L483" s="234" t="e">
        <v>#NULL!</v>
      </c>
    </row>
    <row r="484" spans="1:12">
      <c r="A484" s="24" t="s">
        <v>135</v>
      </c>
      <c r="B484" s="24" t="s">
        <v>156</v>
      </c>
      <c r="C484" s="24" t="s">
        <v>157</v>
      </c>
      <c r="D484" s="24" t="s">
        <v>109</v>
      </c>
      <c r="E484" s="24" t="s">
        <v>70</v>
      </c>
      <c r="F484" s="24" t="str">
        <f t="shared" si="8"/>
        <v>04942018SPED</v>
      </c>
      <c r="G484" s="234" t="e">
        <v>#NULL!</v>
      </c>
      <c r="H484" s="254" t="e">
        <v>#NULL!</v>
      </c>
      <c r="I484" s="234" t="e">
        <v>#NULL!</v>
      </c>
      <c r="J484" s="234" t="e">
        <v>#NULL!</v>
      </c>
      <c r="K484" s="254" t="e">
        <v>#NULL!</v>
      </c>
      <c r="L484" s="234" t="e">
        <v>#NULL!</v>
      </c>
    </row>
    <row r="485" spans="1:12">
      <c r="A485" s="24" t="s">
        <v>135</v>
      </c>
      <c r="B485" s="24" t="s">
        <v>156</v>
      </c>
      <c r="C485" s="24" t="s">
        <v>157</v>
      </c>
      <c r="D485" s="24" t="s">
        <v>109</v>
      </c>
      <c r="E485" s="24" t="s">
        <v>68</v>
      </c>
      <c r="F485" s="24" t="str">
        <f t="shared" si="8"/>
        <v>04942018EcoDis</v>
      </c>
      <c r="G485" s="234">
        <v>100</v>
      </c>
      <c r="H485" s="254">
        <v>100</v>
      </c>
      <c r="I485" s="234" t="e">
        <v>#NULL!</v>
      </c>
      <c r="J485" s="234">
        <v>100</v>
      </c>
      <c r="K485" s="254">
        <v>100</v>
      </c>
      <c r="L485" s="234" t="e">
        <v>#NULL!</v>
      </c>
    </row>
    <row r="486" spans="1:12">
      <c r="A486" s="24" t="s">
        <v>135</v>
      </c>
      <c r="B486" s="24" t="s">
        <v>156</v>
      </c>
      <c r="C486" s="24" t="s">
        <v>157</v>
      </c>
      <c r="D486" s="24" t="s">
        <v>109</v>
      </c>
      <c r="E486" s="24" t="s">
        <v>74</v>
      </c>
      <c r="F486" s="24" t="str">
        <f t="shared" si="8"/>
        <v>04942018AfAm</v>
      </c>
      <c r="G486" s="234">
        <v>93.75</v>
      </c>
      <c r="H486" s="254">
        <v>92</v>
      </c>
      <c r="I486" s="234" t="e">
        <v>#NULL!</v>
      </c>
      <c r="J486" s="234">
        <v>91.666666666666671</v>
      </c>
      <c r="K486" s="254">
        <v>83</v>
      </c>
      <c r="L486" s="234" t="e">
        <v>#NULL!</v>
      </c>
    </row>
    <row r="487" spans="1:12">
      <c r="A487" s="24" t="s">
        <v>135</v>
      </c>
      <c r="B487" s="24" t="s">
        <v>156</v>
      </c>
      <c r="C487" s="24" t="s">
        <v>157</v>
      </c>
      <c r="D487" s="24" t="s">
        <v>109</v>
      </c>
      <c r="E487" s="24" t="s">
        <v>42</v>
      </c>
      <c r="F487" s="24" t="str">
        <f t="shared" si="8"/>
        <v>04942018Asian</v>
      </c>
      <c r="G487" s="234">
        <v>93.181818181818187</v>
      </c>
      <c r="H487" s="254">
        <v>91</v>
      </c>
      <c r="I487" s="234" t="e">
        <v>#NULL!</v>
      </c>
      <c r="J487" s="234">
        <v>97.727272727272734</v>
      </c>
      <c r="K487" s="254">
        <v>91</v>
      </c>
      <c r="L487" s="234" t="e">
        <v>#NULL!</v>
      </c>
    </row>
    <row r="488" spans="1:12">
      <c r="A488" s="24" t="s">
        <v>135</v>
      </c>
      <c r="B488" s="24" t="s">
        <v>156</v>
      </c>
      <c r="C488" s="24" t="s">
        <v>157</v>
      </c>
      <c r="D488" s="24" t="s">
        <v>109</v>
      </c>
      <c r="E488" s="24" t="s">
        <v>77</v>
      </c>
      <c r="F488" s="24" t="str">
        <f t="shared" si="8"/>
        <v>04942018Hisp</v>
      </c>
      <c r="G488" s="234">
        <v>100</v>
      </c>
      <c r="H488" s="254">
        <v>100</v>
      </c>
      <c r="I488" s="234" t="e">
        <v>#NULL!</v>
      </c>
      <c r="J488" s="234">
        <v>100</v>
      </c>
      <c r="K488" s="254">
        <v>100</v>
      </c>
      <c r="L488" s="234" t="e">
        <v>#NULL!</v>
      </c>
    </row>
    <row r="489" spans="1:12">
      <c r="A489" s="24" t="s">
        <v>135</v>
      </c>
      <c r="B489" s="24" t="s">
        <v>156</v>
      </c>
      <c r="C489" s="24" t="s">
        <v>157</v>
      </c>
      <c r="D489" s="24" t="s">
        <v>109</v>
      </c>
      <c r="E489" s="24" t="s">
        <v>81</v>
      </c>
      <c r="F489" s="24" t="str">
        <f t="shared" si="8"/>
        <v>04942018WH</v>
      </c>
      <c r="G489" s="234">
        <v>100</v>
      </c>
      <c r="H489" s="254">
        <v>100</v>
      </c>
      <c r="I489" s="234" t="e">
        <v>#NULL!</v>
      </c>
      <c r="J489" s="234">
        <v>100</v>
      </c>
      <c r="K489" s="254">
        <v>100</v>
      </c>
      <c r="L489" s="234" t="e">
        <v>#NULL!</v>
      </c>
    </row>
    <row r="490" spans="1:12">
      <c r="A490" s="24" t="s">
        <v>135</v>
      </c>
      <c r="B490" s="24" t="s">
        <v>158</v>
      </c>
      <c r="C490" s="24" t="s">
        <v>159</v>
      </c>
      <c r="D490" s="24" t="s">
        <v>109</v>
      </c>
      <c r="E490" s="24" t="s">
        <v>55</v>
      </c>
      <c r="F490" s="24" t="str">
        <f t="shared" si="8"/>
        <v>04962018All</v>
      </c>
      <c r="G490" s="234">
        <v>99.21875</v>
      </c>
      <c r="H490" s="254">
        <v>97</v>
      </c>
      <c r="I490" s="234">
        <v>50.9375</v>
      </c>
      <c r="J490" s="234">
        <v>92.1875</v>
      </c>
      <c r="K490" s="254">
        <v>84</v>
      </c>
      <c r="L490" s="234">
        <v>41.09375</v>
      </c>
    </row>
    <row r="491" spans="1:12">
      <c r="A491" s="24" t="s">
        <v>135</v>
      </c>
      <c r="B491" s="24" t="s">
        <v>158</v>
      </c>
      <c r="C491" s="24" t="s">
        <v>159</v>
      </c>
      <c r="D491" s="24" t="s">
        <v>109</v>
      </c>
      <c r="E491" s="24" t="s">
        <v>72</v>
      </c>
      <c r="F491" s="24" t="str">
        <f t="shared" si="8"/>
        <v>04962018ELL</v>
      </c>
      <c r="G491" s="234" t="e">
        <v>#NULL!</v>
      </c>
      <c r="H491" s="254" t="e">
        <v>#NULL!</v>
      </c>
      <c r="I491" s="234" t="e">
        <v>#NULL!</v>
      </c>
      <c r="J491" s="234" t="e">
        <v>#NULL!</v>
      </c>
      <c r="K491" s="254" t="e">
        <v>#NULL!</v>
      </c>
      <c r="L491" s="234" t="e">
        <v>#NULL!</v>
      </c>
    </row>
    <row r="492" spans="1:12">
      <c r="A492" s="24" t="s">
        <v>135</v>
      </c>
      <c r="B492" s="24" t="s">
        <v>158</v>
      </c>
      <c r="C492" s="24" t="s">
        <v>159</v>
      </c>
      <c r="D492" s="24" t="s">
        <v>109</v>
      </c>
      <c r="E492" s="24" t="s">
        <v>70</v>
      </c>
      <c r="F492" s="24" t="str">
        <f t="shared" si="8"/>
        <v>04962018SPED</v>
      </c>
      <c r="G492" s="234" t="e">
        <v>#NULL!</v>
      </c>
      <c r="H492" s="254" t="e">
        <v>#NULL!</v>
      </c>
      <c r="I492" s="234" t="e">
        <v>#NULL!</v>
      </c>
      <c r="J492" s="234" t="e">
        <v>#NULL!</v>
      </c>
      <c r="K492" s="254" t="e">
        <v>#NULL!</v>
      </c>
      <c r="L492" s="234" t="e">
        <v>#NULL!</v>
      </c>
    </row>
    <row r="493" spans="1:12">
      <c r="A493" s="24" t="s">
        <v>135</v>
      </c>
      <c r="B493" s="24" t="s">
        <v>158</v>
      </c>
      <c r="C493" s="24" t="s">
        <v>159</v>
      </c>
      <c r="D493" s="24" t="s">
        <v>109</v>
      </c>
      <c r="E493" s="24" t="s">
        <v>68</v>
      </c>
      <c r="F493" s="24" t="str">
        <f t="shared" si="8"/>
        <v>04962018EcoDis</v>
      </c>
      <c r="G493" s="234">
        <v>98.684210526315795</v>
      </c>
      <c r="H493" s="254">
        <v>95</v>
      </c>
      <c r="I493" s="234" t="e">
        <v>#NULL!</v>
      </c>
      <c r="J493" s="234">
        <v>96.05263157894737</v>
      </c>
      <c r="K493" s="254">
        <v>89</v>
      </c>
      <c r="L493" s="234" t="e">
        <v>#NULL!</v>
      </c>
    </row>
    <row r="494" spans="1:12">
      <c r="A494" s="24" t="s">
        <v>135</v>
      </c>
      <c r="B494" s="24" t="s">
        <v>158</v>
      </c>
      <c r="C494" s="24" t="s">
        <v>159</v>
      </c>
      <c r="D494" s="24" t="s">
        <v>109</v>
      </c>
      <c r="E494" s="24" t="s">
        <v>74</v>
      </c>
      <c r="F494" s="24" t="str">
        <f t="shared" si="8"/>
        <v>04962018AfAm</v>
      </c>
      <c r="G494" s="234" t="e">
        <v>#NULL!</v>
      </c>
      <c r="H494" s="254" t="e">
        <v>#NULL!</v>
      </c>
      <c r="I494" s="234" t="e">
        <v>#NULL!</v>
      </c>
      <c r="J494" s="234" t="e">
        <v>#NULL!</v>
      </c>
      <c r="K494" s="254" t="e">
        <v>#NULL!</v>
      </c>
      <c r="L494" s="234" t="e">
        <v>#NULL!</v>
      </c>
    </row>
    <row r="495" spans="1:12">
      <c r="A495" s="24" t="s">
        <v>135</v>
      </c>
      <c r="B495" s="24" t="s">
        <v>158</v>
      </c>
      <c r="C495" s="24" t="s">
        <v>159</v>
      </c>
      <c r="D495" s="24" t="s">
        <v>109</v>
      </c>
      <c r="E495" s="24" t="s">
        <v>77</v>
      </c>
      <c r="F495" s="24" t="str">
        <f t="shared" si="8"/>
        <v>04962018Hisp</v>
      </c>
      <c r="G495" s="234" t="e">
        <v>#NULL!</v>
      </c>
      <c r="H495" s="254" t="e">
        <v>#NULL!</v>
      </c>
      <c r="I495" s="234" t="e">
        <v>#NULL!</v>
      </c>
      <c r="J495" s="234" t="e">
        <v>#NULL!</v>
      </c>
      <c r="K495" s="254" t="e">
        <v>#NULL!</v>
      </c>
      <c r="L495" s="234" t="e">
        <v>#NULL!</v>
      </c>
    </row>
    <row r="496" spans="1:12">
      <c r="A496" s="24" t="s">
        <v>135</v>
      </c>
      <c r="B496" s="24" t="s">
        <v>158</v>
      </c>
      <c r="C496" s="24" t="s">
        <v>159</v>
      </c>
      <c r="D496" s="24" t="s">
        <v>109</v>
      </c>
      <c r="E496" s="24" t="s">
        <v>81</v>
      </c>
      <c r="F496" s="24" t="str">
        <f t="shared" si="8"/>
        <v>04962018WH</v>
      </c>
      <c r="G496" s="234">
        <v>98.86363636363636</v>
      </c>
      <c r="H496" s="254">
        <v>95</v>
      </c>
      <c r="I496" s="234">
        <v>50.045454545454547</v>
      </c>
      <c r="J496" s="234">
        <v>94.318181818181813</v>
      </c>
      <c r="K496" s="254">
        <v>91</v>
      </c>
      <c r="L496" s="234">
        <v>47.909090909090907</v>
      </c>
    </row>
    <row r="497" spans="1:12">
      <c r="A497" s="24" t="s">
        <v>135</v>
      </c>
      <c r="B497" s="24" t="s">
        <v>107</v>
      </c>
      <c r="C497" s="24" t="s">
        <v>57</v>
      </c>
      <c r="D497" s="24" t="s">
        <v>109</v>
      </c>
      <c r="E497" s="24" t="s">
        <v>55</v>
      </c>
      <c r="F497" s="24" t="str">
        <f t="shared" si="8"/>
        <v>04972018All</v>
      </c>
      <c r="G497" s="234" t="e">
        <v>#NULL!</v>
      </c>
      <c r="H497" s="254" t="e">
        <v>#NULL!</v>
      </c>
      <c r="I497" s="234" t="e">
        <v>#NULL!</v>
      </c>
      <c r="J497" s="234" t="e">
        <v>#NULL!</v>
      </c>
      <c r="K497" s="254" t="e">
        <v>#NULL!</v>
      </c>
      <c r="L497" s="234" t="e">
        <v>#NULL!</v>
      </c>
    </row>
    <row r="498" spans="1:12">
      <c r="A498" s="24" t="s">
        <v>135</v>
      </c>
      <c r="B498" s="24" t="s">
        <v>107</v>
      </c>
      <c r="C498" s="24" t="s">
        <v>57</v>
      </c>
      <c r="D498" s="24" t="s">
        <v>109</v>
      </c>
      <c r="E498" s="24" t="s">
        <v>68</v>
      </c>
      <c r="F498" s="24" t="str">
        <f t="shared" si="8"/>
        <v>04972018EcoDis</v>
      </c>
      <c r="G498" s="234" t="e">
        <v>#NULL!</v>
      </c>
      <c r="H498" s="254" t="e">
        <v>#NULL!</v>
      </c>
      <c r="I498" s="234" t="e">
        <v>#NULL!</v>
      </c>
      <c r="J498" s="234" t="e">
        <v>#NULL!</v>
      </c>
      <c r="K498" s="254" t="e">
        <v>#NULL!</v>
      </c>
      <c r="L498" s="234" t="e">
        <v>#NULL!</v>
      </c>
    </row>
    <row r="499" spans="1:12">
      <c r="A499" s="24" t="s">
        <v>135</v>
      </c>
      <c r="B499" s="24" t="s">
        <v>107</v>
      </c>
      <c r="C499" s="24" t="s">
        <v>57</v>
      </c>
      <c r="D499" s="24" t="s">
        <v>109</v>
      </c>
      <c r="E499" s="24" t="s">
        <v>77</v>
      </c>
      <c r="F499" s="24" t="str">
        <f t="shared" si="8"/>
        <v>04972018Hisp</v>
      </c>
      <c r="G499" s="234" t="e">
        <v>#NULL!</v>
      </c>
      <c r="H499" s="254" t="e">
        <v>#NULL!</v>
      </c>
      <c r="I499" s="234" t="e">
        <v>#NULL!</v>
      </c>
      <c r="J499" s="234" t="e">
        <v>#NULL!</v>
      </c>
      <c r="K499" s="254" t="e">
        <v>#NULL!</v>
      </c>
      <c r="L499" s="234" t="e">
        <v>#NULL!</v>
      </c>
    </row>
    <row r="500" spans="1:12">
      <c r="A500" s="24" t="s">
        <v>135</v>
      </c>
      <c r="B500" s="24" t="s">
        <v>107</v>
      </c>
      <c r="C500" s="24" t="s">
        <v>57</v>
      </c>
      <c r="D500" s="24" t="s">
        <v>109</v>
      </c>
      <c r="E500" s="24" t="s">
        <v>79</v>
      </c>
      <c r="F500" s="24" t="str">
        <f t="shared" si="8"/>
        <v>04972018Multi</v>
      </c>
      <c r="G500" s="234" t="e">
        <v>#NULL!</v>
      </c>
      <c r="H500" s="254" t="e">
        <v>#NULL!</v>
      </c>
      <c r="I500" s="234" t="e">
        <v>#NULL!</v>
      </c>
      <c r="J500" s="234" t="e">
        <v>#NULL!</v>
      </c>
      <c r="K500" s="254" t="e">
        <v>#NULL!</v>
      </c>
      <c r="L500" s="234" t="e">
        <v>#NULL!</v>
      </c>
    </row>
    <row r="501" spans="1:12">
      <c r="A501" s="24" t="s">
        <v>135</v>
      </c>
      <c r="B501" s="24" t="s">
        <v>107</v>
      </c>
      <c r="C501" s="24" t="s">
        <v>57</v>
      </c>
      <c r="D501" s="24" t="s">
        <v>109</v>
      </c>
      <c r="E501" s="24" t="s">
        <v>81</v>
      </c>
      <c r="F501" s="24" t="str">
        <f t="shared" si="8"/>
        <v>04972018WH</v>
      </c>
      <c r="G501" s="234" t="e">
        <v>#NULL!</v>
      </c>
      <c r="H501" s="254" t="e">
        <v>#NULL!</v>
      </c>
      <c r="I501" s="234" t="e">
        <v>#NULL!</v>
      </c>
      <c r="J501" s="234" t="e">
        <v>#NULL!</v>
      </c>
      <c r="K501" s="254" t="e">
        <v>#NULL!</v>
      </c>
      <c r="L501" s="234" t="e">
        <v>#NULL!</v>
      </c>
    </row>
    <row r="502" spans="1:12">
      <c r="A502" s="24" t="s">
        <v>135</v>
      </c>
      <c r="B502" s="24" t="s">
        <v>164</v>
      </c>
      <c r="C502" s="24" t="s">
        <v>165</v>
      </c>
      <c r="D502" s="24" t="s">
        <v>109</v>
      </c>
      <c r="E502" s="24" t="s">
        <v>55</v>
      </c>
      <c r="F502" s="24" t="str">
        <f t="shared" si="8"/>
        <v>35062018All</v>
      </c>
      <c r="G502" s="234">
        <v>100</v>
      </c>
      <c r="H502" s="254">
        <v>100</v>
      </c>
      <c r="I502" s="234">
        <v>62.169811320754718</v>
      </c>
      <c r="J502" s="234">
        <v>98.660714285714292</v>
      </c>
      <c r="K502" s="254">
        <v>95</v>
      </c>
      <c r="L502" s="234">
        <v>62.471698113207545</v>
      </c>
    </row>
    <row r="503" spans="1:12">
      <c r="A503" s="24" t="s">
        <v>135</v>
      </c>
      <c r="B503" s="24" t="s">
        <v>164</v>
      </c>
      <c r="C503" s="24" t="s">
        <v>165</v>
      </c>
      <c r="D503" s="24" t="s">
        <v>109</v>
      </c>
      <c r="E503" s="24" t="s">
        <v>72</v>
      </c>
      <c r="F503" s="24" t="str">
        <f t="shared" si="8"/>
        <v>35062018ELL</v>
      </c>
      <c r="G503" s="234" t="e">
        <v>#NULL!</v>
      </c>
      <c r="H503" s="254" t="e">
        <v>#NULL!</v>
      </c>
      <c r="I503" s="234" t="e">
        <v>#NULL!</v>
      </c>
      <c r="J503" s="234" t="e">
        <v>#NULL!</v>
      </c>
      <c r="K503" s="254" t="e">
        <v>#NULL!</v>
      </c>
      <c r="L503" s="234" t="e">
        <v>#NULL!</v>
      </c>
    </row>
    <row r="504" spans="1:12">
      <c r="A504" s="24" t="s">
        <v>135</v>
      </c>
      <c r="B504" s="24" t="s">
        <v>164</v>
      </c>
      <c r="C504" s="24" t="s">
        <v>165</v>
      </c>
      <c r="D504" s="24" t="s">
        <v>109</v>
      </c>
      <c r="E504" s="24" t="s">
        <v>70</v>
      </c>
      <c r="F504" s="24" t="str">
        <f t="shared" si="8"/>
        <v>35062018SPED</v>
      </c>
      <c r="G504" s="234" t="e">
        <v>#NULL!</v>
      </c>
      <c r="H504" s="254" t="e">
        <v>#NULL!</v>
      </c>
      <c r="I504" s="234" t="e">
        <v>#NULL!</v>
      </c>
      <c r="J504" s="234" t="e">
        <v>#NULL!</v>
      </c>
      <c r="K504" s="254" t="e">
        <v>#NULL!</v>
      </c>
      <c r="L504" s="234" t="e">
        <v>#NULL!</v>
      </c>
    </row>
    <row r="505" spans="1:12">
      <c r="A505" s="24" t="s">
        <v>135</v>
      </c>
      <c r="B505" s="24" t="s">
        <v>164</v>
      </c>
      <c r="C505" s="24" t="s">
        <v>165</v>
      </c>
      <c r="D505" s="24" t="s">
        <v>109</v>
      </c>
      <c r="E505" s="24" t="s">
        <v>68</v>
      </c>
      <c r="F505" s="24" t="str">
        <f t="shared" si="8"/>
        <v>35062018EcoDis</v>
      </c>
      <c r="G505" s="234">
        <v>100</v>
      </c>
      <c r="H505" s="254">
        <v>100</v>
      </c>
      <c r="I505" s="234" t="e">
        <v>#NULL!</v>
      </c>
      <c r="J505" s="234">
        <v>100</v>
      </c>
      <c r="K505" s="254">
        <v>100</v>
      </c>
      <c r="L505" s="234" t="e">
        <v>#NULL!</v>
      </c>
    </row>
    <row r="506" spans="1:12">
      <c r="A506" s="24" t="s">
        <v>135</v>
      </c>
      <c r="B506" s="24" t="s">
        <v>164</v>
      </c>
      <c r="C506" s="24" t="s">
        <v>165</v>
      </c>
      <c r="D506" s="24" t="s">
        <v>109</v>
      </c>
      <c r="E506" s="24" t="s">
        <v>74</v>
      </c>
      <c r="F506" s="24" t="str">
        <f t="shared" si="8"/>
        <v>35062018AfAm</v>
      </c>
      <c r="G506" s="234">
        <v>100</v>
      </c>
      <c r="H506" s="254">
        <v>100</v>
      </c>
      <c r="I506" s="234">
        <v>58.761904761904759</v>
      </c>
      <c r="J506" s="234">
        <v>96.739130434782609</v>
      </c>
      <c r="K506" s="254">
        <v>87</v>
      </c>
      <c r="L506" s="234">
        <v>54.761904761904759</v>
      </c>
    </row>
    <row r="507" spans="1:12">
      <c r="A507" s="24" t="s">
        <v>135</v>
      </c>
      <c r="B507" s="24" t="s">
        <v>164</v>
      </c>
      <c r="C507" s="24" t="s">
        <v>165</v>
      </c>
      <c r="D507" s="24" t="s">
        <v>109</v>
      </c>
      <c r="E507" s="24" t="s">
        <v>42</v>
      </c>
      <c r="F507" s="24" t="str">
        <f t="shared" si="8"/>
        <v>35062018Asian</v>
      </c>
      <c r="G507" s="234">
        <v>100</v>
      </c>
      <c r="H507" s="254">
        <v>100</v>
      </c>
      <c r="I507" s="234" t="e">
        <v>#NULL!</v>
      </c>
      <c r="J507" s="234">
        <v>100</v>
      </c>
      <c r="K507" s="254">
        <v>100</v>
      </c>
      <c r="L507" s="234" t="e">
        <v>#NULL!</v>
      </c>
    </row>
    <row r="508" spans="1:12">
      <c r="A508" s="24" t="s">
        <v>135</v>
      </c>
      <c r="B508" s="24" t="s">
        <v>164</v>
      </c>
      <c r="C508" s="24" t="s">
        <v>165</v>
      </c>
      <c r="D508" s="24" t="s">
        <v>109</v>
      </c>
      <c r="E508" s="24" t="s">
        <v>77</v>
      </c>
      <c r="F508" s="24" t="str">
        <f t="shared" si="8"/>
        <v>35062018Hisp</v>
      </c>
      <c r="G508" s="234" t="e">
        <v>#NULL!</v>
      </c>
      <c r="H508" s="254" t="e">
        <v>#NULL!</v>
      </c>
      <c r="I508" s="234" t="e">
        <v>#NULL!</v>
      </c>
      <c r="J508" s="234" t="e">
        <v>#NULL!</v>
      </c>
      <c r="K508" s="254" t="e">
        <v>#NULL!</v>
      </c>
      <c r="L508" s="234" t="e">
        <v>#NULL!</v>
      </c>
    </row>
    <row r="509" spans="1:12">
      <c r="A509" s="24" t="s">
        <v>135</v>
      </c>
      <c r="B509" s="24" t="s">
        <v>164</v>
      </c>
      <c r="C509" s="24" t="s">
        <v>165</v>
      </c>
      <c r="D509" s="24" t="s">
        <v>109</v>
      </c>
      <c r="E509" s="24" t="s">
        <v>81</v>
      </c>
      <c r="F509" s="24" t="str">
        <f t="shared" si="8"/>
        <v>35062018WH</v>
      </c>
      <c r="G509" s="234">
        <v>100</v>
      </c>
      <c r="H509" s="254">
        <v>100</v>
      </c>
      <c r="I509" s="234" t="e">
        <v>#NULL!</v>
      </c>
      <c r="J509" s="234">
        <v>100</v>
      </c>
      <c r="K509" s="254">
        <v>100</v>
      </c>
      <c r="L509" s="234" t="e">
        <v>#NULL!</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AC125"/>
  <sheetViews>
    <sheetView showGridLines="0" showRowColHeaders="0" zoomScale="90" zoomScaleNormal="90" zoomScaleSheetLayoutView="100" zoomScalePageLayoutView="85" workbookViewId="0"/>
  </sheetViews>
  <sheetFormatPr defaultColWidth="9.140625" defaultRowHeight="15"/>
  <cols>
    <col min="1" max="1" width="1.140625" style="263" customWidth="1"/>
    <col min="2" max="2" width="4.28515625" style="24" customWidth="1"/>
    <col min="3" max="3" width="1.28515625" style="24" customWidth="1"/>
    <col min="4" max="4" width="2.85546875" style="24" customWidth="1"/>
    <col min="5" max="5" width="13.28515625" style="24" customWidth="1"/>
    <col min="6" max="9" width="8.5703125" style="24" customWidth="1"/>
    <col min="10" max="10" width="9.28515625" style="24" customWidth="1"/>
    <col min="11" max="11" width="2.85546875" style="24" customWidth="1"/>
    <col min="12" max="17" width="8.5703125" style="24" customWidth="1"/>
    <col min="18" max="18" width="2.85546875" style="24" customWidth="1"/>
    <col min="19" max="24" width="8.5703125" style="24" customWidth="1"/>
    <col min="25" max="25" width="2.85546875" style="24" customWidth="1"/>
    <col min="26" max="26" width="1.42578125" style="24" customWidth="1"/>
    <col min="27" max="27" width="8.5703125" style="24" customWidth="1"/>
    <col min="28" max="16384" width="9.140625" style="24"/>
  </cols>
  <sheetData>
    <row r="1" spans="2:29" ht="16.5" thickBot="1">
      <c r="B1" s="364"/>
      <c r="C1" s="364"/>
      <c r="D1" s="364"/>
      <c r="E1" s="364"/>
      <c r="F1" s="364"/>
      <c r="G1" s="364"/>
      <c r="H1" s="364"/>
      <c r="I1" s="364"/>
      <c r="J1" s="364"/>
      <c r="K1" s="364"/>
      <c r="L1" s="364"/>
      <c r="M1" s="364"/>
      <c r="N1" s="364"/>
      <c r="O1" s="364"/>
      <c r="P1" s="364"/>
      <c r="Q1" s="364"/>
      <c r="R1" s="364"/>
      <c r="S1" s="364"/>
      <c r="T1" s="364"/>
      <c r="U1" s="364"/>
      <c r="V1" s="364"/>
      <c r="W1" s="364"/>
      <c r="X1" s="364"/>
      <c r="Y1" s="364"/>
      <c r="Z1" s="382"/>
      <c r="AA1" s="382"/>
    </row>
    <row r="2" spans="2:29" s="263" customFormat="1" ht="60" customHeight="1">
      <c r="B2" s="357" t="s">
        <v>168</v>
      </c>
      <c r="C2" s="358"/>
      <c r="D2" s="358"/>
      <c r="E2" s="358"/>
      <c r="F2" s="358"/>
      <c r="G2" s="358"/>
      <c r="H2" s="358"/>
      <c r="I2" s="358"/>
      <c r="J2" s="358"/>
      <c r="K2" s="358"/>
      <c r="L2" s="358"/>
      <c r="M2" s="358"/>
      <c r="N2" s="358"/>
      <c r="O2" s="358"/>
      <c r="P2" s="358"/>
      <c r="Q2" s="358"/>
      <c r="R2" s="358"/>
      <c r="S2" s="358"/>
      <c r="T2" s="358"/>
      <c r="U2" s="358"/>
      <c r="V2" s="358"/>
      <c r="W2" s="358"/>
      <c r="X2" s="358"/>
      <c r="Y2" s="359"/>
      <c r="Z2" s="100"/>
      <c r="AA2" s="344"/>
      <c r="AB2" s="344"/>
      <c r="AC2" s="344"/>
    </row>
    <row r="3" spans="2:29" s="263" customFormat="1" ht="7.5" customHeight="1">
      <c r="B3" s="361" t="s">
        <v>169</v>
      </c>
      <c r="C3" s="314"/>
      <c r="D3" s="101"/>
      <c r="E3" s="102"/>
      <c r="F3" s="102"/>
      <c r="G3" s="102"/>
      <c r="H3" s="102"/>
      <c r="I3" s="102"/>
      <c r="J3" s="102"/>
      <c r="K3" s="102"/>
      <c r="L3" s="102"/>
      <c r="M3" s="102"/>
      <c r="N3" s="102"/>
      <c r="O3" s="102"/>
      <c r="P3" s="102"/>
      <c r="Q3" s="102"/>
      <c r="R3" s="102"/>
      <c r="S3" s="102"/>
      <c r="T3" s="102"/>
      <c r="U3" s="102"/>
      <c r="V3" s="102"/>
      <c r="W3" s="102"/>
      <c r="X3" s="102"/>
      <c r="Y3" s="103"/>
      <c r="Z3" s="344"/>
      <c r="AA3" s="344"/>
      <c r="AB3" s="344"/>
      <c r="AC3" s="344"/>
    </row>
    <row r="4" spans="2:29" s="263" customFormat="1" ht="15" customHeight="1">
      <c r="B4" s="362"/>
      <c r="C4" s="104"/>
      <c r="D4" s="341"/>
      <c r="E4" s="30"/>
      <c r="F4" s="30"/>
      <c r="G4" s="30"/>
      <c r="H4" s="30"/>
      <c r="I4" s="30"/>
      <c r="J4" s="30"/>
      <c r="K4" s="31"/>
      <c r="L4" s="32"/>
      <c r="M4" s="30"/>
      <c r="N4" s="30"/>
      <c r="O4" s="30"/>
      <c r="P4" s="30"/>
      <c r="Q4" s="30"/>
      <c r="R4" s="31"/>
      <c r="S4" s="32"/>
      <c r="T4" s="30"/>
      <c r="U4" s="30"/>
      <c r="V4" s="30"/>
      <c r="W4" s="30"/>
      <c r="X4" s="30"/>
      <c r="Y4" s="103"/>
      <c r="Z4" s="344"/>
      <c r="AA4" s="344"/>
      <c r="AB4" s="344"/>
      <c r="AC4" s="344"/>
    </row>
    <row r="5" spans="2:29" s="263" customFormat="1" ht="15" customHeight="1">
      <c r="B5" s="362"/>
      <c r="C5" s="104"/>
      <c r="D5" s="341"/>
      <c r="E5" s="34"/>
      <c r="F5" s="34"/>
      <c r="G5" s="34"/>
      <c r="H5" s="34"/>
      <c r="I5" s="34"/>
      <c r="J5" s="34"/>
      <c r="K5" s="35"/>
      <c r="L5" s="36"/>
      <c r="M5" s="34"/>
      <c r="N5" s="34"/>
      <c r="O5" s="34"/>
      <c r="P5" s="34"/>
      <c r="Q5" s="34"/>
      <c r="R5" s="35"/>
      <c r="S5" s="36"/>
      <c r="T5" s="34"/>
      <c r="U5" s="34"/>
      <c r="V5" s="34"/>
      <c r="W5" s="34"/>
      <c r="X5" s="34"/>
      <c r="Y5" s="103"/>
      <c r="Z5" s="344"/>
      <c r="AA5" s="344"/>
      <c r="AB5" s="344"/>
      <c r="AC5" s="344"/>
    </row>
    <row r="6" spans="2:29" s="263" customFormat="1" ht="15" customHeight="1">
      <c r="B6" s="362"/>
      <c r="C6" s="104"/>
      <c r="D6" s="341"/>
      <c r="E6" s="34"/>
      <c r="F6" s="34"/>
      <c r="G6" s="34"/>
      <c r="H6" s="34"/>
      <c r="I6" s="34"/>
      <c r="J6" s="34"/>
      <c r="K6" s="35"/>
      <c r="L6" s="36"/>
      <c r="M6" s="34"/>
      <c r="N6" s="34"/>
      <c r="O6" s="34"/>
      <c r="P6" s="34"/>
      <c r="Q6" s="34"/>
      <c r="R6" s="35"/>
      <c r="S6" s="36"/>
      <c r="T6" s="34"/>
      <c r="U6" s="34"/>
      <c r="V6" s="34"/>
      <c r="W6" s="34"/>
      <c r="X6" s="34"/>
      <c r="Y6" s="103"/>
      <c r="Z6" s="344"/>
      <c r="AA6" s="344"/>
      <c r="AB6" s="344"/>
      <c r="AC6" s="344"/>
    </row>
    <row r="7" spans="2:29" s="263" customFormat="1" ht="15" customHeight="1">
      <c r="B7" s="362"/>
      <c r="C7" s="104"/>
      <c r="D7" s="341"/>
      <c r="E7" s="34"/>
      <c r="F7" s="34"/>
      <c r="G7" s="34"/>
      <c r="H7" s="34"/>
      <c r="I7" s="34"/>
      <c r="J7" s="34"/>
      <c r="K7" s="35"/>
      <c r="L7" s="36"/>
      <c r="M7" s="34"/>
      <c r="N7" s="34"/>
      <c r="O7" s="34"/>
      <c r="P7" s="34"/>
      <c r="Q7" s="34"/>
      <c r="R7" s="35"/>
      <c r="S7" s="36"/>
      <c r="T7" s="34"/>
      <c r="U7" s="34"/>
      <c r="V7" s="34"/>
      <c r="W7" s="34"/>
      <c r="X7" s="34"/>
      <c r="Y7" s="103"/>
      <c r="Z7" s="344"/>
      <c r="AA7" s="344"/>
      <c r="AB7" s="344"/>
      <c r="AC7" s="344"/>
    </row>
    <row r="8" spans="2:29" s="263" customFormat="1" ht="15" customHeight="1">
      <c r="B8" s="362"/>
      <c r="C8" s="104"/>
      <c r="D8" s="341"/>
      <c r="E8" s="34"/>
      <c r="F8" s="34"/>
      <c r="G8" s="34"/>
      <c r="H8" s="34"/>
      <c r="I8" s="34"/>
      <c r="J8" s="34"/>
      <c r="K8" s="35"/>
      <c r="L8" s="36"/>
      <c r="M8" s="34"/>
      <c r="N8" s="34"/>
      <c r="O8" s="34"/>
      <c r="P8" s="34"/>
      <c r="Q8" s="34"/>
      <c r="R8" s="35"/>
      <c r="S8" s="36"/>
      <c r="T8" s="34"/>
      <c r="U8" s="34"/>
      <c r="V8" s="34"/>
      <c r="W8" s="34"/>
      <c r="X8" s="34"/>
      <c r="Y8" s="103"/>
      <c r="Z8" s="344"/>
      <c r="AA8" s="344"/>
      <c r="AB8" s="344"/>
      <c r="AC8" s="344"/>
    </row>
    <row r="9" spans="2:29" s="263" customFormat="1" ht="15" customHeight="1">
      <c r="B9" s="362"/>
      <c r="C9" s="104"/>
      <c r="D9" s="341"/>
      <c r="E9" s="34"/>
      <c r="F9" s="34"/>
      <c r="G9" s="34"/>
      <c r="H9" s="34"/>
      <c r="I9" s="34"/>
      <c r="J9" s="34"/>
      <c r="K9" s="35"/>
      <c r="L9" s="36"/>
      <c r="M9" s="34"/>
      <c r="N9" s="34"/>
      <c r="O9" s="34"/>
      <c r="P9" s="34"/>
      <c r="Q9" s="34"/>
      <c r="R9" s="35"/>
      <c r="S9" s="36"/>
      <c r="T9" s="34"/>
      <c r="U9" s="34"/>
      <c r="V9" s="34"/>
      <c r="W9" s="34"/>
      <c r="X9" s="34"/>
      <c r="Y9" s="103"/>
      <c r="Z9" s="344"/>
      <c r="AA9" s="344"/>
      <c r="AB9" s="344"/>
      <c r="AC9" s="344"/>
    </row>
    <row r="10" spans="2:29" s="263" customFormat="1" ht="15" customHeight="1">
      <c r="B10" s="362"/>
      <c r="C10" s="104"/>
      <c r="D10" s="341"/>
      <c r="E10" s="34"/>
      <c r="F10" s="34"/>
      <c r="G10" s="34"/>
      <c r="H10" s="34"/>
      <c r="I10" s="34"/>
      <c r="J10" s="34"/>
      <c r="K10" s="35"/>
      <c r="L10" s="36"/>
      <c r="M10" s="34"/>
      <c r="N10" s="34"/>
      <c r="O10" s="34"/>
      <c r="P10" s="34"/>
      <c r="Q10" s="34"/>
      <c r="R10" s="35"/>
      <c r="S10" s="36"/>
      <c r="T10" s="34"/>
      <c r="U10" s="34"/>
      <c r="V10" s="34"/>
      <c r="W10" s="34"/>
      <c r="X10" s="34"/>
      <c r="Y10" s="103"/>
      <c r="Z10" s="344"/>
      <c r="AA10" s="344"/>
      <c r="AB10" s="344"/>
      <c r="AC10" s="344"/>
    </row>
    <row r="11" spans="2:29" s="263" customFormat="1" ht="15" customHeight="1">
      <c r="B11" s="362"/>
      <c r="C11" s="104"/>
      <c r="D11" s="341"/>
      <c r="E11" s="34"/>
      <c r="F11" s="34"/>
      <c r="G11" s="34"/>
      <c r="H11" s="34"/>
      <c r="I11" s="34"/>
      <c r="J11" s="34"/>
      <c r="K11" s="35"/>
      <c r="L11" s="36"/>
      <c r="M11" s="34"/>
      <c r="N11" s="34"/>
      <c r="O11" s="34"/>
      <c r="P11" s="34"/>
      <c r="Q11" s="34"/>
      <c r="R11" s="35"/>
      <c r="S11" s="36"/>
      <c r="T11" s="34"/>
      <c r="U11" s="34"/>
      <c r="V11" s="34"/>
      <c r="W11" s="34"/>
      <c r="X11" s="34"/>
      <c r="Y11" s="103"/>
      <c r="Z11" s="344"/>
      <c r="AA11" s="344"/>
      <c r="AB11" s="344"/>
      <c r="AC11" s="344"/>
    </row>
    <row r="12" spans="2:29" s="263" customFormat="1">
      <c r="B12" s="362"/>
      <c r="C12" s="104"/>
      <c r="D12" s="341"/>
      <c r="E12" s="34"/>
      <c r="F12" s="34"/>
      <c r="G12" s="34"/>
      <c r="H12" s="34"/>
      <c r="I12" s="34"/>
      <c r="J12" s="34"/>
      <c r="K12" s="35"/>
      <c r="L12" s="36"/>
      <c r="M12" s="34"/>
      <c r="N12" s="34"/>
      <c r="O12" s="34"/>
      <c r="P12" s="34"/>
      <c r="Q12" s="34"/>
      <c r="R12" s="35"/>
      <c r="S12" s="36"/>
      <c r="T12" s="34"/>
      <c r="U12" s="34"/>
      <c r="V12" s="34"/>
      <c r="W12" s="34"/>
      <c r="X12" s="34"/>
      <c r="Y12" s="103"/>
      <c r="Z12" s="344"/>
      <c r="AA12" s="344"/>
      <c r="AB12" s="344"/>
      <c r="AC12" s="344"/>
    </row>
    <row r="13" spans="2:29" s="263" customFormat="1">
      <c r="B13" s="362"/>
      <c r="C13" s="104"/>
      <c r="D13" s="341"/>
      <c r="E13" s="34"/>
      <c r="F13" s="34"/>
      <c r="G13" s="34"/>
      <c r="H13" s="34"/>
      <c r="I13" s="34"/>
      <c r="J13" s="34"/>
      <c r="K13" s="35"/>
      <c r="L13" s="36"/>
      <c r="M13" s="34"/>
      <c r="N13" s="34"/>
      <c r="O13" s="34"/>
      <c r="P13" s="34"/>
      <c r="Q13" s="34"/>
      <c r="R13" s="35"/>
      <c r="S13" s="36"/>
      <c r="T13" s="34"/>
      <c r="U13" s="34"/>
      <c r="V13" s="34"/>
      <c r="W13" s="34"/>
      <c r="X13" s="34"/>
      <c r="Y13" s="103"/>
      <c r="Z13" s="344"/>
      <c r="AA13" s="344"/>
      <c r="AB13" s="344"/>
      <c r="AC13" s="344"/>
    </row>
    <row r="14" spans="2:29" s="263" customFormat="1">
      <c r="B14" s="362"/>
      <c r="C14" s="104"/>
      <c r="D14" s="341"/>
      <c r="E14" s="34"/>
      <c r="F14" s="34"/>
      <c r="G14" s="34"/>
      <c r="H14" s="34"/>
      <c r="I14" s="34"/>
      <c r="J14" s="34"/>
      <c r="K14" s="35"/>
      <c r="L14" s="36"/>
      <c r="M14" s="34"/>
      <c r="N14" s="34"/>
      <c r="O14" s="34"/>
      <c r="P14" s="34"/>
      <c r="Q14" s="34"/>
      <c r="R14" s="35"/>
      <c r="S14" s="36"/>
      <c r="T14" s="34"/>
      <c r="U14" s="34"/>
      <c r="V14" s="34"/>
      <c r="W14" s="34"/>
      <c r="X14" s="34"/>
      <c r="Y14" s="103"/>
      <c r="Z14" s="344"/>
      <c r="AA14" s="344"/>
      <c r="AB14" s="344"/>
      <c r="AC14" s="344"/>
    </row>
    <row r="15" spans="2:29" s="263" customFormat="1">
      <c r="B15" s="362"/>
      <c r="C15" s="104"/>
      <c r="D15" s="341"/>
      <c r="E15" s="34"/>
      <c r="F15" s="34"/>
      <c r="G15" s="34"/>
      <c r="H15" s="34"/>
      <c r="I15" s="34"/>
      <c r="J15" s="34"/>
      <c r="K15" s="35"/>
      <c r="L15" s="36"/>
      <c r="M15" s="34"/>
      <c r="N15" s="34"/>
      <c r="O15" s="34"/>
      <c r="P15" s="34"/>
      <c r="Q15" s="34"/>
      <c r="R15" s="35"/>
      <c r="S15" s="36"/>
      <c r="T15" s="34"/>
      <c r="U15" s="34"/>
      <c r="V15" s="34"/>
      <c r="W15" s="34"/>
      <c r="X15" s="34"/>
      <c r="Y15" s="103"/>
      <c r="Z15" s="344"/>
      <c r="AA15" s="344"/>
      <c r="AB15" s="344"/>
      <c r="AC15" s="344"/>
    </row>
    <row r="16" spans="2:29" s="263" customFormat="1">
      <c r="B16" s="362"/>
      <c r="C16" s="104"/>
      <c r="D16" s="341"/>
      <c r="E16" s="34"/>
      <c r="F16" s="34"/>
      <c r="G16" s="34"/>
      <c r="H16" s="34"/>
      <c r="I16" s="34"/>
      <c r="J16" s="34"/>
      <c r="K16" s="35"/>
      <c r="L16" s="36"/>
      <c r="M16" s="34"/>
      <c r="N16" s="34"/>
      <c r="O16" s="34"/>
      <c r="P16" s="34"/>
      <c r="Q16" s="34"/>
      <c r="R16" s="35"/>
      <c r="S16" s="36"/>
      <c r="T16" s="34"/>
      <c r="U16" s="34"/>
      <c r="V16" s="34"/>
      <c r="W16" s="34"/>
      <c r="X16" s="34"/>
      <c r="Y16" s="103"/>
      <c r="Z16" s="344"/>
      <c r="AA16" s="344"/>
      <c r="AB16" s="28"/>
      <c r="AC16" s="28"/>
    </row>
    <row r="17" spans="2:29" s="263" customFormat="1">
      <c r="B17" s="362"/>
      <c r="C17" s="104"/>
      <c r="D17" s="341"/>
      <c r="E17" s="34"/>
      <c r="F17" s="34"/>
      <c r="G17" s="34"/>
      <c r="H17" s="34"/>
      <c r="I17" s="34"/>
      <c r="J17" s="34"/>
      <c r="K17" s="35"/>
      <c r="L17" s="36"/>
      <c r="M17" s="34"/>
      <c r="N17" s="34"/>
      <c r="O17" s="34"/>
      <c r="P17" s="34"/>
      <c r="Q17" s="34"/>
      <c r="R17" s="35"/>
      <c r="S17" s="36"/>
      <c r="T17" s="34"/>
      <c r="U17" s="34"/>
      <c r="V17" s="34"/>
      <c r="W17" s="34"/>
      <c r="X17" s="34"/>
      <c r="Y17" s="103"/>
      <c r="Z17" s="344"/>
      <c r="AA17" s="344"/>
      <c r="AB17" s="28"/>
      <c r="AC17" s="28"/>
    </row>
    <row r="18" spans="2:29" s="263" customFormat="1">
      <c r="B18" s="362"/>
      <c r="C18" s="104"/>
      <c r="D18" s="341"/>
      <c r="E18" s="34"/>
      <c r="F18" s="34"/>
      <c r="G18" s="34"/>
      <c r="H18" s="34"/>
      <c r="I18" s="34"/>
      <c r="J18" s="34"/>
      <c r="K18" s="35"/>
      <c r="L18" s="36"/>
      <c r="M18" s="34"/>
      <c r="N18" s="34"/>
      <c r="O18" s="34"/>
      <c r="P18" s="34"/>
      <c r="Q18" s="34"/>
      <c r="R18" s="35"/>
      <c r="S18" s="36"/>
      <c r="T18" s="34"/>
      <c r="U18" s="34"/>
      <c r="V18" s="34"/>
      <c r="W18" s="34"/>
      <c r="X18" s="34"/>
      <c r="Y18" s="103"/>
      <c r="Z18" s="344"/>
      <c r="AA18" s="344"/>
      <c r="AB18" s="28"/>
      <c r="AC18" s="28"/>
    </row>
    <row r="19" spans="2:29" s="263" customFormat="1" ht="15.75">
      <c r="B19" s="362"/>
      <c r="C19" s="104"/>
      <c r="D19" s="341"/>
      <c r="E19" s="34"/>
      <c r="F19" s="367" t="s">
        <v>170</v>
      </c>
      <c r="G19" s="367"/>
      <c r="H19" s="367"/>
      <c r="I19" s="367"/>
      <c r="J19" s="367"/>
      <c r="K19" s="35"/>
      <c r="L19" s="36"/>
      <c r="M19" s="367" t="s">
        <v>171</v>
      </c>
      <c r="N19" s="367"/>
      <c r="O19" s="367"/>
      <c r="P19" s="367"/>
      <c r="Q19" s="367"/>
      <c r="R19" s="40"/>
      <c r="S19" s="41"/>
      <c r="T19" s="367" t="s">
        <v>172</v>
      </c>
      <c r="U19" s="367"/>
      <c r="V19" s="367"/>
      <c r="W19" s="367"/>
      <c r="X19" s="367"/>
      <c r="Y19" s="103"/>
      <c r="Z19" s="344"/>
      <c r="AA19" s="344"/>
      <c r="AB19" s="344"/>
      <c r="AC19" s="344"/>
    </row>
    <row r="20" spans="2:29">
      <c r="B20" s="362"/>
      <c r="C20" s="104"/>
      <c r="D20" s="341"/>
      <c r="E20" s="34"/>
      <c r="F20" s="42">
        <v>2014</v>
      </c>
      <c r="G20" s="42">
        <v>2015</v>
      </c>
      <c r="H20" s="42">
        <v>2016</v>
      </c>
      <c r="I20" s="42">
        <v>2017</v>
      </c>
      <c r="J20" s="42">
        <v>2018</v>
      </c>
      <c r="K20" s="35"/>
      <c r="L20" s="36"/>
      <c r="M20" s="42">
        <v>2014</v>
      </c>
      <c r="N20" s="42">
        <v>2015</v>
      </c>
      <c r="O20" s="42">
        <v>2016</v>
      </c>
      <c r="P20" s="42">
        <v>2017</v>
      </c>
      <c r="Q20" s="42">
        <v>2018</v>
      </c>
      <c r="R20" s="43"/>
      <c r="S20" s="44"/>
      <c r="T20" s="42">
        <v>2014</v>
      </c>
      <c r="U20" s="42">
        <v>2015</v>
      </c>
      <c r="V20" s="42">
        <v>2016</v>
      </c>
      <c r="W20" s="42">
        <v>2017</v>
      </c>
      <c r="X20" s="42">
        <v>2018</v>
      </c>
      <c r="Y20" s="103"/>
    </row>
    <row r="21" spans="2:29" ht="3.75" customHeight="1">
      <c r="B21" s="362"/>
      <c r="C21" s="104"/>
      <c r="D21" s="341"/>
      <c r="E21" s="34"/>
      <c r="F21" s="45"/>
      <c r="G21" s="45"/>
      <c r="H21" s="45"/>
      <c r="I21" s="45"/>
      <c r="J21" s="45"/>
      <c r="K21" s="35"/>
      <c r="L21" s="36"/>
      <c r="M21" s="45"/>
      <c r="N21" s="45"/>
      <c r="O21" s="45"/>
      <c r="P21" s="45"/>
      <c r="Q21" s="45"/>
      <c r="R21" s="43"/>
      <c r="S21" s="44"/>
      <c r="T21" s="45"/>
      <c r="U21" s="45"/>
      <c r="V21" s="45"/>
      <c r="W21" s="45"/>
      <c r="X21" s="45"/>
      <c r="Y21" s="103"/>
    </row>
    <row r="22" spans="2:29" ht="3.75" customHeight="1">
      <c r="B22" s="362"/>
      <c r="C22" s="104"/>
      <c r="D22" s="341"/>
      <c r="E22" s="34"/>
      <c r="F22" s="38"/>
      <c r="G22" s="38"/>
      <c r="H22" s="38"/>
      <c r="I22" s="38"/>
      <c r="J22" s="38"/>
      <c r="K22" s="35"/>
      <c r="L22" s="36"/>
      <c r="M22" s="38"/>
      <c r="N22" s="38"/>
      <c r="O22" s="38"/>
      <c r="P22" s="38"/>
      <c r="Q22" s="38"/>
      <c r="R22" s="43"/>
      <c r="S22" s="44"/>
      <c r="T22" s="38"/>
      <c r="U22" s="38"/>
      <c r="V22" s="38"/>
      <c r="W22" s="38"/>
      <c r="X22" s="38"/>
      <c r="Y22" s="103"/>
    </row>
    <row r="23" spans="2:29">
      <c r="B23" s="362"/>
      <c r="C23" s="104"/>
      <c r="D23" s="341"/>
      <c r="E23" s="21" t="s">
        <v>56</v>
      </c>
      <c r="F23" s="119">
        <v>4.7</v>
      </c>
      <c r="G23" s="119">
        <v>5</v>
      </c>
      <c r="H23" s="119">
        <v>8.5</v>
      </c>
      <c r="I23" s="119">
        <v>10.9</v>
      </c>
      <c r="J23" s="119">
        <v>8.5</v>
      </c>
      <c r="K23" s="46"/>
      <c r="L23" s="47"/>
      <c r="M23" s="48"/>
      <c r="N23" s="119">
        <v>2.2000000000000002</v>
      </c>
      <c r="O23" s="119">
        <v>1.8</v>
      </c>
      <c r="P23" s="119">
        <v>0</v>
      </c>
      <c r="Q23" s="48"/>
      <c r="R23" s="46"/>
      <c r="S23" s="47"/>
      <c r="T23" s="119">
        <v>96.2</v>
      </c>
      <c r="U23" s="119">
        <v>95.8</v>
      </c>
      <c r="V23" s="119">
        <v>96</v>
      </c>
      <c r="W23" s="119">
        <v>95.9</v>
      </c>
      <c r="X23" s="119">
        <v>95.1</v>
      </c>
      <c r="Y23" s="103"/>
    </row>
    <row r="24" spans="2:29">
      <c r="B24" s="362"/>
      <c r="C24" s="104"/>
      <c r="D24" s="341"/>
      <c r="E24" s="21" t="s">
        <v>173</v>
      </c>
      <c r="F24" s="119">
        <v>7.8</v>
      </c>
      <c r="G24" s="119">
        <v>7.7</v>
      </c>
      <c r="H24" s="119">
        <v>8.5500000000000007</v>
      </c>
      <c r="I24" s="119">
        <v>8.4</v>
      </c>
      <c r="J24" s="119">
        <v>9.25</v>
      </c>
      <c r="K24" s="46"/>
      <c r="L24" s="47"/>
      <c r="M24" s="39">
        <v>1.9</v>
      </c>
      <c r="N24" s="39">
        <v>1.5</v>
      </c>
      <c r="O24" s="39">
        <v>1.6</v>
      </c>
      <c r="P24" s="39">
        <v>0</v>
      </c>
      <c r="Q24" s="39">
        <v>0</v>
      </c>
      <c r="R24" s="46"/>
      <c r="S24" s="47"/>
      <c r="T24" s="39">
        <v>95.1</v>
      </c>
      <c r="U24" s="39">
        <v>94.8</v>
      </c>
      <c r="V24" s="39">
        <v>95</v>
      </c>
      <c r="W24" s="39">
        <v>94.6</v>
      </c>
      <c r="X24" s="39">
        <v>94.6</v>
      </c>
      <c r="Y24" s="103"/>
    </row>
    <row r="25" spans="2:29">
      <c r="B25" s="362"/>
      <c r="C25" s="104"/>
      <c r="D25" s="341"/>
      <c r="E25" s="21" t="s">
        <v>174</v>
      </c>
      <c r="F25" s="119">
        <v>8.1652000000000093</v>
      </c>
      <c r="G25" s="119">
        <v>8.6977828311540595</v>
      </c>
      <c r="H25" s="119">
        <v>8.664330484330474</v>
      </c>
      <c r="I25" s="119">
        <v>8.4699316628701364</v>
      </c>
      <c r="J25" s="119">
        <v>8.6116239316239334</v>
      </c>
      <c r="K25" s="46"/>
      <c r="L25" s="47"/>
      <c r="M25" s="119">
        <v>2.1</v>
      </c>
      <c r="N25" s="119">
        <v>1.8</v>
      </c>
      <c r="O25" s="119">
        <v>1.9</v>
      </c>
      <c r="P25" s="119">
        <v>1.7</v>
      </c>
      <c r="Q25" s="119">
        <v>1.8</v>
      </c>
      <c r="R25" s="46"/>
      <c r="S25" s="47"/>
      <c r="T25" s="119">
        <v>94.9</v>
      </c>
      <c r="U25" s="119">
        <v>94.7</v>
      </c>
      <c r="V25" s="119">
        <v>94.9</v>
      </c>
      <c r="W25" s="119">
        <v>94.6</v>
      </c>
      <c r="X25" s="119">
        <v>94.6</v>
      </c>
      <c r="Y25" s="103"/>
    </row>
    <row r="26" spans="2:29" ht="3.75" customHeight="1">
      <c r="B26" s="362"/>
      <c r="C26" s="104"/>
      <c r="D26" s="341"/>
      <c r="E26" s="34"/>
      <c r="F26" s="49"/>
      <c r="G26" s="49"/>
      <c r="H26" s="49"/>
      <c r="I26" s="49"/>
      <c r="J26" s="49"/>
      <c r="K26" s="46"/>
      <c r="L26" s="47"/>
      <c r="M26" s="120">
        <v>0.6</v>
      </c>
      <c r="N26" s="120">
        <v>0.6</v>
      </c>
      <c r="O26" s="120">
        <v>0.6</v>
      </c>
      <c r="P26" s="120">
        <v>0.6</v>
      </c>
      <c r="Q26" s="120">
        <v>0.6</v>
      </c>
      <c r="R26" s="46"/>
      <c r="S26" s="47"/>
      <c r="T26" s="49"/>
      <c r="U26" s="49"/>
      <c r="V26" s="49"/>
      <c r="W26" s="49"/>
      <c r="X26" s="49"/>
      <c r="Y26" s="103"/>
    </row>
    <row r="27" spans="2:29" ht="3.75" customHeight="1">
      <c r="B27" s="362"/>
      <c r="C27" s="104"/>
      <c r="D27" s="341"/>
      <c r="E27" s="34"/>
      <c r="F27" s="39"/>
      <c r="G27" s="39"/>
      <c r="H27" s="39"/>
      <c r="I27" s="39"/>
      <c r="J27" s="39"/>
      <c r="K27" s="46"/>
      <c r="L27" s="47"/>
      <c r="M27" s="39"/>
      <c r="N27" s="39"/>
      <c r="O27" s="39"/>
      <c r="P27" s="39"/>
      <c r="Q27" s="39"/>
      <c r="R27" s="46"/>
      <c r="S27" s="47"/>
      <c r="T27" s="39"/>
      <c r="U27" s="39"/>
      <c r="V27" s="39"/>
      <c r="W27" s="39"/>
      <c r="X27" s="39"/>
      <c r="Y27" s="103"/>
    </row>
    <row r="28" spans="2:29">
      <c r="B28" s="362"/>
      <c r="C28" s="104"/>
      <c r="D28" s="341"/>
      <c r="E28" s="20" t="s">
        <v>30</v>
      </c>
      <c r="F28" s="292" t="s">
        <v>31</v>
      </c>
      <c r="G28" s="292" t="s">
        <v>32</v>
      </c>
      <c r="H28" s="292" t="s">
        <v>33</v>
      </c>
      <c r="I28" s="292" t="s">
        <v>34</v>
      </c>
      <c r="J28" s="292" t="s">
        <v>34</v>
      </c>
      <c r="K28" s="46"/>
      <c r="L28" s="47"/>
      <c r="M28" s="216" t="s">
        <v>31</v>
      </c>
      <c r="N28" s="216" t="s">
        <v>32</v>
      </c>
      <c r="O28" s="216" t="s">
        <v>33</v>
      </c>
      <c r="P28" s="216" t="s">
        <v>34</v>
      </c>
      <c r="Q28" s="216" t="s">
        <v>34</v>
      </c>
      <c r="R28" s="46"/>
      <c r="S28" s="47"/>
      <c r="T28" s="216" t="s">
        <v>31</v>
      </c>
      <c r="U28" s="216" t="s">
        <v>32</v>
      </c>
      <c r="V28" s="216" t="s">
        <v>33</v>
      </c>
      <c r="W28" s="216" t="s">
        <v>34</v>
      </c>
      <c r="X28" s="216" t="s">
        <v>34</v>
      </c>
      <c r="Y28" s="103"/>
    </row>
    <row r="29" spans="2:29" ht="7.5" customHeight="1" thickBot="1">
      <c r="B29" s="362"/>
      <c r="C29" s="105"/>
      <c r="D29" s="295"/>
      <c r="E29" s="219"/>
      <c r="F29" s="220"/>
      <c r="G29" s="220"/>
      <c r="H29" s="220"/>
      <c r="I29" s="220"/>
      <c r="J29" s="220"/>
      <c r="K29" s="221"/>
      <c r="L29" s="221"/>
      <c r="M29" s="220"/>
      <c r="N29" s="220"/>
      <c r="O29" s="220"/>
      <c r="P29" s="220"/>
      <c r="Q29" s="220"/>
      <c r="R29" s="221"/>
      <c r="S29" s="221"/>
      <c r="T29" s="220"/>
      <c r="U29" s="220"/>
      <c r="V29" s="220"/>
      <c r="W29" s="220"/>
      <c r="X29" s="220"/>
      <c r="Y29" s="103"/>
    </row>
    <row r="30" spans="2:29" ht="7.5" customHeight="1">
      <c r="B30" s="362"/>
      <c r="C30" s="104"/>
      <c r="D30" s="341"/>
      <c r="E30" s="16"/>
      <c r="F30" s="16"/>
      <c r="G30" s="16"/>
      <c r="H30" s="16"/>
      <c r="I30" s="16"/>
      <c r="J30" s="16"/>
      <c r="K30" s="16"/>
      <c r="L30" s="16"/>
      <c r="M30" s="16"/>
      <c r="N30" s="16"/>
      <c r="O30" s="16"/>
      <c r="P30" s="16"/>
      <c r="Q30" s="16"/>
      <c r="R30" s="16"/>
      <c r="S30" s="16"/>
      <c r="T30" s="16"/>
      <c r="U30" s="16"/>
      <c r="V30" s="16"/>
      <c r="W30" s="16"/>
      <c r="X30" s="16"/>
      <c r="Y30" s="103"/>
    </row>
    <row r="31" spans="2:29" ht="15" customHeight="1">
      <c r="B31" s="362"/>
      <c r="C31" s="104"/>
      <c r="D31" s="341"/>
      <c r="E31" s="51"/>
      <c r="F31" s="51"/>
      <c r="G31" s="51"/>
      <c r="H31" s="51"/>
      <c r="I31" s="51"/>
      <c r="J31" s="51"/>
      <c r="K31" s="52"/>
      <c r="L31" s="53"/>
      <c r="M31" s="51"/>
      <c r="N31" s="51"/>
      <c r="O31" s="51"/>
      <c r="P31" s="51"/>
      <c r="Q31" s="51"/>
      <c r="R31" s="52"/>
      <c r="S31" s="53"/>
      <c r="T31" s="51"/>
      <c r="U31" s="51"/>
      <c r="V31" s="51"/>
      <c r="W31" s="51"/>
      <c r="X31" s="51"/>
      <c r="Y31" s="103"/>
    </row>
    <row r="32" spans="2:29" ht="15" customHeight="1">
      <c r="B32" s="362"/>
      <c r="C32" s="104"/>
      <c r="D32" s="341"/>
      <c r="E32" s="55"/>
      <c r="F32" s="55"/>
      <c r="G32" s="55"/>
      <c r="H32" s="55"/>
      <c r="I32" s="55"/>
      <c r="J32" s="55"/>
      <c r="K32" s="56"/>
      <c r="L32" s="57"/>
      <c r="M32" s="55"/>
      <c r="N32" s="55"/>
      <c r="O32" s="55"/>
      <c r="P32" s="55"/>
      <c r="Q32" s="55"/>
      <c r="R32" s="56"/>
      <c r="S32" s="57"/>
      <c r="T32" s="55"/>
      <c r="U32" s="55"/>
      <c r="V32" s="55"/>
      <c r="W32" s="55"/>
      <c r="X32" s="55"/>
      <c r="Y32" s="103"/>
    </row>
    <row r="33" spans="2:25" ht="15" customHeight="1">
      <c r="B33" s="362"/>
      <c r="C33" s="104"/>
      <c r="D33" s="341"/>
      <c r="E33" s="55"/>
      <c r="F33" s="55"/>
      <c r="G33" s="55"/>
      <c r="H33" s="55"/>
      <c r="I33" s="55"/>
      <c r="J33" s="55"/>
      <c r="K33" s="56"/>
      <c r="L33" s="57"/>
      <c r="M33" s="55"/>
      <c r="N33" s="55"/>
      <c r="O33" s="55"/>
      <c r="P33" s="55"/>
      <c r="Q33" s="55"/>
      <c r="R33" s="56"/>
      <c r="S33" s="57"/>
      <c r="T33" s="55"/>
      <c r="U33" s="55"/>
      <c r="V33" s="55"/>
      <c r="W33" s="55"/>
      <c r="X33" s="55"/>
      <c r="Y33" s="103"/>
    </row>
    <row r="34" spans="2:25" ht="15" customHeight="1">
      <c r="B34" s="362"/>
      <c r="C34" s="104"/>
      <c r="D34" s="341"/>
      <c r="E34" s="55"/>
      <c r="F34" s="55"/>
      <c r="G34" s="55"/>
      <c r="H34" s="55"/>
      <c r="I34" s="55"/>
      <c r="J34" s="55"/>
      <c r="K34" s="56"/>
      <c r="L34" s="57"/>
      <c r="M34" s="55"/>
      <c r="N34" s="55"/>
      <c r="O34" s="55"/>
      <c r="P34" s="55"/>
      <c r="Q34" s="55"/>
      <c r="R34" s="56"/>
      <c r="S34" s="57"/>
      <c r="T34" s="55"/>
      <c r="U34" s="55"/>
      <c r="V34" s="55"/>
      <c r="W34" s="55"/>
      <c r="X34" s="55"/>
      <c r="Y34" s="103"/>
    </row>
    <row r="35" spans="2:25" ht="15" customHeight="1">
      <c r="B35" s="362"/>
      <c r="C35" s="104"/>
      <c r="D35" s="341"/>
      <c r="E35" s="55"/>
      <c r="F35" s="55"/>
      <c r="G35" s="55"/>
      <c r="H35" s="55"/>
      <c r="I35" s="55"/>
      <c r="J35" s="55"/>
      <c r="K35" s="56"/>
      <c r="L35" s="57"/>
      <c r="M35" s="55"/>
      <c r="N35" s="55"/>
      <c r="O35" s="55"/>
      <c r="P35" s="55"/>
      <c r="Q35" s="55"/>
      <c r="R35" s="56"/>
      <c r="S35" s="57"/>
      <c r="T35" s="55"/>
      <c r="U35" s="55"/>
      <c r="V35" s="55"/>
      <c r="W35" s="55"/>
      <c r="X35" s="55"/>
      <c r="Y35" s="103"/>
    </row>
    <row r="36" spans="2:25" ht="15" customHeight="1">
      <c r="B36" s="362"/>
      <c r="C36" s="104"/>
      <c r="D36" s="341"/>
      <c r="E36" s="55"/>
      <c r="F36" s="55"/>
      <c r="G36" s="55"/>
      <c r="H36" s="55"/>
      <c r="I36" s="55"/>
      <c r="J36" s="55"/>
      <c r="K36" s="56"/>
      <c r="L36" s="57"/>
      <c r="M36" s="55"/>
      <c r="N36" s="55"/>
      <c r="O36" s="55"/>
      <c r="P36" s="55"/>
      <c r="Q36" s="55"/>
      <c r="R36" s="56"/>
      <c r="S36" s="57"/>
      <c r="T36" s="55"/>
      <c r="U36" s="55"/>
      <c r="V36" s="55"/>
      <c r="W36" s="55"/>
      <c r="X36" s="55"/>
      <c r="Y36" s="103"/>
    </row>
    <row r="37" spans="2:25" ht="15" customHeight="1">
      <c r="B37" s="362"/>
      <c r="C37" s="104"/>
      <c r="D37" s="341"/>
      <c r="E37" s="55"/>
      <c r="F37" s="55"/>
      <c r="G37" s="55"/>
      <c r="H37" s="55"/>
      <c r="I37" s="55"/>
      <c r="J37" s="55"/>
      <c r="K37" s="56"/>
      <c r="L37" s="57"/>
      <c r="M37" s="55"/>
      <c r="N37" s="55"/>
      <c r="O37" s="55"/>
      <c r="P37" s="55"/>
      <c r="Q37" s="55"/>
      <c r="R37" s="56"/>
      <c r="S37" s="57"/>
      <c r="T37" s="55"/>
      <c r="U37" s="55"/>
      <c r="V37" s="55"/>
      <c r="W37" s="55"/>
      <c r="X37" s="55"/>
      <c r="Y37" s="103"/>
    </row>
    <row r="38" spans="2:25" ht="14.25" customHeight="1">
      <c r="B38" s="362"/>
      <c r="C38" s="104"/>
      <c r="D38" s="341"/>
      <c r="E38" s="55"/>
      <c r="F38" s="55"/>
      <c r="G38" s="55"/>
      <c r="H38" s="55"/>
      <c r="I38" s="55"/>
      <c r="J38" s="55"/>
      <c r="K38" s="56"/>
      <c r="L38" s="57"/>
      <c r="M38" s="55"/>
      <c r="N38" s="55"/>
      <c r="O38" s="55"/>
      <c r="P38" s="55"/>
      <c r="Q38" s="55"/>
      <c r="R38" s="56"/>
      <c r="S38" s="57"/>
      <c r="T38" s="55"/>
      <c r="U38" s="55"/>
      <c r="V38" s="55"/>
      <c r="W38" s="55"/>
      <c r="X38" s="55"/>
      <c r="Y38" s="103"/>
    </row>
    <row r="39" spans="2:25">
      <c r="B39" s="362"/>
      <c r="C39" s="104"/>
      <c r="D39" s="341"/>
      <c r="E39" s="55"/>
      <c r="F39" s="55"/>
      <c r="G39" s="55"/>
      <c r="H39" s="55"/>
      <c r="I39" s="55"/>
      <c r="J39" s="55"/>
      <c r="K39" s="56"/>
      <c r="L39" s="57"/>
      <c r="M39" s="55"/>
      <c r="N39" s="55"/>
      <c r="O39" s="55"/>
      <c r="P39" s="55"/>
      <c r="Q39" s="55"/>
      <c r="R39" s="56"/>
      <c r="S39" s="57"/>
      <c r="T39" s="55"/>
      <c r="U39" s="55"/>
      <c r="V39" s="55"/>
      <c r="W39" s="55"/>
      <c r="X39" s="55"/>
      <c r="Y39" s="103"/>
    </row>
    <row r="40" spans="2:25">
      <c r="B40" s="362"/>
      <c r="C40" s="104"/>
      <c r="D40" s="341"/>
      <c r="E40" s="55"/>
      <c r="F40" s="55"/>
      <c r="G40" s="55"/>
      <c r="H40" s="55"/>
      <c r="I40" s="55"/>
      <c r="J40" s="55"/>
      <c r="K40" s="56"/>
      <c r="L40" s="57"/>
      <c r="M40" s="55"/>
      <c r="N40" s="55"/>
      <c r="O40" s="55"/>
      <c r="P40" s="55"/>
      <c r="Q40" s="55"/>
      <c r="R40" s="56"/>
      <c r="S40" s="57"/>
      <c r="T40" s="55"/>
      <c r="U40" s="55"/>
      <c r="V40" s="55"/>
      <c r="W40" s="55"/>
      <c r="X40" s="55"/>
      <c r="Y40" s="103"/>
    </row>
    <row r="41" spans="2:25">
      <c r="B41" s="362"/>
      <c r="C41" s="104"/>
      <c r="D41" s="341"/>
      <c r="E41" s="55"/>
      <c r="F41" s="55"/>
      <c r="G41" s="55"/>
      <c r="H41" s="55"/>
      <c r="I41" s="55"/>
      <c r="J41" s="55"/>
      <c r="K41" s="56"/>
      <c r="L41" s="57"/>
      <c r="M41" s="55"/>
      <c r="N41" s="55"/>
      <c r="O41" s="55"/>
      <c r="P41" s="55"/>
      <c r="Q41" s="55"/>
      <c r="R41" s="56"/>
      <c r="S41" s="57"/>
      <c r="T41" s="55"/>
      <c r="U41" s="55"/>
      <c r="V41" s="55"/>
      <c r="W41" s="55"/>
      <c r="X41" s="55"/>
      <c r="Y41" s="103"/>
    </row>
    <row r="42" spans="2:25">
      <c r="B42" s="362"/>
      <c r="C42" s="104"/>
      <c r="D42" s="341"/>
      <c r="E42" s="55"/>
      <c r="F42" s="55"/>
      <c r="G42" s="55"/>
      <c r="H42" s="55"/>
      <c r="I42" s="55"/>
      <c r="J42" s="55"/>
      <c r="K42" s="56"/>
      <c r="L42" s="57"/>
      <c r="M42" s="55"/>
      <c r="N42" s="55"/>
      <c r="O42" s="55"/>
      <c r="P42" s="55"/>
      <c r="Q42" s="55"/>
      <c r="R42" s="56"/>
      <c r="S42" s="57"/>
      <c r="T42" s="55"/>
      <c r="U42" s="55"/>
      <c r="V42" s="55"/>
      <c r="W42" s="55"/>
      <c r="X42" s="55"/>
      <c r="Y42" s="103"/>
    </row>
    <row r="43" spans="2:25">
      <c r="B43" s="362"/>
      <c r="C43" s="104"/>
      <c r="D43" s="341"/>
      <c r="E43" s="55"/>
      <c r="F43" s="55"/>
      <c r="G43" s="55"/>
      <c r="H43" s="55"/>
      <c r="I43" s="55"/>
      <c r="J43" s="55"/>
      <c r="K43" s="56"/>
      <c r="L43" s="57"/>
      <c r="M43" s="55"/>
      <c r="N43" s="55"/>
      <c r="O43" s="55"/>
      <c r="P43" s="55"/>
      <c r="Q43" s="55"/>
      <c r="R43" s="56"/>
      <c r="S43" s="57"/>
      <c r="T43" s="55"/>
      <c r="U43" s="55"/>
      <c r="V43" s="55"/>
      <c r="W43" s="55"/>
      <c r="X43" s="55"/>
      <c r="Y43" s="103"/>
    </row>
    <row r="44" spans="2:25">
      <c r="B44" s="362"/>
      <c r="C44" s="104"/>
      <c r="D44" s="341"/>
      <c r="E44" s="55"/>
      <c r="F44" s="55"/>
      <c r="G44" s="55"/>
      <c r="H44" s="55"/>
      <c r="I44" s="55"/>
      <c r="J44" s="55"/>
      <c r="K44" s="56"/>
      <c r="L44" s="57"/>
      <c r="M44" s="55"/>
      <c r="N44" s="55"/>
      <c r="O44" s="55"/>
      <c r="P44" s="55"/>
      <c r="Q44" s="55"/>
      <c r="R44" s="56"/>
      <c r="S44" s="57"/>
      <c r="T44" s="55"/>
      <c r="U44" s="55"/>
      <c r="V44" s="55"/>
      <c r="W44" s="55"/>
      <c r="X44" s="55"/>
      <c r="Y44" s="103"/>
    </row>
    <row r="45" spans="2:25">
      <c r="B45" s="362"/>
      <c r="C45" s="104"/>
      <c r="D45" s="341"/>
      <c r="E45" s="55"/>
      <c r="F45" s="55"/>
      <c r="G45" s="55"/>
      <c r="H45" s="55"/>
      <c r="I45" s="55"/>
      <c r="J45" s="55"/>
      <c r="K45" s="56"/>
      <c r="L45" s="57"/>
      <c r="M45" s="55"/>
      <c r="N45" s="55"/>
      <c r="O45" s="55"/>
      <c r="P45" s="55"/>
      <c r="Q45" s="55"/>
      <c r="R45" s="56"/>
      <c r="S45" s="57"/>
      <c r="T45" s="55"/>
      <c r="U45" s="55"/>
      <c r="V45" s="55"/>
      <c r="W45" s="55"/>
      <c r="X45" s="55"/>
      <c r="Y45" s="103"/>
    </row>
    <row r="46" spans="2:25" ht="15.75">
      <c r="B46" s="362"/>
      <c r="C46" s="104"/>
      <c r="D46" s="341"/>
      <c r="E46" s="55"/>
      <c r="F46" s="368" t="s">
        <v>175</v>
      </c>
      <c r="G46" s="368"/>
      <c r="H46" s="368"/>
      <c r="I46" s="368"/>
      <c r="J46" s="368"/>
      <c r="K46" s="56"/>
      <c r="L46" s="57"/>
      <c r="M46" s="367" t="s">
        <v>176</v>
      </c>
      <c r="N46" s="367"/>
      <c r="O46" s="367"/>
      <c r="P46" s="367"/>
      <c r="Q46" s="367"/>
      <c r="R46" s="60"/>
      <c r="S46" s="61"/>
      <c r="T46" s="368" t="s">
        <v>177</v>
      </c>
      <c r="U46" s="368"/>
      <c r="V46" s="368"/>
      <c r="W46" s="368"/>
      <c r="X46" s="368"/>
      <c r="Y46" s="103"/>
    </row>
    <row r="47" spans="2:25">
      <c r="B47" s="362"/>
      <c r="C47" s="104"/>
      <c r="D47" s="341"/>
      <c r="E47" s="55"/>
      <c r="F47" s="42">
        <v>2014</v>
      </c>
      <c r="G47" s="42">
        <v>2015</v>
      </c>
      <c r="H47" s="42">
        <v>2016</v>
      </c>
      <c r="I47" s="42">
        <v>2017</v>
      </c>
      <c r="J47" s="42">
        <v>2018</v>
      </c>
      <c r="K47" s="56"/>
      <c r="L47" s="57"/>
      <c r="M47" s="42">
        <v>2014</v>
      </c>
      <c r="N47" s="42">
        <v>2015</v>
      </c>
      <c r="O47" s="42">
        <v>2016</v>
      </c>
      <c r="P47" s="42">
        <v>2017</v>
      </c>
      <c r="Q47" s="42">
        <v>2018</v>
      </c>
      <c r="R47" s="43"/>
      <c r="S47" s="44"/>
      <c r="T47" s="42">
        <v>2014</v>
      </c>
      <c r="U47" s="42">
        <v>2015</v>
      </c>
      <c r="V47" s="42">
        <v>2016</v>
      </c>
      <c r="W47" s="42">
        <v>2017</v>
      </c>
      <c r="X47" s="42">
        <v>2018</v>
      </c>
      <c r="Y47" s="103"/>
    </row>
    <row r="48" spans="2:25" ht="3.75" customHeight="1">
      <c r="B48" s="362"/>
      <c r="C48" s="104"/>
      <c r="D48" s="341"/>
      <c r="E48" s="55"/>
      <c r="F48" s="45"/>
      <c r="G48" s="45"/>
      <c r="H48" s="45"/>
      <c r="I48" s="45"/>
      <c r="J48" s="45"/>
      <c r="K48" s="56"/>
      <c r="L48" s="57"/>
      <c r="M48" s="45"/>
      <c r="N48" s="45"/>
      <c r="O48" s="45"/>
      <c r="P48" s="45"/>
      <c r="Q48" s="45"/>
      <c r="R48" s="43"/>
      <c r="S48" s="44"/>
      <c r="T48" s="45"/>
      <c r="U48" s="45"/>
      <c r="V48" s="45"/>
      <c r="W48" s="45"/>
      <c r="X48" s="45"/>
      <c r="Y48" s="103"/>
    </row>
    <row r="49" spans="1:27" ht="3.75" customHeight="1">
      <c r="A49" s="344"/>
      <c r="B49" s="362"/>
      <c r="C49" s="104"/>
      <c r="D49" s="341"/>
      <c r="E49" s="55"/>
      <c r="F49" s="38"/>
      <c r="G49" s="38"/>
      <c r="H49" s="38"/>
      <c r="I49" s="38"/>
      <c r="J49" s="38"/>
      <c r="K49" s="56"/>
      <c r="L49" s="57"/>
      <c r="M49" s="38"/>
      <c r="N49" s="38"/>
      <c r="O49" s="38"/>
      <c r="P49" s="38"/>
      <c r="Q49" s="38"/>
      <c r="R49" s="43"/>
      <c r="S49" s="44"/>
      <c r="T49" s="38"/>
      <c r="U49" s="38"/>
      <c r="V49" s="38"/>
      <c r="W49" s="38"/>
      <c r="X49" s="38"/>
      <c r="Y49" s="103"/>
    </row>
    <row r="50" spans="1:27">
      <c r="A50" s="344"/>
      <c r="B50" s="362"/>
      <c r="C50" s="104"/>
      <c r="D50" s="341"/>
      <c r="E50" s="21" t="s">
        <v>56</v>
      </c>
      <c r="F50" s="119">
        <v>6.1</v>
      </c>
      <c r="G50" s="119">
        <v>3.8</v>
      </c>
      <c r="H50" s="119">
        <v>6.4</v>
      </c>
      <c r="I50" s="119">
        <v>19.600000000000001</v>
      </c>
      <c r="J50" s="119">
        <v>10.4</v>
      </c>
      <c r="K50" s="62"/>
      <c r="L50" s="47"/>
      <c r="M50" s="48"/>
      <c r="N50" s="119">
        <v>0.5</v>
      </c>
      <c r="O50" s="119">
        <v>0.4</v>
      </c>
      <c r="P50" s="119">
        <v>0</v>
      </c>
      <c r="Q50" s="48"/>
      <c r="R50" s="62"/>
      <c r="S50" s="47"/>
      <c r="T50" s="119">
        <v>0</v>
      </c>
      <c r="U50" s="119">
        <v>0.3</v>
      </c>
      <c r="V50" s="119">
        <v>0</v>
      </c>
      <c r="W50" s="119">
        <v>0.5</v>
      </c>
      <c r="X50" s="119">
        <v>0</v>
      </c>
      <c r="Y50" s="103"/>
    </row>
    <row r="51" spans="1:27">
      <c r="A51" s="344"/>
      <c r="B51" s="362"/>
      <c r="C51" s="104"/>
      <c r="D51" s="341"/>
      <c r="E51" s="21" t="s">
        <v>173</v>
      </c>
      <c r="F51" s="119">
        <v>9.4</v>
      </c>
      <c r="G51" s="119">
        <v>10.25</v>
      </c>
      <c r="H51" s="119">
        <v>11</v>
      </c>
      <c r="I51" s="119">
        <v>11.1</v>
      </c>
      <c r="J51" s="119">
        <v>10.15</v>
      </c>
      <c r="K51" s="62"/>
      <c r="L51" s="47"/>
      <c r="M51" s="39">
        <v>4.0999999999999996</v>
      </c>
      <c r="N51" s="39">
        <v>3.3</v>
      </c>
      <c r="O51" s="39">
        <v>2.4</v>
      </c>
      <c r="P51" s="39">
        <v>1.35</v>
      </c>
      <c r="Q51" s="39">
        <v>1.6</v>
      </c>
      <c r="R51" s="62"/>
      <c r="S51" s="47"/>
      <c r="T51" s="39">
        <v>0.8</v>
      </c>
      <c r="U51" s="39">
        <v>1</v>
      </c>
      <c r="V51" s="39">
        <v>0.7</v>
      </c>
      <c r="W51" s="39">
        <v>0.64999999999999991</v>
      </c>
      <c r="X51" s="39">
        <v>0.5</v>
      </c>
      <c r="Y51" s="103"/>
    </row>
    <row r="52" spans="1:27">
      <c r="A52" s="344"/>
      <c r="B52" s="362"/>
      <c r="C52" s="104"/>
      <c r="D52" s="341"/>
      <c r="E52" s="21" t="s">
        <v>174</v>
      </c>
      <c r="F52" s="119">
        <v>9.7434957020057453</v>
      </c>
      <c r="G52" s="119">
        <v>10.040810502283103</v>
      </c>
      <c r="H52" s="119">
        <v>10.141404911479119</v>
      </c>
      <c r="I52" s="119">
        <v>10</v>
      </c>
      <c r="J52" s="119">
        <v>10.5</v>
      </c>
      <c r="K52" s="62"/>
      <c r="L52" s="47"/>
      <c r="M52" s="119">
        <v>3.9</v>
      </c>
      <c r="N52" s="119">
        <v>2.9</v>
      </c>
      <c r="O52" s="119">
        <v>2.9</v>
      </c>
      <c r="P52" s="119">
        <v>2.8</v>
      </c>
      <c r="Q52" s="119">
        <v>2.9</v>
      </c>
      <c r="R52" s="62"/>
      <c r="S52" s="47"/>
      <c r="T52" s="119">
        <v>1.6</v>
      </c>
      <c r="U52" s="119">
        <v>1.5</v>
      </c>
      <c r="V52" s="119">
        <v>1.5</v>
      </c>
      <c r="W52" s="119">
        <v>1.3</v>
      </c>
      <c r="X52" s="119">
        <v>1.3</v>
      </c>
      <c r="Y52" s="103"/>
    </row>
    <row r="53" spans="1:27" ht="3.75" customHeight="1">
      <c r="A53" s="344"/>
      <c r="B53" s="362"/>
      <c r="C53" s="104"/>
      <c r="D53" s="341"/>
      <c r="E53" s="34"/>
      <c r="F53" s="64"/>
      <c r="G53" s="64"/>
      <c r="H53" s="64"/>
      <c r="I53" s="64"/>
      <c r="J53" s="64"/>
      <c r="K53" s="62"/>
      <c r="L53" s="63"/>
      <c r="M53" s="64"/>
      <c r="N53" s="64"/>
      <c r="O53" s="64"/>
      <c r="P53" s="64"/>
      <c r="Q53" s="64"/>
      <c r="R53" s="62"/>
      <c r="S53" s="63"/>
      <c r="T53" s="64"/>
      <c r="U53" s="64"/>
      <c r="V53" s="64"/>
      <c r="W53" s="64"/>
      <c r="X53" s="64"/>
      <c r="Y53" s="103"/>
    </row>
    <row r="54" spans="1:27" ht="3.75" customHeight="1">
      <c r="A54" s="344"/>
      <c r="B54" s="362"/>
      <c r="C54" s="104"/>
      <c r="D54" s="341"/>
      <c r="E54" s="34"/>
      <c r="F54" s="59"/>
      <c r="G54" s="59"/>
      <c r="H54" s="59"/>
      <c r="I54" s="59"/>
      <c r="J54" s="59"/>
      <c r="K54" s="62"/>
      <c r="L54" s="63"/>
      <c r="M54" s="59"/>
      <c r="N54" s="59"/>
      <c r="O54" s="59"/>
      <c r="P54" s="59"/>
      <c r="Q54" s="59"/>
      <c r="R54" s="62"/>
      <c r="S54" s="63"/>
      <c r="T54" s="59"/>
      <c r="U54" s="59"/>
      <c r="V54" s="59"/>
      <c r="W54" s="59"/>
      <c r="X54" s="59"/>
      <c r="Y54" s="103"/>
    </row>
    <row r="55" spans="1:27">
      <c r="A55" s="344"/>
      <c r="B55" s="362"/>
      <c r="C55" s="104"/>
      <c r="D55" s="341"/>
      <c r="E55" s="23" t="s">
        <v>30</v>
      </c>
      <c r="F55" s="292" t="s">
        <v>31</v>
      </c>
      <c r="G55" s="292" t="s">
        <v>32</v>
      </c>
      <c r="H55" s="292" t="s">
        <v>33</v>
      </c>
      <c r="I55" s="292" t="s">
        <v>34</v>
      </c>
      <c r="J55" s="292" t="s">
        <v>34</v>
      </c>
      <c r="K55" s="62"/>
      <c r="L55" s="63"/>
      <c r="M55" s="216" t="s">
        <v>31</v>
      </c>
      <c r="N55" s="216" t="s">
        <v>32</v>
      </c>
      <c r="O55" s="216" t="s">
        <v>33</v>
      </c>
      <c r="P55" s="216" t="s">
        <v>34</v>
      </c>
      <c r="Q55" s="216" t="s">
        <v>34</v>
      </c>
      <c r="R55" s="62"/>
      <c r="S55" s="63"/>
      <c r="T55" s="216" t="s">
        <v>31</v>
      </c>
      <c r="U55" s="216" t="s">
        <v>32</v>
      </c>
      <c r="V55" s="216" t="s">
        <v>33</v>
      </c>
      <c r="W55" s="216" t="s">
        <v>34</v>
      </c>
      <c r="X55" s="216" t="s">
        <v>34</v>
      </c>
      <c r="Y55" s="103"/>
    </row>
    <row r="56" spans="1:27" ht="7.5" customHeight="1" thickBot="1">
      <c r="A56" s="344"/>
      <c r="B56" s="363"/>
      <c r="C56" s="105"/>
      <c r="D56" s="295"/>
      <c r="E56" s="155"/>
      <c r="F56" s="155"/>
      <c r="G56" s="155"/>
      <c r="H56" s="155"/>
      <c r="I56" s="155"/>
      <c r="J56" s="155"/>
      <c r="K56" s="155"/>
      <c r="L56" s="155"/>
      <c r="M56" s="155"/>
      <c r="N56" s="155"/>
      <c r="O56" s="155"/>
      <c r="P56" s="155"/>
      <c r="Q56" s="155"/>
      <c r="R56" s="155"/>
      <c r="S56" s="155"/>
      <c r="T56" s="155"/>
      <c r="U56" s="155"/>
      <c r="V56" s="155"/>
      <c r="W56" s="155"/>
      <c r="X56" s="155"/>
      <c r="Y56" s="293"/>
    </row>
    <row r="57" spans="1:27">
      <c r="A57" s="344"/>
      <c r="B57" s="73"/>
      <c r="C57" s="68"/>
      <c r="D57" s="68"/>
      <c r="E57" s="68"/>
      <c r="F57" s="68"/>
      <c r="G57" s="68"/>
    </row>
    <row r="58" spans="1:27" ht="15" customHeight="1">
      <c r="A58" s="344"/>
      <c r="C58" s="373" t="s">
        <v>178</v>
      </c>
      <c r="D58" s="373"/>
      <c r="E58" s="373"/>
      <c r="F58" s="373"/>
      <c r="G58" s="373"/>
      <c r="H58" s="373"/>
      <c r="I58" s="373"/>
      <c r="J58" s="373"/>
      <c r="K58" s="373"/>
      <c r="L58" s="373"/>
      <c r="M58" s="373"/>
      <c r="N58" s="373"/>
      <c r="O58" s="373"/>
      <c r="P58" s="373"/>
      <c r="Q58" s="373"/>
      <c r="R58" s="373"/>
      <c r="S58" s="373"/>
      <c r="T58" s="373"/>
      <c r="U58" s="373"/>
      <c r="V58" s="373"/>
      <c r="W58" s="373"/>
      <c r="X58" s="373"/>
      <c r="Z58" s="106"/>
      <c r="AA58" s="106"/>
    </row>
    <row r="59" spans="1:27" ht="15" customHeight="1">
      <c r="A59" s="344"/>
      <c r="C59" s="373"/>
      <c r="D59" s="373"/>
      <c r="E59" s="373"/>
      <c r="F59" s="373"/>
      <c r="G59" s="373"/>
      <c r="H59" s="373"/>
      <c r="I59" s="373"/>
      <c r="J59" s="373"/>
      <c r="K59" s="373"/>
      <c r="L59" s="373"/>
      <c r="M59" s="373"/>
      <c r="N59" s="373"/>
      <c r="O59" s="373"/>
      <c r="P59" s="373"/>
      <c r="Q59" s="373"/>
      <c r="R59" s="373"/>
      <c r="S59" s="373"/>
      <c r="T59" s="373"/>
      <c r="U59" s="373"/>
      <c r="V59" s="373"/>
      <c r="W59" s="373"/>
      <c r="X59" s="373"/>
      <c r="Z59" s="106"/>
      <c r="AA59" s="106"/>
    </row>
    <row r="60" spans="1:27" ht="15" customHeight="1" thickBot="1">
      <c r="A60" s="344"/>
      <c r="C60" s="384" t="s">
        <v>179</v>
      </c>
      <c r="D60" s="384"/>
      <c r="E60" s="384"/>
      <c r="F60" s="384"/>
      <c r="G60" s="384"/>
      <c r="H60" s="384"/>
      <c r="I60" s="384"/>
      <c r="J60" s="384"/>
      <c r="K60" s="384"/>
      <c r="L60" s="384"/>
      <c r="M60" s="384"/>
      <c r="N60" s="384"/>
      <c r="O60" s="384"/>
      <c r="P60" s="384"/>
      <c r="Q60" s="384"/>
      <c r="R60" s="384"/>
      <c r="S60" s="384"/>
      <c r="T60" s="384"/>
      <c r="U60" s="384"/>
      <c r="V60" s="384"/>
      <c r="W60" s="384"/>
      <c r="X60" s="340"/>
      <c r="Z60" s="106"/>
      <c r="AA60" s="106"/>
    </row>
    <row r="61" spans="1:27" ht="52.5" customHeight="1">
      <c r="A61" s="344"/>
      <c r="B61" s="357" t="s">
        <v>168</v>
      </c>
      <c r="C61" s="358"/>
      <c r="D61" s="358"/>
      <c r="E61" s="358"/>
      <c r="F61" s="358"/>
      <c r="G61" s="358"/>
      <c r="H61" s="358"/>
      <c r="I61" s="358"/>
      <c r="J61" s="358"/>
      <c r="K61" s="358"/>
      <c r="L61" s="358"/>
      <c r="M61" s="358"/>
      <c r="N61" s="358"/>
      <c r="O61" s="358"/>
      <c r="P61" s="358"/>
      <c r="Q61" s="358"/>
      <c r="R61" s="358"/>
      <c r="S61" s="358"/>
      <c r="T61" s="358"/>
      <c r="U61" s="358"/>
      <c r="V61" s="358"/>
      <c r="W61" s="358"/>
      <c r="X61" s="358"/>
      <c r="Y61" s="359"/>
    </row>
    <row r="62" spans="1:27" ht="7.5" customHeight="1">
      <c r="A62" s="344"/>
      <c r="B62" s="362" t="s">
        <v>169</v>
      </c>
      <c r="C62" s="314"/>
      <c r="D62" s="101"/>
      <c r="E62" s="102"/>
      <c r="F62" s="102"/>
      <c r="G62" s="102"/>
      <c r="H62" s="102"/>
      <c r="I62" s="102"/>
      <c r="J62" s="102"/>
      <c r="K62" s="30"/>
      <c r="L62" s="313"/>
      <c r="Y62" s="312"/>
    </row>
    <row r="63" spans="1:27" ht="14.25" customHeight="1">
      <c r="A63" s="344"/>
      <c r="B63" s="362"/>
      <c r="C63" s="104"/>
      <c r="D63" s="341"/>
      <c r="E63" s="51"/>
      <c r="F63" s="30"/>
      <c r="G63" s="30"/>
      <c r="H63" s="30"/>
      <c r="I63" s="30"/>
      <c r="J63" s="30"/>
      <c r="K63" s="52"/>
      <c r="L63" s="53"/>
      <c r="R63" s="297"/>
      <c r="S63" s="296"/>
      <c r="Y63" s="103"/>
    </row>
    <row r="64" spans="1:27" ht="14.25" customHeight="1">
      <c r="A64" s="344"/>
      <c r="B64" s="362"/>
      <c r="C64" s="104"/>
      <c r="D64" s="341"/>
      <c r="E64" s="55"/>
      <c r="F64" s="311"/>
      <c r="G64" s="311"/>
      <c r="H64" s="311"/>
      <c r="I64" s="311"/>
      <c r="J64" s="311"/>
      <c r="K64" s="56"/>
      <c r="L64" s="57"/>
      <c r="R64" s="297"/>
      <c r="S64" s="296"/>
      <c r="Y64" s="103"/>
    </row>
    <row r="65" spans="2:25" ht="14.25" customHeight="1">
      <c r="B65" s="362"/>
      <c r="C65" s="104"/>
      <c r="D65" s="341"/>
      <c r="E65" s="55"/>
      <c r="F65" s="311"/>
      <c r="G65" s="311"/>
      <c r="H65" s="311"/>
      <c r="I65" s="311"/>
      <c r="J65" s="311"/>
      <c r="K65" s="56"/>
      <c r="L65" s="57"/>
      <c r="R65" s="297"/>
      <c r="S65" s="296"/>
      <c r="Y65" s="103"/>
    </row>
    <row r="66" spans="2:25" ht="14.25" customHeight="1">
      <c r="B66" s="362"/>
      <c r="C66" s="104"/>
      <c r="D66" s="341"/>
      <c r="E66" s="55"/>
      <c r="F66" s="311"/>
      <c r="G66" s="311"/>
      <c r="H66" s="311"/>
      <c r="I66" s="311"/>
      <c r="J66" s="311"/>
      <c r="K66" s="56"/>
      <c r="L66" s="57"/>
      <c r="R66" s="297"/>
      <c r="S66" s="296"/>
      <c r="Y66" s="103"/>
    </row>
    <row r="67" spans="2:25" ht="14.25" customHeight="1">
      <c r="B67" s="362"/>
      <c r="C67" s="104"/>
      <c r="D67" s="341"/>
      <c r="E67" s="55"/>
      <c r="F67" s="311"/>
      <c r="G67" s="311"/>
      <c r="H67" s="311"/>
      <c r="I67" s="311"/>
      <c r="J67" s="311"/>
      <c r="K67" s="56"/>
      <c r="L67" s="57"/>
      <c r="R67" s="297"/>
      <c r="S67" s="296"/>
      <c r="Y67" s="103"/>
    </row>
    <row r="68" spans="2:25" ht="14.25" customHeight="1">
      <c r="B68" s="362"/>
      <c r="C68" s="104"/>
      <c r="D68" s="341"/>
      <c r="E68" s="55"/>
      <c r="F68" s="311"/>
      <c r="G68" s="311"/>
      <c r="H68" s="311"/>
      <c r="I68" s="311"/>
      <c r="J68" s="311"/>
      <c r="K68" s="56"/>
      <c r="L68" s="57"/>
      <c r="R68" s="297"/>
      <c r="S68" s="296"/>
      <c r="Y68" s="103"/>
    </row>
    <row r="69" spans="2:25" ht="14.25" customHeight="1">
      <c r="B69" s="362"/>
      <c r="C69" s="104"/>
      <c r="D69" s="341"/>
      <c r="E69" s="55"/>
      <c r="F69" s="311"/>
      <c r="G69" s="311"/>
      <c r="H69" s="311"/>
      <c r="I69" s="311"/>
      <c r="J69" s="311"/>
      <c r="K69" s="56"/>
      <c r="L69" s="57"/>
      <c r="R69" s="297"/>
      <c r="S69" s="296"/>
      <c r="Y69" s="103"/>
    </row>
    <row r="70" spans="2:25">
      <c r="B70" s="362"/>
      <c r="C70" s="104"/>
      <c r="D70" s="341"/>
      <c r="E70" s="55"/>
      <c r="F70" s="38"/>
      <c r="G70" s="38"/>
      <c r="H70" s="38"/>
      <c r="I70" s="38"/>
      <c r="J70" s="38"/>
      <c r="K70" s="56"/>
      <c r="L70" s="57"/>
      <c r="R70" s="297"/>
      <c r="S70" s="296"/>
      <c r="Y70" s="103"/>
    </row>
    <row r="71" spans="2:25">
      <c r="B71" s="362"/>
      <c r="C71" s="104"/>
      <c r="D71" s="341"/>
      <c r="E71" s="55"/>
      <c r="F71" s="39"/>
      <c r="G71" s="39"/>
      <c r="H71" s="39"/>
      <c r="I71" s="39"/>
      <c r="J71" s="39"/>
      <c r="K71" s="56"/>
      <c r="L71" s="57"/>
      <c r="R71" s="297"/>
      <c r="S71" s="296"/>
      <c r="Y71" s="103"/>
    </row>
    <row r="72" spans="2:25">
      <c r="B72" s="362"/>
      <c r="C72" s="104"/>
      <c r="D72" s="341"/>
      <c r="E72" s="55"/>
      <c r="F72" s="39"/>
      <c r="G72" s="39"/>
      <c r="H72" s="39"/>
      <c r="I72" s="39"/>
      <c r="J72" s="39"/>
      <c r="K72" s="56"/>
      <c r="L72" s="57"/>
      <c r="R72" s="297"/>
      <c r="S72" s="296"/>
      <c r="Y72" s="103"/>
    </row>
    <row r="73" spans="2:25">
      <c r="B73" s="362"/>
      <c r="C73" s="104"/>
      <c r="D73" s="341"/>
      <c r="E73" s="55"/>
      <c r="F73" s="39"/>
      <c r="G73" s="39"/>
      <c r="H73" s="39"/>
      <c r="I73" s="39"/>
      <c r="J73" s="39"/>
      <c r="K73" s="56"/>
      <c r="L73" s="57"/>
      <c r="R73" s="297"/>
      <c r="S73" s="296"/>
      <c r="Y73" s="103"/>
    </row>
    <row r="74" spans="2:25">
      <c r="B74" s="362"/>
      <c r="C74" s="104"/>
      <c r="D74" s="341"/>
      <c r="E74" s="55"/>
      <c r="F74" s="39"/>
      <c r="G74" s="39"/>
      <c r="H74" s="39"/>
      <c r="I74" s="39"/>
      <c r="J74" s="39"/>
      <c r="K74" s="56"/>
      <c r="L74" s="57"/>
      <c r="R74" s="297"/>
      <c r="S74" s="296"/>
      <c r="Y74" s="103"/>
    </row>
    <row r="75" spans="2:25">
      <c r="B75" s="362"/>
      <c r="C75" s="104"/>
      <c r="D75" s="341"/>
      <c r="E75" s="55"/>
      <c r="F75" s="308"/>
      <c r="G75" s="308"/>
      <c r="H75" s="308"/>
      <c r="I75" s="308"/>
      <c r="J75" s="308"/>
      <c r="K75" s="56"/>
      <c r="L75" s="57"/>
      <c r="R75" s="297"/>
      <c r="S75" s="296"/>
      <c r="Y75" s="103"/>
    </row>
    <row r="76" spans="2:25">
      <c r="B76" s="362"/>
      <c r="C76" s="104"/>
      <c r="D76" s="341"/>
      <c r="E76" s="55"/>
      <c r="F76" s="34"/>
      <c r="G76" s="34"/>
      <c r="H76" s="34"/>
      <c r="I76" s="34"/>
      <c r="J76" s="34"/>
      <c r="K76" s="56"/>
      <c r="L76" s="57"/>
      <c r="R76" s="297"/>
      <c r="S76" s="296"/>
      <c r="Y76" s="103"/>
    </row>
    <row r="77" spans="2:25">
      <c r="B77" s="362"/>
      <c r="C77" s="104"/>
      <c r="D77" s="341"/>
      <c r="E77" s="55"/>
      <c r="F77" s="34"/>
      <c r="G77" s="34"/>
      <c r="H77" s="34"/>
      <c r="I77" s="34"/>
      <c r="J77" s="34"/>
      <c r="K77" s="56"/>
      <c r="L77" s="57"/>
      <c r="R77" s="297"/>
      <c r="S77" s="296"/>
      <c r="Y77" s="103"/>
    </row>
    <row r="78" spans="2:25" ht="15.75">
      <c r="B78" s="362"/>
      <c r="C78" s="104"/>
      <c r="D78" s="341"/>
      <c r="E78" s="11"/>
      <c r="F78" s="367" t="s">
        <v>180</v>
      </c>
      <c r="G78" s="367"/>
      <c r="H78" s="367"/>
      <c r="I78" s="367"/>
      <c r="J78" s="367"/>
      <c r="K78" s="56"/>
      <c r="L78" s="57"/>
      <c r="M78" s="367" t="s">
        <v>181</v>
      </c>
      <c r="N78" s="367"/>
      <c r="O78" s="367"/>
      <c r="P78" s="367"/>
      <c r="Q78" s="367"/>
      <c r="R78" s="297"/>
      <c r="S78" s="296"/>
      <c r="T78" s="367" t="s">
        <v>182</v>
      </c>
      <c r="U78" s="367"/>
      <c r="V78" s="367"/>
      <c r="W78" s="367"/>
      <c r="X78" s="367"/>
      <c r="Y78" s="103"/>
    </row>
    <row r="79" spans="2:25">
      <c r="B79" s="362"/>
      <c r="C79" s="104"/>
      <c r="D79" s="341"/>
      <c r="E79" s="38"/>
      <c r="F79" s="42">
        <v>2013</v>
      </c>
      <c r="G79" s="42">
        <v>2014</v>
      </c>
      <c r="H79" s="42">
        <v>2015</v>
      </c>
      <c r="I79" s="42">
        <v>2016</v>
      </c>
      <c r="J79" s="42">
        <v>2017</v>
      </c>
      <c r="K79" s="56"/>
      <c r="L79" s="57"/>
      <c r="M79" s="42">
        <v>2013</v>
      </c>
      <c r="N79" s="42">
        <v>2014</v>
      </c>
      <c r="O79" s="42">
        <v>2015</v>
      </c>
      <c r="P79" s="42">
        <v>2016</v>
      </c>
      <c r="Q79" s="42">
        <v>2017</v>
      </c>
      <c r="R79" s="297"/>
      <c r="S79" s="296"/>
      <c r="T79" s="42">
        <v>2013</v>
      </c>
      <c r="U79" s="42">
        <v>2014</v>
      </c>
      <c r="V79" s="42">
        <v>2015</v>
      </c>
      <c r="W79" s="42">
        <v>2016</v>
      </c>
      <c r="X79" s="42">
        <v>2017</v>
      </c>
      <c r="Y79" s="103"/>
    </row>
    <row r="80" spans="2:25" ht="4.5" customHeight="1">
      <c r="B80" s="362"/>
      <c r="C80" s="104"/>
      <c r="D80" s="341"/>
      <c r="E80" s="38"/>
      <c r="F80" s="38"/>
      <c r="G80" s="38"/>
      <c r="H80" s="38"/>
      <c r="I80" s="38"/>
      <c r="J80" s="38"/>
      <c r="K80" s="56"/>
      <c r="L80" s="57"/>
      <c r="M80" s="38"/>
      <c r="N80" s="38"/>
      <c r="O80" s="38"/>
      <c r="P80" s="38"/>
      <c r="Q80" s="38"/>
      <c r="R80" s="297"/>
      <c r="S80" s="296"/>
      <c r="T80" s="38"/>
      <c r="U80" s="38"/>
      <c r="V80" s="38"/>
      <c r="W80" s="38"/>
      <c r="X80" s="38"/>
      <c r="Y80" s="103"/>
    </row>
    <row r="81" spans="2:25" ht="4.5" customHeight="1">
      <c r="B81" s="362"/>
      <c r="C81" s="104"/>
      <c r="D81" s="341"/>
      <c r="E81" s="38"/>
      <c r="F81" s="307"/>
      <c r="G81" s="307"/>
      <c r="H81" s="307"/>
      <c r="I81" s="307"/>
      <c r="J81" s="307"/>
      <c r="K81" s="56"/>
      <c r="L81" s="57"/>
      <c r="M81" s="307"/>
      <c r="N81" s="307"/>
      <c r="O81" s="307"/>
      <c r="P81" s="307"/>
      <c r="Q81" s="307"/>
      <c r="R81" s="297"/>
      <c r="S81" s="296"/>
      <c r="T81" s="307"/>
      <c r="U81" s="307"/>
      <c r="V81" s="307"/>
      <c r="W81" s="307"/>
      <c r="X81" s="307"/>
      <c r="Y81" s="103"/>
    </row>
    <row r="82" spans="2:25">
      <c r="B82" s="362"/>
      <c r="C82" s="104"/>
      <c r="D82" s="341"/>
      <c r="E82" s="21" t="s">
        <v>56</v>
      </c>
      <c r="F82" s="298"/>
      <c r="G82" s="298"/>
      <c r="H82" s="298"/>
      <c r="I82" s="298"/>
      <c r="J82" s="39">
        <v>100</v>
      </c>
      <c r="K82" s="62"/>
      <c r="L82" s="47"/>
      <c r="M82" s="298"/>
      <c r="N82" s="298"/>
      <c r="O82" s="298"/>
      <c r="P82" s="298"/>
      <c r="Q82" s="298"/>
      <c r="R82" s="297"/>
      <c r="S82" s="47"/>
      <c r="T82" s="48"/>
      <c r="U82" s="39">
        <v>0</v>
      </c>
      <c r="V82" s="39">
        <v>0</v>
      </c>
      <c r="W82" s="39">
        <v>0</v>
      </c>
      <c r="X82" s="39">
        <v>1.7</v>
      </c>
      <c r="Y82" s="103"/>
    </row>
    <row r="83" spans="2:25">
      <c r="B83" s="362"/>
      <c r="C83" s="104"/>
      <c r="D83" s="341"/>
      <c r="E83" s="21" t="s">
        <v>173</v>
      </c>
      <c r="F83" s="39">
        <v>87.5</v>
      </c>
      <c r="G83" s="39">
        <v>88.9</v>
      </c>
      <c r="H83" s="39">
        <v>88.9</v>
      </c>
      <c r="I83" s="39">
        <v>90.8</v>
      </c>
      <c r="J83" s="39">
        <v>91.5</v>
      </c>
      <c r="K83" s="62"/>
      <c r="L83" s="47"/>
      <c r="M83" s="39">
        <v>88.4</v>
      </c>
      <c r="N83" s="39">
        <v>90.5</v>
      </c>
      <c r="O83" s="39">
        <v>91.6</v>
      </c>
      <c r="P83" s="39">
        <v>92</v>
      </c>
      <c r="Q83" s="298"/>
      <c r="R83" s="297"/>
      <c r="S83" s="47"/>
      <c r="T83" s="59">
        <v>2</v>
      </c>
      <c r="U83" s="119">
        <v>1.55</v>
      </c>
      <c r="V83" s="119">
        <v>1.7</v>
      </c>
      <c r="W83" s="119">
        <v>1.45</v>
      </c>
      <c r="X83" s="119">
        <v>1.4</v>
      </c>
      <c r="Y83" s="103"/>
    </row>
    <row r="84" spans="2:25">
      <c r="B84" s="362"/>
      <c r="C84" s="104"/>
      <c r="D84" s="341"/>
      <c r="E84" s="21" t="s">
        <v>174</v>
      </c>
      <c r="F84" s="119">
        <v>85</v>
      </c>
      <c r="G84" s="119">
        <v>86.1</v>
      </c>
      <c r="H84" s="119">
        <v>87.3</v>
      </c>
      <c r="I84" s="119">
        <v>87.5</v>
      </c>
      <c r="J84" s="119">
        <v>88.3</v>
      </c>
      <c r="K84" s="62"/>
      <c r="L84" s="47"/>
      <c r="M84" s="119">
        <v>87.7</v>
      </c>
      <c r="N84" s="119">
        <v>88.5</v>
      </c>
      <c r="O84" s="119">
        <v>89.4</v>
      </c>
      <c r="P84" s="119" t="s">
        <v>183</v>
      </c>
      <c r="Q84" s="298"/>
      <c r="R84" s="297"/>
      <c r="S84" s="47"/>
      <c r="T84" s="59">
        <v>2.2000000000000002</v>
      </c>
      <c r="U84" s="39">
        <v>2</v>
      </c>
      <c r="V84" s="39">
        <v>1.9</v>
      </c>
      <c r="W84" s="39">
        <v>1.9</v>
      </c>
      <c r="X84" s="39">
        <v>1.8</v>
      </c>
      <c r="Y84" s="103"/>
    </row>
    <row r="85" spans="2:25" ht="4.5" customHeight="1">
      <c r="B85" s="362"/>
      <c r="C85" s="104"/>
      <c r="D85" s="341"/>
      <c r="E85" s="14"/>
      <c r="F85" s="49"/>
      <c r="G85" s="49"/>
      <c r="H85" s="49"/>
      <c r="I85" s="49"/>
      <c r="J85" s="49"/>
      <c r="K85" s="62"/>
      <c r="L85" s="63"/>
      <c r="M85" s="49"/>
      <c r="N85" s="49"/>
      <c r="O85" s="49"/>
      <c r="P85" s="49"/>
      <c r="Q85" s="49"/>
      <c r="R85" s="297"/>
      <c r="S85" s="296"/>
      <c r="T85" s="49"/>
      <c r="U85" s="49"/>
      <c r="V85" s="49"/>
      <c r="W85" s="49"/>
      <c r="X85" s="49"/>
      <c r="Y85" s="103"/>
    </row>
    <row r="86" spans="2:25" ht="4.5" customHeight="1">
      <c r="B86" s="362"/>
      <c r="C86" s="104"/>
      <c r="D86" s="341"/>
      <c r="E86" s="14"/>
      <c r="F86" s="39"/>
      <c r="G86" s="39"/>
      <c r="H86" s="39"/>
      <c r="I86" s="39"/>
      <c r="J86" s="39"/>
      <c r="K86" s="62"/>
      <c r="L86" s="63"/>
      <c r="M86" s="39"/>
      <c r="N86" s="39"/>
      <c r="O86" s="39"/>
      <c r="P86" s="39"/>
      <c r="Q86" s="39"/>
      <c r="R86" s="297"/>
      <c r="S86" s="296"/>
      <c r="T86" s="39"/>
      <c r="U86" s="39"/>
      <c r="V86" s="39"/>
      <c r="W86" s="39"/>
      <c r="X86" s="39"/>
      <c r="Y86" s="103"/>
    </row>
    <row r="87" spans="2:25">
      <c r="B87" s="362"/>
      <c r="C87" s="104"/>
      <c r="D87" s="341"/>
      <c r="E87" s="14"/>
      <c r="F87" s="216" t="s">
        <v>31</v>
      </c>
      <c r="G87" s="216" t="s">
        <v>31</v>
      </c>
      <c r="H87" s="216" t="s">
        <v>32</v>
      </c>
      <c r="I87" s="216" t="s">
        <v>33</v>
      </c>
      <c r="J87" s="216" t="s">
        <v>34</v>
      </c>
      <c r="K87" s="62"/>
      <c r="L87" s="63"/>
      <c r="M87" s="216" t="s">
        <v>31</v>
      </c>
      <c r="N87" s="216" t="s">
        <v>31</v>
      </c>
      <c r="O87" s="216" t="s">
        <v>32</v>
      </c>
      <c r="P87" s="216" t="s">
        <v>33</v>
      </c>
      <c r="Q87" s="216" t="s">
        <v>34</v>
      </c>
      <c r="R87" s="297"/>
      <c r="S87" s="296"/>
      <c r="T87" s="216" t="s">
        <v>31</v>
      </c>
      <c r="U87" s="216" t="s">
        <v>31</v>
      </c>
      <c r="V87" s="216" t="s">
        <v>32</v>
      </c>
      <c r="W87" s="216" t="s">
        <v>33</v>
      </c>
      <c r="X87" s="216" t="s">
        <v>34</v>
      </c>
      <c r="Y87" s="103"/>
    </row>
    <row r="88" spans="2:25" ht="7.5" customHeight="1" thickBot="1">
      <c r="B88" s="362"/>
      <c r="C88" s="105"/>
      <c r="D88" s="295"/>
      <c r="E88" s="221"/>
      <c r="F88" s="220"/>
      <c r="G88" s="220"/>
      <c r="H88" s="220"/>
      <c r="I88" s="220"/>
      <c r="J88" s="220"/>
      <c r="K88" s="220"/>
      <c r="L88" s="219"/>
      <c r="M88" s="294"/>
      <c r="N88" s="294"/>
      <c r="O88" s="294"/>
      <c r="P88" s="294"/>
      <c r="Q88" s="294"/>
      <c r="R88" s="294"/>
      <c r="S88" s="294"/>
      <c r="T88" s="294"/>
      <c r="U88" s="294"/>
      <c r="V88" s="294"/>
      <c r="W88" s="294"/>
      <c r="X88" s="294"/>
      <c r="Y88" s="293"/>
    </row>
    <row r="89" spans="2:25" ht="7.5" customHeight="1">
      <c r="B89" s="362"/>
      <c r="C89" s="104"/>
      <c r="D89" s="341"/>
      <c r="E89" s="16"/>
      <c r="F89" s="16"/>
      <c r="G89" s="16"/>
      <c r="H89" s="16"/>
      <c r="I89" s="16"/>
      <c r="J89" s="16"/>
      <c r="K89" s="339"/>
      <c r="L89" s="310"/>
      <c r="Y89" s="103"/>
    </row>
    <row r="90" spans="2:25" ht="14.25" customHeight="1">
      <c r="B90" s="362"/>
      <c r="C90" s="104"/>
      <c r="D90" s="341"/>
      <c r="E90" s="51"/>
      <c r="F90" s="51"/>
      <c r="G90" s="51"/>
      <c r="H90" s="51"/>
      <c r="I90" s="51"/>
      <c r="J90" s="51"/>
      <c r="K90" s="52"/>
      <c r="L90" s="53"/>
      <c r="R90" s="297"/>
      <c r="S90" s="296"/>
      <c r="Y90" s="103"/>
    </row>
    <row r="91" spans="2:25" ht="14.25" customHeight="1">
      <c r="B91" s="362"/>
      <c r="C91" s="104"/>
      <c r="D91" s="341"/>
      <c r="E91" s="55"/>
      <c r="F91" s="309"/>
      <c r="G91" s="309"/>
      <c r="H91" s="309"/>
      <c r="I91" s="309"/>
      <c r="J91" s="309"/>
      <c r="K91" s="56"/>
      <c r="L91" s="57"/>
      <c r="R91" s="297"/>
      <c r="S91" s="296"/>
      <c r="Y91" s="103"/>
    </row>
    <row r="92" spans="2:25" ht="14.25" customHeight="1">
      <c r="B92" s="362"/>
      <c r="C92" s="104"/>
      <c r="D92" s="341"/>
      <c r="E92" s="55"/>
      <c r="F92" s="309"/>
      <c r="G92" s="309"/>
      <c r="H92" s="309"/>
      <c r="I92" s="309"/>
      <c r="J92" s="309"/>
      <c r="K92" s="56"/>
      <c r="L92" s="57"/>
      <c r="R92" s="297"/>
      <c r="S92" s="296"/>
      <c r="Y92" s="103"/>
    </row>
    <row r="93" spans="2:25" ht="14.25" customHeight="1">
      <c r="B93" s="362"/>
      <c r="C93" s="104"/>
      <c r="D93" s="341"/>
      <c r="E93" s="55"/>
      <c r="F93" s="309"/>
      <c r="G93" s="309"/>
      <c r="H93" s="309"/>
      <c r="I93" s="309"/>
      <c r="J93" s="309"/>
      <c r="K93" s="56"/>
      <c r="L93" s="57"/>
      <c r="R93" s="297"/>
      <c r="S93" s="296"/>
      <c r="Y93" s="103"/>
    </row>
    <row r="94" spans="2:25" ht="14.25" customHeight="1">
      <c r="B94" s="362"/>
      <c r="C94" s="104"/>
      <c r="D94" s="341"/>
      <c r="E94" s="55"/>
      <c r="F94" s="309"/>
      <c r="G94" s="309"/>
      <c r="H94" s="309"/>
      <c r="I94" s="309"/>
      <c r="J94" s="309"/>
      <c r="K94" s="56"/>
      <c r="L94" s="57"/>
      <c r="R94" s="297"/>
      <c r="S94" s="296"/>
      <c r="Y94" s="103"/>
    </row>
    <row r="95" spans="2:25" ht="14.25" customHeight="1">
      <c r="B95" s="362"/>
      <c r="C95" s="104"/>
      <c r="D95" s="341"/>
      <c r="E95" s="55"/>
      <c r="F95" s="309"/>
      <c r="G95" s="309"/>
      <c r="H95" s="309"/>
      <c r="I95" s="309"/>
      <c r="J95" s="309"/>
      <c r="K95" s="56"/>
      <c r="L95" s="57"/>
      <c r="R95" s="297"/>
      <c r="S95" s="296"/>
      <c r="Y95" s="103"/>
    </row>
    <row r="96" spans="2:25" ht="14.25" customHeight="1">
      <c r="B96" s="362"/>
      <c r="C96" s="104"/>
      <c r="D96" s="341"/>
      <c r="E96" s="55"/>
      <c r="F96" s="309"/>
      <c r="G96" s="309"/>
      <c r="H96" s="309"/>
      <c r="I96" s="309"/>
      <c r="J96" s="309"/>
      <c r="K96" s="56"/>
      <c r="L96" s="57"/>
      <c r="R96" s="297"/>
      <c r="S96" s="296"/>
      <c r="Y96" s="103"/>
    </row>
    <row r="97" spans="2:25">
      <c r="B97" s="362"/>
      <c r="C97" s="104"/>
      <c r="D97" s="341"/>
      <c r="E97" s="55"/>
      <c r="F97" s="38"/>
      <c r="G97" s="38"/>
      <c r="H97" s="38"/>
      <c r="I97" s="38"/>
      <c r="J97" s="38"/>
      <c r="K97" s="56"/>
      <c r="L97" s="57"/>
      <c r="R97" s="297"/>
      <c r="S97" s="296"/>
      <c r="Y97" s="103"/>
    </row>
    <row r="98" spans="2:25">
      <c r="B98" s="362"/>
      <c r="C98" s="104"/>
      <c r="D98" s="341"/>
      <c r="E98" s="55"/>
      <c r="F98" s="59"/>
      <c r="G98" s="59"/>
      <c r="H98" s="59"/>
      <c r="I98" s="59"/>
      <c r="J98" s="59"/>
      <c r="K98" s="56"/>
      <c r="L98" s="57"/>
      <c r="R98" s="297"/>
      <c r="S98" s="296"/>
      <c r="Y98" s="103"/>
    </row>
    <row r="99" spans="2:25">
      <c r="B99" s="362"/>
      <c r="C99" s="104"/>
      <c r="D99" s="341"/>
      <c r="E99" s="55"/>
      <c r="F99" s="59"/>
      <c r="G99" s="59"/>
      <c r="H99" s="59"/>
      <c r="I99" s="59"/>
      <c r="J99" s="59"/>
      <c r="K99" s="56"/>
      <c r="L99" s="57"/>
      <c r="R99" s="297"/>
      <c r="S99" s="296"/>
      <c r="Y99" s="103"/>
    </row>
    <row r="100" spans="2:25">
      <c r="B100" s="362"/>
      <c r="C100" s="104"/>
      <c r="D100" s="341"/>
      <c r="E100" s="55"/>
      <c r="F100" s="59"/>
      <c r="G100" s="59"/>
      <c r="H100" s="59"/>
      <c r="I100" s="59"/>
      <c r="J100" s="59"/>
      <c r="K100" s="56"/>
      <c r="L100" s="57"/>
      <c r="R100" s="297"/>
      <c r="S100" s="296"/>
      <c r="Y100" s="103"/>
    </row>
    <row r="101" spans="2:25">
      <c r="B101" s="362"/>
      <c r="C101" s="104"/>
      <c r="D101" s="341"/>
      <c r="E101" s="55"/>
      <c r="F101" s="59"/>
      <c r="G101" s="59"/>
      <c r="H101" s="59"/>
      <c r="I101" s="59"/>
      <c r="J101" s="59"/>
      <c r="K101" s="56"/>
      <c r="L101" s="57"/>
      <c r="R101" s="297"/>
      <c r="S101" s="296"/>
      <c r="Y101" s="103"/>
    </row>
    <row r="102" spans="2:25">
      <c r="B102" s="362"/>
      <c r="C102" s="104"/>
      <c r="D102" s="341"/>
      <c r="E102" s="55"/>
      <c r="F102" s="308"/>
      <c r="G102" s="308"/>
      <c r="H102" s="308"/>
      <c r="I102" s="308"/>
      <c r="J102" s="308"/>
      <c r="K102" s="56"/>
      <c r="L102" s="57"/>
      <c r="R102" s="297"/>
      <c r="S102" s="296"/>
      <c r="Y102" s="103"/>
    </row>
    <row r="103" spans="2:25">
      <c r="B103" s="362"/>
      <c r="C103" s="104"/>
      <c r="D103" s="341"/>
      <c r="E103" s="55"/>
      <c r="F103" s="55"/>
      <c r="G103" s="55"/>
      <c r="H103" s="55"/>
      <c r="I103" s="55"/>
      <c r="J103" s="55"/>
      <c r="K103" s="56"/>
      <c r="L103" s="57"/>
      <c r="R103" s="297"/>
      <c r="S103" s="296"/>
      <c r="Y103" s="103"/>
    </row>
    <row r="104" spans="2:25">
      <c r="B104" s="362"/>
      <c r="C104" s="104"/>
      <c r="D104" s="341"/>
      <c r="E104" s="55"/>
      <c r="F104" s="55"/>
      <c r="G104" s="55"/>
      <c r="H104" s="55"/>
      <c r="I104" s="55"/>
      <c r="J104" s="55"/>
      <c r="K104" s="56"/>
      <c r="L104" s="57"/>
      <c r="R104" s="297"/>
      <c r="S104" s="296"/>
      <c r="Y104" s="103"/>
    </row>
    <row r="105" spans="2:25" ht="15.75">
      <c r="B105" s="362"/>
      <c r="C105" s="104"/>
      <c r="D105" s="341"/>
      <c r="E105" s="11"/>
      <c r="F105" s="367" t="s">
        <v>184</v>
      </c>
      <c r="G105" s="367"/>
      <c r="H105" s="367"/>
      <c r="I105" s="367"/>
      <c r="J105" s="367"/>
      <c r="K105" s="56"/>
      <c r="L105" s="57"/>
      <c r="M105" s="367" t="s">
        <v>185</v>
      </c>
      <c r="N105" s="367"/>
      <c r="O105" s="367"/>
      <c r="P105" s="367"/>
      <c r="Q105" s="367"/>
      <c r="R105" s="297"/>
      <c r="S105" s="296"/>
      <c r="T105" s="367" t="s">
        <v>186</v>
      </c>
      <c r="U105" s="367"/>
      <c r="V105" s="367"/>
      <c r="W105" s="367"/>
      <c r="X105" s="367"/>
      <c r="Y105" s="103"/>
    </row>
    <row r="106" spans="2:25">
      <c r="B106" s="362"/>
      <c r="C106" s="104"/>
      <c r="D106" s="341"/>
      <c r="E106" s="38"/>
      <c r="F106" s="42">
        <v>2013</v>
      </c>
      <c r="G106" s="42">
        <v>2014</v>
      </c>
      <c r="H106" s="42">
        <v>2015</v>
      </c>
      <c r="I106" s="42">
        <v>2016</v>
      </c>
      <c r="J106" s="42">
        <v>2017</v>
      </c>
      <c r="K106" s="56"/>
      <c r="L106" s="57"/>
      <c r="M106" s="42">
        <v>2013</v>
      </c>
      <c r="N106" s="42">
        <v>2014</v>
      </c>
      <c r="O106" s="42">
        <v>2015</v>
      </c>
      <c r="P106" s="42">
        <v>2016</v>
      </c>
      <c r="Q106" s="42">
        <v>2017</v>
      </c>
      <c r="R106" s="297"/>
      <c r="S106" s="296"/>
      <c r="T106" s="42">
        <v>2013</v>
      </c>
      <c r="U106" s="42">
        <v>2014</v>
      </c>
      <c r="V106" s="42">
        <v>2015</v>
      </c>
      <c r="W106" s="42">
        <v>2016</v>
      </c>
      <c r="X106" s="42">
        <v>2017</v>
      </c>
      <c r="Y106" s="103"/>
    </row>
    <row r="107" spans="2:25" ht="4.5" customHeight="1">
      <c r="B107" s="362"/>
      <c r="C107" s="104"/>
      <c r="D107" s="341"/>
      <c r="E107" s="38"/>
      <c r="F107" s="38"/>
      <c r="G107" s="38"/>
      <c r="H107" s="38"/>
      <c r="I107" s="38"/>
      <c r="J107" s="38"/>
      <c r="K107" s="56"/>
      <c r="L107" s="57"/>
      <c r="M107" s="38"/>
      <c r="N107" s="38"/>
      <c r="O107" s="38"/>
      <c r="P107" s="38"/>
      <c r="Q107" s="38"/>
      <c r="R107" s="297"/>
      <c r="S107" s="296"/>
      <c r="T107" s="38"/>
      <c r="U107" s="38"/>
      <c r="V107" s="38"/>
      <c r="W107" s="38"/>
      <c r="X107" s="38"/>
      <c r="Y107" s="103"/>
    </row>
    <row r="108" spans="2:25" ht="4.5" customHeight="1">
      <c r="B108" s="362"/>
      <c r="C108" s="104"/>
      <c r="D108" s="341"/>
      <c r="E108" s="38"/>
      <c r="F108" s="307"/>
      <c r="G108" s="307"/>
      <c r="H108" s="307"/>
      <c r="I108" s="307"/>
      <c r="J108" s="307"/>
      <c r="K108" s="56"/>
      <c r="L108" s="57"/>
      <c r="M108" s="307"/>
      <c r="N108" s="307"/>
      <c r="O108" s="307"/>
      <c r="P108" s="307"/>
      <c r="Q108" s="307"/>
      <c r="R108" s="297"/>
      <c r="S108" s="296"/>
      <c r="T108" s="307"/>
      <c r="U108" s="307"/>
      <c r="V108" s="307"/>
      <c r="W108" s="307"/>
      <c r="X108" s="307"/>
      <c r="Y108" s="103"/>
    </row>
    <row r="109" spans="2:25">
      <c r="B109" s="362"/>
      <c r="C109" s="104"/>
      <c r="D109" s="383" t="s">
        <v>187</v>
      </c>
      <c r="E109" s="21" t="s">
        <v>56</v>
      </c>
      <c r="F109" s="298"/>
      <c r="G109" s="298"/>
      <c r="H109" s="298"/>
      <c r="I109" s="298"/>
      <c r="J109" s="48"/>
      <c r="K109" s="62"/>
      <c r="L109" s="47"/>
      <c r="M109" s="298"/>
      <c r="N109" s="298"/>
      <c r="O109" s="298"/>
      <c r="P109" s="298"/>
      <c r="Q109" s="48"/>
      <c r="R109" s="297"/>
      <c r="S109" s="47"/>
      <c r="T109" s="298"/>
      <c r="U109" s="298"/>
      <c r="V109" s="298"/>
      <c r="W109" s="298"/>
      <c r="X109" s="48"/>
      <c r="Y109" s="103"/>
    </row>
    <row r="110" spans="2:25">
      <c r="B110" s="362"/>
      <c r="C110" s="104"/>
      <c r="D110" s="383"/>
      <c r="E110" s="21" t="s">
        <v>173</v>
      </c>
      <c r="F110" s="122">
        <v>77.8</v>
      </c>
      <c r="G110" s="122">
        <v>78.7</v>
      </c>
      <c r="H110" s="122">
        <v>84.4</v>
      </c>
      <c r="I110" s="215">
        <v>82</v>
      </c>
      <c r="J110" s="215">
        <v>84.5</v>
      </c>
      <c r="K110" s="62"/>
      <c r="L110" s="47"/>
      <c r="M110" s="122">
        <v>67.400000000000006</v>
      </c>
      <c r="N110" s="122">
        <v>75</v>
      </c>
      <c r="O110" s="122">
        <v>73.599999999999994</v>
      </c>
      <c r="P110" s="122">
        <v>75.75</v>
      </c>
      <c r="Q110" s="122">
        <v>78.5</v>
      </c>
      <c r="R110" s="297"/>
      <c r="S110" s="47"/>
      <c r="T110" s="122">
        <v>40</v>
      </c>
      <c r="U110" s="122">
        <v>58.3</v>
      </c>
      <c r="V110" s="122">
        <v>57.1</v>
      </c>
      <c r="W110" s="215">
        <v>56.3</v>
      </c>
      <c r="X110" s="215">
        <v>65</v>
      </c>
      <c r="Y110" s="103"/>
    </row>
    <row r="111" spans="2:25">
      <c r="B111" s="362"/>
      <c r="C111" s="104"/>
      <c r="D111" s="383"/>
      <c r="E111" s="21" t="s">
        <v>174</v>
      </c>
      <c r="F111" s="122">
        <v>73.599999999999994</v>
      </c>
      <c r="G111" s="122">
        <v>75.5</v>
      </c>
      <c r="H111" s="122">
        <v>78.2</v>
      </c>
      <c r="I111" s="215">
        <v>78.400000000000006</v>
      </c>
      <c r="J111" s="215">
        <v>79</v>
      </c>
      <c r="K111" s="62"/>
      <c r="L111" s="47"/>
      <c r="M111" s="122">
        <v>67.8</v>
      </c>
      <c r="N111" s="122">
        <v>69.099999999999994</v>
      </c>
      <c r="O111" s="122">
        <v>69.900000000000006</v>
      </c>
      <c r="P111" s="122">
        <v>71.8</v>
      </c>
      <c r="Q111" s="122">
        <v>72.8</v>
      </c>
      <c r="R111" s="297"/>
      <c r="S111" s="47"/>
      <c r="T111" s="122">
        <v>63.5</v>
      </c>
      <c r="U111" s="122">
        <v>63.9</v>
      </c>
      <c r="V111" s="122">
        <v>64</v>
      </c>
      <c r="W111" s="215">
        <v>64.099999999999994</v>
      </c>
      <c r="X111" s="215">
        <v>63.4</v>
      </c>
      <c r="Y111" s="103"/>
    </row>
    <row r="112" spans="2:25" ht="4.5" customHeight="1">
      <c r="B112" s="362"/>
      <c r="C112" s="104"/>
      <c r="D112" s="306"/>
      <c r="E112" s="305"/>
      <c r="F112" s="304"/>
      <c r="G112" s="304"/>
      <c r="H112" s="304"/>
      <c r="I112" s="303"/>
      <c r="J112" s="303"/>
      <c r="K112" s="62"/>
      <c r="L112" s="63"/>
      <c r="M112" s="303"/>
      <c r="N112" s="303"/>
      <c r="O112" s="303"/>
      <c r="P112" s="303"/>
      <c r="Q112" s="303"/>
      <c r="R112" s="297"/>
      <c r="S112" s="296"/>
      <c r="T112" s="304"/>
      <c r="U112" s="304"/>
      <c r="V112" s="304"/>
      <c r="W112" s="303"/>
      <c r="X112" s="303"/>
      <c r="Y112" s="103"/>
    </row>
    <row r="113" spans="2:25" ht="4.5" customHeight="1">
      <c r="B113" s="362"/>
      <c r="C113" s="104"/>
      <c r="D113" s="302"/>
      <c r="E113" s="301"/>
      <c r="F113" s="300"/>
      <c r="G113" s="300"/>
      <c r="H113" s="300"/>
      <c r="I113" s="299"/>
      <c r="J113" s="299"/>
      <c r="K113" s="62"/>
      <c r="L113" s="63"/>
      <c r="M113" s="299"/>
      <c r="N113" s="299"/>
      <c r="O113" s="299"/>
      <c r="P113" s="299"/>
      <c r="Q113" s="299"/>
      <c r="R113" s="297"/>
      <c r="S113" s="296"/>
      <c r="T113" s="300"/>
      <c r="U113" s="300"/>
      <c r="V113" s="300"/>
      <c r="W113" s="299"/>
      <c r="X113" s="299"/>
      <c r="Y113" s="103"/>
    </row>
    <row r="114" spans="2:25">
      <c r="B114" s="362"/>
      <c r="C114" s="104"/>
      <c r="D114" s="383" t="s">
        <v>188</v>
      </c>
      <c r="E114" s="21" t="s">
        <v>56</v>
      </c>
      <c r="F114" s="298"/>
      <c r="G114" s="298"/>
      <c r="H114" s="298"/>
      <c r="I114" s="298"/>
      <c r="J114" s="298"/>
      <c r="K114" s="62"/>
      <c r="L114" s="63"/>
      <c r="M114" s="298"/>
      <c r="N114" s="298"/>
      <c r="O114" s="298"/>
      <c r="P114" s="298"/>
      <c r="Q114" s="298"/>
      <c r="R114" s="297"/>
      <c r="S114" s="63"/>
      <c r="T114" s="298"/>
      <c r="U114" s="298"/>
      <c r="V114" s="298"/>
      <c r="W114" s="298"/>
      <c r="X114" s="298"/>
      <c r="Y114" s="103"/>
    </row>
    <row r="115" spans="2:25">
      <c r="B115" s="362"/>
      <c r="C115" s="104"/>
      <c r="D115" s="383"/>
      <c r="E115" s="21" t="s">
        <v>173</v>
      </c>
      <c r="F115" s="122">
        <v>80</v>
      </c>
      <c r="G115" s="122">
        <v>83.1</v>
      </c>
      <c r="H115" s="59">
        <v>86.7</v>
      </c>
      <c r="I115" s="215">
        <v>86.3</v>
      </c>
      <c r="J115" s="298"/>
      <c r="K115" s="62"/>
      <c r="L115" s="63"/>
      <c r="M115" s="122">
        <v>67.900000000000006</v>
      </c>
      <c r="N115" s="122">
        <v>76.900000000000006</v>
      </c>
      <c r="O115" s="122">
        <v>76.7</v>
      </c>
      <c r="P115" s="122">
        <v>79.150000000000006</v>
      </c>
      <c r="Q115" s="298"/>
      <c r="R115" s="297"/>
      <c r="S115" s="63"/>
      <c r="T115" s="122">
        <v>60</v>
      </c>
      <c r="U115" s="122">
        <v>60</v>
      </c>
      <c r="V115" s="59">
        <v>70.599999999999994</v>
      </c>
      <c r="W115" s="215">
        <v>64.7</v>
      </c>
      <c r="X115" s="298"/>
      <c r="Y115" s="103"/>
    </row>
    <row r="116" spans="2:25">
      <c r="B116" s="362"/>
      <c r="C116" s="104"/>
      <c r="D116" s="383"/>
      <c r="E116" s="21" t="s">
        <v>174</v>
      </c>
      <c r="F116" s="122">
        <v>78.3</v>
      </c>
      <c r="G116" s="122">
        <v>79.599999999999994</v>
      </c>
      <c r="H116" s="59">
        <v>81.599999999999994</v>
      </c>
      <c r="I116" s="122" t="s">
        <v>189</v>
      </c>
      <c r="J116" s="298"/>
      <c r="K116" s="62"/>
      <c r="L116" s="63"/>
      <c r="M116" s="122">
        <v>72.900000000000006</v>
      </c>
      <c r="N116" s="122">
        <v>73.5</v>
      </c>
      <c r="O116" s="122">
        <v>74.5</v>
      </c>
      <c r="P116" s="122" t="s">
        <v>190</v>
      </c>
      <c r="Q116" s="298"/>
      <c r="R116" s="297"/>
      <c r="S116" s="63"/>
      <c r="T116" s="122">
        <v>70.900000000000006</v>
      </c>
      <c r="U116" s="122">
        <v>69.8</v>
      </c>
      <c r="V116" s="59">
        <v>70.2</v>
      </c>
      <c r="W116" s="215" t="s">
        <v>191</v>
      </c>
      <c r="X116" s="298"/>
      <c r="Y116" s="103"/>
    </row>
    <row r="117" spans="2:25" ht="4.5" customHeight="1">
      <c r="B117" s="362"/>
      <c r="C117" s="104"/>
      <c r="D117" s="341"/>
      <c r="E117" s="14"/>
      <c r="F117" s="64"/>
      <c r="G117" s="64"/>
      <c r="H117" s="64"/>
      <c r="I117" s="64"/>
      <c r="J117" s="64"/>
      <c r="K117" s="62"/>
      <c r="L117" s="63"/>
      <c r="M117" s="49"/>
      <c r="N117" s="49"/>
      <c r="O117" s="49"/>
      <c r="P117" s="49"/>
      <c r="Q117" s="49"/>
      <c r="R117" s="297"/>
      <c r="S117" s="296"/>
      <c r="T117" s="64"/>
      <c r="U117" s="64"/>
      <c r="V117" s="64"/>
      <c r="W117" s="64"/>
      <c r="X117" s="64"/>
      <c r="Y117" s="103"/>
    </row>
    <row r="118" spans="2:25" ht="4.5" customHeight="1">
      <c r="B118" s="362"/>
      <c r="C118" s="104"/>
      <c r="D118" s="341"/>
      <c r="E118" s="14"/>
      <c r="F118" s="59"/>
      <c r="G118" s="59"/>
      <c r="H118" s="59"/>
      <c r="I118" s="59"/>
      <c r="J118" s="59"/>
      <c r="K118" s="62"/>
      <c r="L118" s="63"/>
      <c r="M118" s="39"/>
      <c r="N118" s="39"/>
      <c r="O118" s="39"/>
      <c r="P118" s="39"/>
      <c r="Q118" s="39"/>
      <c r="R118" s="297"/>
      <c r="S118" s="296"/>
      <c r="T118" s="59"/>
      <c r="U118" s="59"/>
      <c r="V118" s="59"/>
      <c r="W118" s="59"/>
      <c r="X118" s="59"/>
      <c r="Y118" s="103"/>
    </row>
    <row r="119" spans="2:25">
      <c r="B119" s="362"/>
      <c r="C119" s="104"/>
      <c r="D119" s="341"/>
      <c r="E119" s="14"/>
      <c r="F119" s="216" t="s">
        <v>31</v>
      </c>
      <c r="G119" s="216" t="s">
        <v>31</v>
      </c>
      <c r="H119" s="216" t="s">
        <v>32</v>
      </c>
      <c r="I119" s="216" t="s">
        <v>33</v>
      </c>
      <c r="J119" s="216" t="s">
        <v>34</v>
      </c>
      <c r="K119" s="62"/>
      <c r="L119" s="63"/>
      <c r="M119" s="216" t="s">
        <v>31</v>
      </c>
      <c r="N119" s="216" t="s">
        <v>31</v>
      </c>
      <c r="O119" s="216" t="s">
        <v>32</v>
      </c>
      <c r="P119" s="216" t="s">
        <v>33</v>
      </c>
      <c r="Q119" s="216" t="s">
        <v>34</v>
      </c>
      <c r="R119" s="297"/>
      <c r="S119" s="296"/>
      <c r="T119" s="216" t="s">
        <v>31</v>
      </c>
      <c r="U119" s="216" t="s">
        <v>31</v>
      </c>
      <c r="V119" s="216" t="s">
        <v>32</v>
      </c>
      <c r="W119" s="216" t="s">
        <v>33</v>
      </c>
      <c r="X119" s="216" t="s">
        <v>34</v>
      </c>
      <c r="Y119" s="103"/>
    </row>
    <row r="120" spans="2:25" ht="7.5" customHeight="1" thickBot="1">
      <c r="B120" s="363"/>
      <c r="C120" s="105"/>
      <c r="D120" s="295"/>
      <c r="E120" s="155"/>
      <c r="F120" s="155"/>
      <c r="G120" s="155"/>
      <c r="H120" s="155"/>
      <c r="I120" s="155"/>
      <c r="J120" s="155"/>
      <c r="K120" s="155"/>
      <c r="L120" s="155"/>
      <c r="M120" s="294"/>
      <c r="N120" s="294"/>
      <c r="O120" s="294"/>
      <c r="P120" s="294"/>
      <c r="Q120" s="294"/>
      <c r="R120" s="294"/>
      <c r="S120" s="294"/>
      <c r="T120" s="294"/>
      <c r="U120" s="294"/>
      <c r="V120" s="294"/>
      <c r="W120" s="294"/>
      <c r="X120" s="294"/>
      <c r="Y120" s="293"/>
    </row>
    <row r="121" spans="2:25">
      <c r="C121" s="68"/>
      <c r="D121" s="68"/>
      <c r="E121" s="68"/>
      <c r="F121" s="68"/>
      <c r="G121" s="68"/>
    </row>
    <row r="122" spans="2:25">
      <c r="C122" s="373" t="s">
        <v>178</v>
      </c>
      <c r="D122" s="373"/>
      <c r="E122" s="373"/>
      <c r="F122" s="373"/>
      <c r="G122" s="373"/>
      <c r="H122" s="373"/>
      <c r="I122" s="373"/>
      <c r="J122" s="373"/>
      <c r="K122" s="373"/>
      <c r="L122" s="373"/>
      <c r="M122" s="373"/>
      <c r="N122" s="373"/>
      <c r="O122" s="373"/>
      <c r="P122" s="373"/>
      <c r="Q122" s="373"/>
      <c r="R122" s="373"/>
      <c r="S122" s="373"/>
      <c r="T122" s="373"/>
      <c r="U122" s="373"/>
      <c r="V122" s="373"/>
      <c r="W122" s="373"/>
      <c r="X122" s="373"/>
    </row>
    <row r="123" spans="2:25">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row>
    <row r="124" spans="2:25">
      <c r="C124" s="384" t="s">
        <v>192</v>
      </c>
      <c r="D124" s="384"/>
      <c r="E124" s="384"/>
      <c r="F124" s="384"/>
      <c r="G124" s="384"/>
      <c r="H124" s="384"/>
      <c r="I124" s="384"/>
      <c r="J124" s="384"/>
      <c r="K124" s="384"/>
      <c r="L124" s="384"/>
      <c r="M124" s="384"/>
      <c r="N124" s="384"/>
      <c r="O124" s="384"/>
      <c r="P124" s="384"/>
      <c r="Q124" s="384"/>
      <c r="R124" s="384"/>
      <c r="S124" s="384"/>
      <c r="T124" s="384"/>
      <c r="U124" s="384"/>
      <c r="V124" s="384"/>
      <c r="W124" s="384"/>
    </row>
    <row r="125" spans="2:25">
      <c r="C125" s="384"/>
      <c r="D125" s="384"/>
      <c r="E125" s="384"/>
      <c r="F125" s="384"/>
      <c r="G125" s="384"/>
      <c r="H125" s="384"/>
      <c r="I125" s="384"/>
      <c r="J125" s="384"/>
      <c r="K125" s="384"/>
      <c r="L125" s="384"/>
      <c r="M125" s="384"/>
      <c r="N125" s="384"/>
      <c r="O125" s="384"/>
      <c r="P125" s="384"/>
      <c r="Q125" s="384"/>
      <c r="R125" s="384"/>
      <c r="S125" s="384"/>
      <c r="T125" s="384"/>
      <c r="U125" s="384"/>
      <c r="V125" s="384"/>
      <c r="W125" s="384"/>
    </row>
  </sheetData>
  <mergeCells count="24">
    <mergeCell ref="D114:D116"/>
    <mergeCell ref="C122:X123"/>
    <mergeCell ref="C124:W124"/>
    <mergeCell ref="C125:W125"/>
    <mergeCell ref="C58:X59"/>
    <mergeCell ref="B61:Y61"/>
    <mergeCell ref="B62:B120"/>
    <mergeCell ref="F78:J78"/>
    <mergeCell ref="M78:Q78"/>
    <mergeCell ref="T78:X78"/>
    <mergeCell ref="D109:D111"/>
    <mergeCell ref="F105:J105"/>
    <mergeCell ref="M105:Q105"/>
    <mergeCell ref="T105:X105"/>
    <mergeCell ref="C60:W60"/>
    <mergeCell ref="B1:AA1"/>
    <mergeCell ref="B2:Y2"/>
    <mergeCell ref="B3:B56"/>
    <mergeCell ref="F19:J19"/>
    <mergeCell ref="M19:Q19"/>
    <mergeCell ref="T19:X19"/>
    <mergeCell ref="F46:J46"/>
    <mergeCell ref="M46:Q46"/>
    <mergeCell ref="T46:X46"/>
  </mergeCells>
  <conditionalFormatting sqref="I110:J110 F104:J104 I83:J83 K88 F71:J75 F97:J102 W110:X110 P83:Q83 P110:Q110 F107:J108 M107:Q108 T107:X108 I115 T29:X29 F82:H84 F80:J81 F85:J88 M80:Q81 M82:O84 M85:Q87 T85:X87 T82:V84 W83:X83 T80:X81 M109:O116 F109:H116 T109:V116 F29:J29 M29:Q29 F117:J119 M117:Q119 T117:X119">
    <cfRule type="containsErrors" dxfId="183" priority="142">
      <formula>ISERROR(F29)</formula>
    </cfRule>
  </conditionalFormatting>
  <conditionalFormatting sqref="F71">
    <cfRule type="expression" dxfId="182" priority="141">
      <formula>AND(ISERROR(F71)=TRUE, ISTEXT(F75)=TRUE)</formula>
    </cfRule>
  </conditionalFormatting>
  <conditionalFormatting sqref="G71">
    <cfRule type="expression" dxfId="181" priority="140">
      <formula>AND(ISERROR(G71)=TRUE, ISTEXT(G75)=TRUE)</formula>
    </cfRule>
  </conditionalFormatting>
  <conditionalFormatting sqref="H71">
    <cfRule type="expression" dxfId="180" priority="139">
      <formula>AND(ISERROR(H71)=TRUE, ISTEXT(H75)=TRUE)</formula>
    </cfRule>
  </conditionalFormatting>
  <conditionalFormatting sqref="I71">
    <cfRule type="expression" dxfId="179" priority="138">
      <formula>AND(ISERROR(I71)=TRUE, ISTEXT(I75)=TRUE)</formula>
    </cfRule>
  </conditionalFormatting>
  <conditionalFormatting sqref="J71">
    <cfRule type="expression" dxfId="178" priority="137">
      <formula>AND(ISERROR(J71)=TRUE, ISTEXT(J75)=TRUE)</formula>
    </cfRule>
  </conditionalFormatting>
  <conditionalFormatting sqref="F97">
    <cfRule type="expression" dxfId="177" priority="136">
      <formula>AND(ISERROR(F97)=TRUE, ISTEXT(F101)=TRUE)</formula>
    </cfRule>
  </conditionalFormatting>
  <conditionalFormatting sqref="G97">
    <cfRule type="expression" dxfId="176" priority="135">
      <formula>AND(ISERROR(G97)=TRUE, ISTEXT(G101)=TRUE)</formula>
    </cfRule>
  </conditionalFormatting>
  <conditionalFormatting sqref="H97">
    <cfRule type="expression" dxfId="175" priority="134">
      <formula>AND(ISERROR(H97)=TRUE, ISTEXT(H101)=TRUE)</formula>
    </cfRule>
  </conditionalFormatting>
  <conditionalFormatting sqref="I97">
    <cfRule type="expression" dxfId="174" priority="133">
      <formula>AND(ISERROR(I97)=TRUE, ISTEXT(I101)=TRUE)</formula>
    </cfRule>
  </conditionalFormatting>
  <conditionalFormatting sqref="J97">
    <cfRule type="expression" dxfId="173" priority="132">
      <formula>AND(ISERROR(J97)=TRUE, ISTEXT(J101)=TRUE)</formula>
    </cfRule>
  </conditionalFormatting>
  <conditionalFormatting sqref="G73:J74">
    <cfRule type="expression" dxfId="172" priority="131">
      <formula>AND(ISERR(G73)=TRUE, ISTEXT(G75)=TRUE)</formula>
    </cfRule>
  </conditionalFormatting>
  <conditionalFormatting sqref="F99:J100">
    <cfRule type="expression" dxfId="171" priority="130">
      <formula>AND(F99="#NULL!", ISTEXT(F101)=TRUE)</formula>
    </cfRule>
  </conditionalFormatting>
  <conditionalFormatting sqref="F73:J74">
    <cfRule type="expression" dxfId="170" priority="129">
      <formula>AND(F73="#NULL!", ISTEXT(F75)=TRUE)</formula>
    </cfRule>
  </conditionalFormatting>
  <conditionalFormatting sqref="F99:J100">
    <cfRule type="expression" dxfId="169" priority="128">
      <formula>AND(F99="#NULL!", ISTEXT(F101)=TRUE)</formula>
    </cfRule>
  </conditionalFormatting>
  <conditionalFormatting sqref="F99:J100">
    <cfRule type="expression" dxfId="168" priority="127">
      <formula>AND(F99="#NULL!", ISTEXT(F101)=TRUE)</formula>
    </cfRule>
  </conditionalFormatting>
  <conditionalFormatting sqref="F99:J100">
    <cfRule type="expression" dxfId="167" priority="126">
      <formula>AND(F99="#NULL!", ISTEXT(F101)=TRUE)</formula>
    </cfRule>
  </conditionalFormatting>
  <conditionalFormatting sqref="F99:J100">
    <cfRule type="expression" dxfId="166" priority="125">
      <formula>AND(F99="#NULL!", ISTEXT(F101)=TRUE)</formula>
    </cfRule>
  </conditionalFormatting>
  <conditionalFormatting sqref="F73:J74">
    <cfRule type="expression" dxfId="165" priority="124">
      <formula>AND(F73="#NULL!", ISTEXT(F75)=TRUE)</formula>
    </cfRule>
  </conditionalFormatting>
  <conditionalFormatting sqref="F73:J74">
    <cfRule type="expression" dxfId="164" priority="123">
      <formula>AND(F73="#NULL!", ISTEXT(F75)=TRUE)</formula>
    </cfRule>
  </conditionalFormatting>
  <conditionalFormatting sqref="F73:J74">
    <cfRule type="expression" dxfId="163" priority="122">
      <formula>AND(F73="#NULL!", ISTEXT(F75)=TRUE)</formula>
    </cfRule>
  </conditionalFormatting>
  <conditionalFormatting sqref="F73:J74">
    <cfRule type="expression" dxfId="162" priority="121">
      <formula>AND(F73="#NULL!", ISTEXT(F75)=TRUE)</formula>
    </cfRule>
  </conditionalFormatting>
  <conditionalFormatting sqref="F73:J74">
    <cfRule type="expression" dxfId="161" priority="120">
      <formula>AND(F73="#NULL!", ISTEXT(F75)=TRUE)</formula>
    </cfRule>
  </conditionalFormatting>
  <conditionalFormatting sqref="G100:J100">
    <cfRule type="expression" dxfId="160" priority="119">
      <formula>AND(ISERR(G100)=TRUE, ISTEXT(G102)=TRUE)</formula>
    </cfRule>
  </conditionalFormatting>
  <conditionalFormatting sqref="F100:J100">
    <cfRule type="expression" dxfId="159" priority="118">
      <formula>AND(F100="#NULL!", ISTEXT(F102)=TRUE)</formula>
    </cfRule>
  </conditionalFormatting>
  <conditionalFormatting sqref="F100:J100">
    <cfRule type="expression" dxfId="158" priority="117">
      <formula>AND(F100="#NULL!", ISTEXT(F102)=TRUE)</formula>
    </cfRule>
  </conditionalFormatting>
  <conditionalFormatting sqref="F100:J100">
    <cfRule type="expression" dxfId="157" priority="116">
      <formula>AND(F100="#NULL!", ISTEXT(F102)=TRUE)</formula>
    </cfRule>
  </conditionalFormatting>
  <conditionalFormatting sqref="F100:J100">
    <cfRule type="expression" dxfId="156" priority="115">
      <formula>AND(F100="#NULL!", ISTEXT(F102)=TRUE)</formula>
    </cfRule>
  </conditionalFormatting>
  <conditionalFormatting sqref="F100:J100">
    <cfRule type="expression" dxfId="155" priority="114">
      <formula>AND(F100="#NULL!", ISTEXT(F102)=TRUE)</formula>
    </cfRule>
  </conditionalFormatting>
  <conditionalFormatting sqref="F100:J100">
    <cfRule type="expression" dxfId="154" priority="113">
      <formula>AND(F100="#NULL!", ISTEXT(F102)=TRUE)</formula>
    </cfRule>
  </conditionalFormatting>
  <conditionalFormatting sqref="I82:J86 W82:X86 V82:V84 P82:Q86 P109:Q118 I109:J118 W109:X118">
    <cfRule type="cellIs" dxfId="153" priority="111" operator="equal">
      <formula>"#N/A"</formula>
    </cfRule>
    <cfRule type="cellIs" dxfId="152" priority="112" operator="equal">
      <formula>"#NULL!"</formula>
    </cfRule>
  </conditionalFormatting>
  <conditionalFormatting sqref="M109:O109 F82:H82 M82:O82 T82:V82 F109:H109 T109:V109 T114:V114">
    <cfRule type="expression" dxfId="151" priority="110">
      <formula>AND(ISERROR(F82)=TRUE, ISTEXT(#REF!)=TRUE)</formula>
    </cfRule>
  </conditionalFormatting>
  <conditionalFormatting sqref="F117:J118 T85:X86 T117:X118 M85:Q86 M117:Q118 F85:J86 F83:I83 M83:P83 T83:W83 M110:P110 F110:I110 T110:W110">
    <cfRule type="expression" dxfId="150" priority="109">
      <formula>AND(ISERR(F83)=TRUE, ISTEXT(#REF!)=TRUE)</formula>
    </cfRule>
  </conditionalFormatting>
  <conditionalFormatting sqref="F117:J118 T85:X86 T117:X118 M85:Q86 M117:Q118 F83:J83 F85:J86 M83:Q83 T83:X83 M110:Q110 F110:J110 T110:X110">
    <cfRule type="expression" dxfId="149" priority="108">
      <formula>AND(F83="#NULL!", ISTEXT(#REF!)=TRUE)</formula>
    </cfRule>
  </conditionalFormatting>
  <conditionalFormatting sqref="F117:J118 T85:X86 T117:X118 M85:Q86 M117:Q118 F83:J83 F85:J86 M83:Q83 T83:X83 M110:Q110 F110:J110 T110:X110">
    <cfRule type="expression" dxfId="148" priority="107">
      <formula>AND(F83="#NULL!", ISTEXT(#REF!)=TRUE)</formula>
    </cfRule>
  </conditionalFormatting>
  <conditionalFormatting sqref="J110 J83 J85:J86 J117:J118 X85:X86 X117:X118 X110 Q85:Q86 Q83 Q117:Q118 Q110 X83">
    <cfRule type="expression" dxfId="147" priority="106">
      <formula>AND(ISERR(J83)=TRUE, ISTEXT(#REF!)=TRUE)</formula>
    </cfRule>
  </conditionalFormatting>
  <conditionalFormatting sqref="F98">
    <cfRule type="expression" dxfId="146" priority="105">
      <formula>AND(ISERROR(F98)=TRUE, ISTEXT(F102)=TRUE)</formula>
    </cfRule>
  </conditionalFormatting>
  <conditionalFormatting sqref="G98">
    <cfRule type="expression" dxfId="145" priority="104">
      <formula>AND(ISERROR(G98)=TRUE, ISTEXT(G102)=TRUE)</formula>
    </cfRule>
  </conditionalFormatting>
  <conditionalFormatting sqref="H98">
    <cfRule type="expression" dxfId="144" priority="103">
      <formula>AND(ISERROR(H98)=TRUE, ISTEXT(H102)=TRUE)</formula>
    </cfRule>
  </conditionalFormatting>
  <conditionalFormatting sqref="I98">
    <cfRule type="expression" dxfId="143" priority="102">
      <formula>AND(ISERROR(I98)=TRUE, ISTEXT(I102)=TRUE)</formula>
    </cfRule>
  </conditionalFormatting>
  <conditionalFormatting sqref="J98">
    <cfRule type="expression" dxfId="142" priority="101">
      <formula>AND(ISERROR(J98)=TRUE, ISTEXT(J102)=TRUE)</formula>
    </cfRule>
  </conditionalFormatting>
  <conditionalFormatting sqref="G100:J101">
    <cfRule type="expression" dxfId="141" priority="100">
      <formula>AND(ISERR(G100)=TRUE, ISTEXT(G102)=TRUE)</formula>
    </cfRule>
  </conditionalFormatting>
  <conditionalFormatting sqref="F100:J101">
    <cfRule type="expression" dxfId="140" priority="99">
      <formula>AND(F100="#NULL!", ISTEXT(F102)=TRUE)</formula>
    </cfRule>
  </conditionalFormatting>
  <conditionalFormatting sqref="F100:J101">
    <cfRule type="expression" dxfId="139" priority="98">
      <formula>AND(F100="#NULL!", ISTEXT(F102)=TRUE)</formula>
    </cfRule>
  </conditionalFormatting>
  <conditionalFormatting sqref="F100:J101">
    <cfRule type="expression" dxfId="138" priority="97">
      <formula>AND(F100="#NULL!", ISTEXT(F102)=TRUE)</formula>
    </cfRule>
  </conditionalFormatting>
  <conditionalFormatting sqref="F100:J101">
    <cfRule type="expression" dxfId="137" priority="96">
      <formula>AND(F100="#NULL!", ISTEXT(F102)=TRUE)</formula>
    </cfRule>
  </conditionalFormatting>
  <conditionalFormatting sqref="F100:J101">
    <cfRule type="expression" dxfId="136" priority="95">
      <formula>AND(F100="#NULL!", ISTEXT(F102)=TRUE)</formula>
    </cfRule>
  </conditionalFormatting>
  <conditionalFormatting sqref="F100:J101">
    <cfRule type="expression" dxfId="135" priority="94">
      <formula>AND(F100="#NULL!", ISTEXT(F102)=TRUE)</formula>
    </cfRule>
  </conditionalFormatting>
  <conditionalFormatting sqref="F115:I115">
    <cfRule type="expression" dxfId="134" priority="93">
      <formula>AND(ISERR(F115)=TRUE, ISTEXT(#REF!)=TRUE)</formula>
    </cfRule>
  </conditionalFormatting>
  <conditionalFormatting sqref="F115:I115">
    <cfRule type="expression" dxfId="133" priority="92">
      <formula>AND(F115="#NULL!", ISTEXT(#REF!)=TRUE)</formula>
    </cfRule>
  </conditionalFormatting>
  <conditionalFormatting sqref="F115:I115">
    <cfRule type="expression" dxfId="132" priority="91">
      <formula>AND(F115="#NULL!", ISTEXT(#REF!)=TRUE)</formula>
    </cfRule>
  </conditionalFormatting>
  <conditionalFormatting sqref="G82:H86">
    <cfRule type="cellIs" dxfId="131" priority="89" operator="equal">
      <formula>"#N/A"</formula>
    </cfRule>
    <cfRule type="cellIs" dxfId="130" priority="90" operator="equal">
      <formula>"#NULL!"</formula>
    </cfRule>
  </conditionalFormatting>
  <conditionalFormatting sqref="H83 H85:H86">
    <cfRule type="expression" dxfId="129" priority="88">
      <formula>AND(ISERR(H83)=TRUE, ISTEXT(#REF!)=TRUE)</formula>
    </cfRule>
  </conditionalFormatting>
  <conditionalFormatting sqref="N82:O84">
    <cfRule type="cellIs" dxfId="128" priority="86" operator="equal">
      <formula>"#N/A"</formula>
    </cfRule>
    <cfRule type="cellIs" dxfId="127" priority="87" operator="equal">
      <formula>"#NULL!"</formula>
    </cfRule>
  </conditionalFormatting>
  <conditionalFormatting sqref="O83">
    <cfRule type="expression" dxfId="126" priority="85">
      <formula>AND(ISERR(O83)=TRUE, ISTEXT(#REF!)=TRUE)</formula>
    </cfRule>
  </conditionalFormatting>
  <conditionalFormatting sqref="O82:O84">
    <cfRule type="cellIs" dxfId="125" priority="83" operator="equal">
      <formula>"#N/A"</formula>
    </cfRule>
    <cfRule type="cellIs" dxfId="124" priority="84" operator="equal">
      <formula>"#NULL!"</formula>
    </cfRule>
  </conditionalFormatting>
  <conditionalFormatting sqref="W83">
    <cfRule type="expression" dxfId="123" priority="82">
      <formula>AND(ISERR(W83)=TRUE, ISTEXT(#REF!)=TRUE)</formula>
    </cfRule>
  </conditionalFormatting>
  <conditionalFormatting sqref="N110:O111">
    <cfRule type="cellIs" dxfId="122" priority="80" operator="equal">
      <formula>"#N/A"</formula>
    </cfRule>
    <cfRule type="cellIs" dxfId="121" priority="81" operator="equal">
      <formula>"#NULL!"</formula>
    </cfRule>
  </conditionalFormatting>
  <conditionalFormatting sqref="O110">
    <cfRule type="expression" dxfId="120" priority="79">
      <formula>AND(ISERR(O110)=TRUE, ISTEXT(#REF!)=TRUE)</formula>
    </cfRule>
  </conditionalFormatting>
  <conditionalFormatting sqref="N114:N116">
    <cfRule type="cellIs" dxfId="119" priority="77" operator="equal">
      <formula>"#N/A"</formula>
    </cfRule>
    <cfRule type="cellIs" dxfId="118" priority="78" operator="equal">
      <formula>"#NULL!"</formula>
    </cfRule>
  </conditionalFormatting>
  <conditionalFormatting sqref="G109:H116">
    <cfRule type="cellIs" dxfId="117" priority="75" operator="equal">
      <formula>"#N/A"</formula>
    </cfRule>
    <cfRule type="cellIs" dxfId="116" priority="76" operator="equal">
      <formula>"#NULL!"</formula>
    </cfRule>
  </conditionalFormatting>
  <conditionalFormatting sqref="H110">
    <cfRule type="expression" dxfId="115" priority="74">
      <formula>AND(ISERR(H110)=TRUE, ISTEXT(#REF!)=TRUE)</formula>
    </cfRule>
  </conditionalFormatting>
  <conditionalFormatting sqref="U109:V116">
    <cfRule type="cellIs" dxfId="114" priority="72" operator="equal">
      <formula>"#N/A"</formula>
    </cfRule>
    <cfRule type="cellIs" dxfId="113" priority="73" operator="equal">
      <formula>"#NULL!"</formula>
    </cfRule>
  </conditionalFormatting>
  <conditionalFormatting sqref="V110">
    <cfRule type="expression" dxfId="112" priority="71">
      <formula>AND(ISERR(V110)=TRUE, ISTEXT(#REF!)=TRUE)</formula>
    </cfRule>
  </conditionalFormatting>
  <conditionalFormatting sqref="F23:H25 I24:J24 F26:J27">
    <cfRule type="containsErrors" dxfId="111" priority="68">
      <formula>ISERROR(F23)</formula>
    </cfRule>
  </conditionalFormatting>
  <conditionalFormatting sqref="G23:J27">
    <cfRule type="cellIs" dxfId="110" priority="66" operator="equal">
      <formula>"#N/A"</formula>
    </cfRule>
    <cfRule type="cellIs" dxfId="109" priority="67" operator="equal">
      <formula>"#NULL!"</formula>
    </cfRule>
  </conditionalFormatting>
  <conditionalFormatting sqref="F23:H23">
    <cfRule type="expression" dxfId="108" priority="65">
      <formula>AND(ISERROR(F23)=TRUE, ISTEXT(#REF!)=TRUE)</formula>
    </cfRule>
  </conditionalFormatting>
  <conditionalFormatting sqref="F26:J27 F24:J24">
    <cfRule type="expression" dxfId="107" priority="64">
      <formula>AND(ISERR(F24)=TRUE, ISTEXT(#REF!)=TRUE)</formula>
    </cfRule>
  </conditionalFormatting>
  <conditionalFormatting sqref="F26:J27 F24:J24">
    <cfRule type="expression" dxfId="106" priority="63">
      <formula>AND(F24="#NULL!", ISTEXT(#REF!)=TRUE)</formula>
    </cfRule>
  </conditionalFormatting>
  <conditionalFormatting sqref="F26:J27 F24:J24">
    <cfRule type="expression" dxfId="105" priority="62">
      <formula>AND(F24="#NULL!", ISTEXT(#REF!)=TRUE)</formula>
    </cfRule>
  </conditionalFormatting>
  <conditionalFormatting sqref="F28:J28">
    <cfRule type="containsErrors" dxfId="104" priority="61">
      <formula>ISERROR(F28)</formula>
    </cfRule>
  </conditionalFormatting>
  <conditionalFormatting sqref="M24:Q24 M23:O23 M25:O25 M26:Q27">
    <cfRule type="containsErrors" dxfId="103" priority="60">
      <formula>ISERROR(M23)</formula>
    </cfRule>
  </conditionalFormatting>
  <conditionalFormatting sqref="N23:Q27">
    <cfRule type="cellIs" dxfId="102" priority="58" operator="equal">
      <formula>"#N/A"</formula>
    </cfRule>
    <cfRule type="cellIs" dxfId="101" priority="59" operator="equal">
      <formula>"#NULL!"</formula>
    </cfRule>
  </conditionalFormatting>
  <conditionalFormatting sqref="M23:O23">
    <cfRule type="expression" dxfId="100" priority="57">
      <formula>AND(ISERROR(M23)=TRUE, ISTEXT(#REF!)=TRUE)</formula>
    </cfRule>
  </conditionalFormatting>
  <conditionalFormatting sqref="M26:P27 M24:P24">
    <cfRule type="expression" dxfId="99" priority="56">
      <formula>AND(ISERR(M24)=TRUE, ISTEXT(#REF!)=TRUE)</formula>
    </cfRule>
  </conditionalFormatting>
  <conditionalFormatting sqref="M26:Q27 M24:Q24">
    <cfRule type="expression" dxfId="98" priority="55">
      <formula>AND(M24="#NULL!", ISTEXT(#REF!)=TRUE)</formula>
    </cfRule>
  </conditionalFormatting>
  <conditionalFormatting sqref="M26:Q27 M24:Q24">
    <cfRule type="expression" dxfId="97" priority="54">
      <formula>AND(M24="#NULL!", ISTEXT(#REF!)=TRUE)</formula>
    </cfRule>
  </conditionalFormatting>
  <conditionalFormatting sqref="Q24 Q26:Q27">
    <cfRule type="expression" dxfId="96" priority="53">
      <formula>AND(ISERR(Q24)=TRUE, ISTEXT(#REF!)=TRUE)</formula>
    </cfRule>
  </conditionalFormatting>
  <conditionalFormatting sqref="P24 P26:P27">
    <cfRule type="expression" dxfId="95" priority="52">
      <formula>AND(ISERR(P24)=TRUE, ISTEXT(#REF!)=TRUE)</formula>
    </cfRule>
  </conditionalFormatting>
  <conditionalFormatting sqref="F51:J51 F50:H50 F52:H52 F53:J54">
    <cfRule type="containsErrors" dxfId="94" priority="42">
      <formula>ISERROR(F50)</formula>
    </cfRule>
  </conditionalFormatting>
  <conditionalFormatting sqref="G50:J54">
    <cfRule type="cellIs" dxfId="93" priority="40" operator="equal">
      <formula>"#N/A"</formula>
    </cfRule>
    <cfRule type="cellIs" dxfId="92" priority="41" operator="equal">
      <formula>"#NULL!"</formula>
    </cfRule>
  </conditionalFormatting>
  <conditionalFormatting sqref="F50:H50">
    <cfRule type="expression" dxfId="91" priority="39">
      <formula>AND(ISERROR(F50)=TRUE, ISTEXT(#REF!)=TRUE)</formula>
    </cfRule>
  </conditionalFormatting>
  <conditionalFormatting sqref="F53:J54 F51:J51">
    <cfRule type="expression" dxfId="90" priority="38">
      <formula>AND(ISERR(F51)=TRUE, ISTEXT(#REF!)=TRUE)</formula>
    </cfRule>
  </conditionalFormatting>
  <conditionalFormatting sqref="F53:J54 F51:J51">
    <cfRule type="expression" dxfId="89" priority="37">
      <formula>AND(F51="#NULL!", ISTEXT(#REF!)=TRUE)</formula>
    </cfRule>
  </conditionalFormatting>
  <conditionalFormatting sqref="F53:J54 F51:J51">
    <cfRule type="expression" dxfId="88" priority="36">
      <formula>AND(F51="#NULL!", ISTEXT(#REF!)=TRUE)</formula>
    </cfRule>
  </conditionalFormatting>
  <conditionalFormatting sqref="F55:J55">
    <cfRule type="containsErrors" dxfId="87" priority="35">
      <formula>ISERROR(F55)</formula>
    </cfRule>
  </conditionalFormatting>
  <conditionalFormatting sqref="M51:Q51 M50:O50 M52:O52 M53:Q54">
    <cfRule type="containsErrors" dxfId="86" priority="34">
      <formula>ISERROR(M50)</formula>
    </cfRule>
  </conditionalFormatting>
  <conditionalFormatting sqref="N50:Q54">
    <cfRule type="cellIs" dxfId="85" priority="32" operator="equal">
      <formula>"#N/A"</formula>
    </cfRule>
    <cfRule type="cellIs" dxfId="84" priority="33" operator="equal">
      <formula>"#NULL!"</formula>
    </cfRule>
  </conditionalFormatting>
  <conditionalFormatting sqref="M50:O50">
    <cfRule type="expression" dxfId="83" priority="31">
      <formula>AND(ISERROR(M50)=TRUE, ISTEXT(#REF!)=TRUE)</formula>
    </cfRule>
  </conditionalFormatting>
  <conditionalFormatting sqref="M53:P54 M51:Q51">
    <cfRule type="expression" dxfId="82" priority="30">
      <formula>AND(ISERR(M51)=TRUE, ISTEXT(#REF!)=TRUE)</formula>
    </cfRule>
  </conditionalFormatting>
  <conditionalFormatting sqref="M53:Q54 M51:Q51">
    <cfRule type="expression" dxfId="81" priority="29">
      <formula>AND(M51="#NULL!", ISTEXT(#REF!)=TRUE)</formula>
    </cfRule>
  </conditionalFormatting>
  <conditionalFormatting sqref="M53:Q54 M51:Q51">
    <cfRule type="expression" dxfId="80" priority="28">
      <formula>AND(M51="#NULL!", ISTEXT(#REF!)=TRUE)</formula>
    </cfRule>
  </conditionalFormatting>
  <conditionalFormatting sqref="Q53:Q54 Q51">
    <cfRule type="expression" dxfId="79" priority="27">
      <formula>AND(ISERR(Q51)=TRUE, ISTEXT(#REF!)=TRUE)</formula>
    </cfRule>
  </conditionalFormatting>
  <conditionalFormatting sqref="P53:P54 P51">
    <cfRule type="expression" dxfId="78" priority="26">
      <formula>AND(ISERR(P51)=TRUE, ISTEXT(#REF!)=TRUE)</formula>
    </cfRule>
  </conditionalFormatting>
  <conditionalFormatting sqref="T24:X24 T23:V23 T25:V25 T26:X27">
    <cfRule type="containsErrors" dxfId="77" priority="24">
      <formula>ISERROR(T23)</formula>
    </cfRule>
  </conditionalFormatting>
  <conditionalFormatting sqref="U23:X27">
    <cfRule type="cellIs" dxfId="76" priority="22" operator="equal">
      <formula>"#N/A"</formula>
    </cfRule>
    <cfRule type="cellIs" dxfId="75" priority="23" operator="equal">
      <formula>"#NULL!"</formula>
    </cfRule>
  </conditionalFormatting>
  <conditionalFormatting sqref="T23:V23">
    <cfRule type="expression" dxfId="74" priority="21">
      <formula>AND(ISERROR(T23)=TRUE, ISTEXT(#REF!)=TRUE)</formula>
    </cfRule>
  </conditionalFormatting>
  <conditionalFormatting sqref="T26:X27 T24:X24">
    <cfRule type="expression" dxfId="73" priority="20">
      <formula>AND(ISERR(T24)=TRUE, ISTEXT(#REF!)=TRUE)</formula>
    </cfRule>
  </conditionalFormatting>
  <conditionalFormatting sqref="T24:X24 T26:X27">
    <cfRule type="expression" dxfId="72" priority="19">
      <formula>AND(T24="#NULL!", ISTEXT(#REF!)=TRUE)</formula>
    </cfRule>
  </conditionalFormatting>
  <conditionalFormatting sqref="T24:X24 T26:X27">
    <cfRule type="expression" dxfId="71" priority="18">
      <formula>AND(T24="#NULL!", ISTEXT(#REF!)=TRUE)</formula>
    </cfRule>
  </conditionalFormatting>
  <conditionalFormatting sqref="T51:X51 T50:V50 T52:V52 T53:X54">
    <cfRule type="containsErrors" dxfId="70" priority="16">
      <formula>ISERROR(T50)</formula>
    </cfRule>
  </conditionalFormatting>
  <conditionalFormatting sqref="U50:X54">
    <cfRule type="cellIs" dxfId="69" priority="14" operator="equal">
      <formula>"#N/A"</formula>
    </cfRule>
    <cfRule type="cellIs" dxfId="68" priority="15" operator="equal">
      <formula>"#NULL!"</formula>
    </cfRule>
  </conditionalFormatting>
  <conditionalFormatting sqref="T50:V50">
    <cfRule type="expression" dxfId="67" priority="13">
      <formula>AND(ISERROR(T50)=TRUE, ISTEXT(#REF!)=TRUE)</formula>
    </cfRule>
  </conditionalFormatting>
  <conditionalFormatting sqref="T53:X54 T51:X51">
    <cfRule type="expression" dxfId="66" priority="12">
      <formula>AND(ISERR(T51)=TRUE, ISTEXT(#REF!)=TRUE)</formula>
    </cfRule>
  </conditionalFormatting>
  <conditionalFormatting sqref="T53:X54 T51:X51">
    <cfRule type="expression" dxfId="65" priority="11">
      <formula>AND(T51="#NULL!", ISTEXT(#REF!)=TRUE)</formula>
    </cfRule>
  </conditionalFormatting>
  <conditionalFormatting sqref="T53:X54 T51:X51">
    <cfRule type="expression" dxfId="64" priority="10">
      <formula>AND(T51="#NULL!", ISTEXT(#REF!)=TRUE)</formula>
    </cfRule>
  </conditionalFormatting>
  <conditionalFormatting sqref="M55:Q55">
    <cfRule type="containsErrors" dxfId="63" priority="8">
      <formula>ISERROR(M55)</formula>
    </cfRule>
  </conditionalFormatting>
  <conditionalFormatting sqref="T55:X55">
    <cfRule type="containsErrors" dxfId="62" priority="7">
      <formula>ISERROR(T55)</formula>
    </cfRule>
  </conditionalFormatting>
  <conditionalFormatting sqref="T28:X28">
    <cfRule type="containsErrors" dxfId="61" priority="6">
      <formula>ISERROR(T28)</formula>
    </cfRule>
  </conditionalFormatting>
  <conditionalFormatting sqref="M28:Q28">
    <cfRule type="containsErrors" dxfId="60" priority="5">
      <formula>ISERROR(M28)</formula>
    </cfRule>
  </conditionalFormatting>
  <conditionalFormatting sqref="P24 P26:P27">
    <cfRule type="expression" dxfId="59" priority="4">
      <formula>AND(ISERR(P24)=TRUE, ISTEXT(#REF!)=TRUE)</formula>
    </cfRule>
  </conditionalFormatting>
  <conditionalFormatting sqref="O24 O26:O27">
    <cfRule type="expression" dxfId="58" priority="3">
      <formula>AND(ISERR(O24)=TRUE, ISTEXT(#REF!)=TRUE)</formula>
    </cfRule>
  </conditionalFormatting>
  <conditionalFormatting sqref="P53:P54 P51">
    <cfRule type="expression" dxfId="57" priority="2">
      <formula>AND(ISERR(P51)=TRUE, ISTEXT(#REF!)=TRUE)</formula>
    </cfRule>
  </conditionalFormatting>
  <conditionalFormatting sqref="O53:O54 O51">
    <cfRule type="expression" dxfId="56" priority="1">
      <formula>AND(ISERR(O51)=TRUE,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1" manualBreakCount="1">
    <brk id="60" min="1" max="24"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P42"/>
  <sheetViews>
    <sheetView showGridLines="0" showRowColHeaders="0" topLeftCell="A2" zoomScaleNormal="100" zoomScaleSheetLayoutView="100" zoomScalePageLayoutView="90" workbookViewId="0">
      <selection activeCell="A2" sqref="A2"/>
    </sheetView>
  </sheetViews>
  <sheetFormatPr defaultColWidth="9.140625" defaultRowHeight="15"/>
  <cols>
    <col min="1" max="1" width="1.42578125" style="76" customWidth="1"/>
    <col min="2" max="2" width="2.7109375" style="76" customWidth="1"/>
    <col min="3" max="3" width="6.5703125" style="76" customWidth="1"/>
    <col min="4" max="4" width="55.85546875" style="76" customWidth="1"/>
    <col min="5" max="5" width="1.42578125" style="76" hidden="1" customWidth="1"/>
    <col min="6" max="7" width="10.42578125" style="76" hidden="1" customWidth="1"/>
    <col min="8" max="8" width="10.42578125" style="76" customWidth="1"/>
    <col min="9" max="14" width="11.5703125" style="76" customWidth="1"/>
    <col min="15" max="15" width="2.7109375" style="76" customWidth="1"/>
    <col min="16" max="16" width="59.7109375" style="76" customWidth="1"/>
    <col min="17" max="16384" width="9.140625" style="76"/>
  </cols>
  <sheetData>
    <row r="1" spans="2:16" hidden="1">
      <c r="B1" s="159"/>
      <c r="C1" s="159">
        <v>30</v>
      </c>
      <c r="D1" s="159"/>
      <c r="E1" s="159"/>
      <c r="F1" s="159"/>
      <c r="G1" s="159"/>
      <c r="H1" s="159"/>
      <c r="I1" s="159"/>
      <c r="J1" s="159"/>
      <c r="K1" s="159"/>
      <c r="L1" s="159"/>
      <c r="M1" s="159"/>
      <c r="N1" s="159"/>
      <c r="O1" s="159"/>
    </row>
    <row r="2" spans="2:16" ht="7.5" customHeight="1">
      <c r="B2" s="159"/>
      <c r="C2" s="159"/>
      <c r="D2" s="159"/>
      <c r="E2" s="159"/>
      <c r="F2" s="159"/>
      <c r="G2" s="159"/>
      <c r="H2" s="159"/>
      <c r="I2" s="159"/>
      <c r="J2" s="159"/>
      <c r="K2" s="159"/>
      <c r="L2" s="159"/>
      <c r="M2" s="159"/>
      <c r="N2" s="159"/>
      <c r="O2" s="159"/>
    </row>
    <row r="3" spans="2:16" ht="15.75">
      <c r="B3" s="159"/>
      <c r="C3" s="387" t="s">
        <v>193</v>
      </c>
      <c r="D3" s="387"/>
      <c r="E3" s="387"/>
      <c r="F3" s="387"/>
      <c r="G3" s="387"/>
      <c r="H3" s="387"/>
      <c r="I3" s="387"/>
      <c r="J3" s="387"/>
      <c r="K3" s="387"/>
      <c r="L3" s="387"/>
      <c r="M3" s="387"/>
      <c r="N3" s="387"/>
      <c r="O3" s="159"/>
    </row>
    <row r="4" spans="2:16" ht="3.75" customHeight="1">
      <c r="B4" s="159"/>
      <c r="C4" s="159"/>
      <c r="D4" s="159"/>
      <c r="E4" s="159"/>
      <c r="F4" s="159"/>
      <c r="G4" s="159"/>
      <c r="H4" s="159"/>
      <c r="I4" s="159"/>
      <c r="J4" s="159"/>
      <c r="K4" s="159"/>
      <c r="L4" s="159"/>
      <c r="M4" s="159"/>
      <c r="N4" s="159"/>
      <c r="O4" s="159"/>
    </row>
    <row r="5" spans="2:16" ht="15.75" customHeight="1">
      <c r="B5" s="159"/>
      <c r="C5" s="388" t="s">
        <v>194</v>
      </c>
      <c r="D5" s="388"/>
      <c r="E5" s="388"/>
      <c r="F5" s="388"/>
      <c r="G5" s="388"/>
      <c r="H5" s="388"/>
      <c r="I5" s="388"/>
      <c r="J5" s="388"/>
      <c r="K5" s="388"/>
      <c r="L5" s="388"/>
      <c r="M5" s="388"/>
      <c r="N5" s="388"/>
      <c r="O5" s="159"/>
    </row>
    <row r="6" spans="2:16" ht="3.75" customHeight="1">
      <c r="B6" s="159"/>
      <c r="C6" s="77"/>
      <c r="D6" s="77"/>
      <c r="E6" s="77"/>
      <c r="F6" s="77"/>
      <c r="G6" s="77"/>
      <c r="H6" s="77"/>
      <c r="I6" s="77"/>
      <c r="J6" s="77"/>
      <c r="K6" s="77"/>
      <c r="L6" s="77"/>
      <c r="M6" s="159"/>
      <c r="N6" s="159"/>
      <c r="O6" s="159"/>
    </row>
    <row r="7" spans="2:16" ht="15.75" customHeight="1">
      <c r="B7" s="159"/>
      <c r="C7" s="78"/>
      <c r="D7" s="79"/>
      <c r="E7" s="80"/>
      <c r="F7" s="80"/>
      <c r="G7" s="80"/>
      <c r="H7" s="80"/>
      <c r="I7" s="80"/>
      <c r="J7" s="81"/>
      <c r="K7" s="81"/>
      <c r="L7" s="81"/>
      <c r="M7" s="159"/>
      <c r="N7" s="159"/>
      <c r="O7" s="159"/>
    </row>
    <row r="8" spans="2:16" ht="15.75" customHeight="1">
      <c r="B8" s="159"/>
      <c r="C8" s="82"/>
      <c r="D8" s="79"/>
      <c r="E8" s="80"/>
      <c r="F8" s="80"/>
      <c r="G8" s="80"/>
      <c r="H8" s="80"/>
      <c r="I8" s="80"/>
      <c r="J8" s="81"/>
      <c r="K8" s="81"/>
      <c r="L8" s="81"/>
      <c r="M8" s="159"/>
      <c r="N8" s="159"/>
      <c r="O8" s="159"/>
    </row>
    <row r="9" spans="2:16">
      <c r="B9" s="83"/>
      <c r="C9" s="389" t="s">
        <v>195</v>
      </c>
      <c r="D9" s="389"/>
      <c r="E9" s="84"/>
      <c r="F9" s="113" t="s">
        <v>196</v>
      </c>
      <c r="G9" s="113" t="s">
        <v>197</v>
      </c>
      <c r="H9" s="113" t="s">
        <v>198</v>
      </c>
      <c r="I9" s="113" t="s">
        <v>199</v>
      </c>
      <c r="J9" s="113" t="s">
        <v>200</v>
      </c>
      <c r="K9" s="113" t="s">
        <v>201</v>
      </c>
      <c r="L9" s="113" t="s">
        <v>202</v>
      </c>
      <c r="M9" s="111" t="s">
        <v>203</v>
      </c>
      <c r="N9" s="117" t="s">
        <v>204</v>
      </c>
      <c r="O9" s="159"/>
    </row>
    <row r="10" spans="2:16" ht="20.25" customHeight="1">
      <c r="B10" s="83"/>
      <c r="C10" s="385" t="s">
        <v>205</v>
      </c>
      <c r="D10" s="385"/>
      <c r="E10" s="85"/>
      <c r="F10" s="162" t="e">
        <v>#N/A</v>
      </c>
      <c r="G10" s="162" t="e">
        <v>#N/A</v>
      </c>
      <c r="H10" s="162" t="s">
        <v>206</v>
      </c>
      <c r="I10" s="162" t="s">
        <v>206</v>
      </c>
      <c r="J10" s="162" t="s">
        <v>206</v>
      </c>
      <c r="K10" s="162" t="s">
        <v>206</v>
      </c>
      <c r="L10" s="162" t="s">
        <v>206</v>
      </c>
      <c r="M10" s="170" t="s">
        <v>206</v>
      </c>
      <c r="N10" s="171" t="s">
        <v>206</v>
      </c>
      <c r="O10" s="86"/>
    </row>
    <row r="11" spans="2:16" ht="15" customHeight="1">
      <c r="B11" s="83"/>
      <c r="C11" s="385"/>
      <c r="D11" s="385"/>
      <c r="E11" s="85"/>
      <c r="F11" s="163" t="e">
        <v>#N/A</v>
      </c>
      <c r="G11" s="163" t="e">
        <v>#N/A</v>
      </c>
      <c r="H11" s="163">
        <v>3.7942681656010455</v>
      </c>
      <c r="I11" s="163">
        <v>4.069716429955923</v>
      </c>
      <c r="J11" s="163">
        <v>4.7440630248502025</v>
      </c>
      <c r="K11" s="163">
        <v>4.9696027210590898</v>
      </c>
      <c r="L11" s="160">
        <v>3.9594487744267481</v>
      </c>
      <c r="M11" s="172">
        <v>4.3074198231786012</v>
      </c>
      <c r="N11" s="173">
        <v>3.231799838201475</v>
      </c>
      <c r="O11" s="86"/>
    </row>
    <row r="12" spans="2:16" ht="20.25" customHeight="1">
      <c r="B12" s="83"/>
      <c r="C12" s="385" t="s">
        <v>207</v>
      </c>
      <c r="D12" s="386"/>
      <c r="E12" s="85"/>
      <c r="F12" s="162" t="e">
        <v>#N/A</v>
      </c>
      <c r="G12" s="162" t="e">
        <v>#N/A</v>
      </c>
      <c r="H12" s="162" t="s">
        <v>208</v>
      </c>
      <c r="I12" s="162" t="s">
        <v>206</v>
      </c>
      <c r="J12" s="162" t="s">
        <v>206</v>
      </c>
      <c r="K12" s="162" t="s">
        <v>206</v>
      </c>
      <c r="L12" s="162" t="s">
        <v>206</v>
      </c>
      <c r="M12" s="170" t="s">
        <v>206</v>
      </c>
      <c r="N12" s="171" t="s">
        <v>206</v>
      </c>
      <c r="O12" s="159"/>
    </row>
    <row r="13" spans="2:16" ht="18" customHeight="1">
      <c r="B13" s="83"/>
      <c r="C13" s="386"/>
      <c r="D13" s="386"/>
      <c r="E13" s="85"/>
      <c r="F13" s="164" t="e">
        <v>#N/A</v>
      </c>
      <c r="G13" s="164" t="e">
        <v>#N/A</v>
      </c>
      <c r="H13" s="164">
        <v>37.507297871462448</v>
      </c>
      <c r="I13" s="164">
        <v>152.4620806689168</v>
      </c>
      <c r="J13" s="164">
        <v>126.76421216056568</v>
      </c>
      <c r="K13" s="164">
        <v>105.01641638002305</v>
      </c>
      <c r="L13" s="164">
        <v>96.884728567533926</v>
      </c>
      <c r="M13" s="174">
        <v>103.72694712970038</v>
      </c>
      <c r="N13" s="175">
        <v>87.263932197269483</v>
      </c>
      <c r="O13" s="159"/>
      <c r="P13" s="87"/>
    </row>
    <row r="14" spans="2:16" ht="20.25" customHeight="1">
      <c r="B14" s="83"/>
      <c r="C14" s="385" t="s">
        <v>209</v>
      </c>
      <c r="D14" s="386"/>
      <c r="E14" s="159"/>
      <c r="F14" s="162" t="e">
        <v>#N/A</v>
      </c>
      <c r="G14" s="162" t="e">
        <v>#N/A</v>
      </c>
      <c r="H14" s="162" t="s">
        <v>206</v>
      </c>
      <c r="I14" s="162" t="s">
        <v>206</v>
      </c>
      <c r="J14" s="162" t="s">
        <v>206</v>
      </c>
      <c r="K14" s="162" t="s">
        <v>206</v>
      </c>
      <c r="L14" s="162" t="s">
        <v>206</v>
      </c>
      <c r="M14" s="170" t="s">
        <v>206</v>
      </c>
      <c r="N14" s="171" t="s">
        <v>206</v>
      </c>
      <c r="O14" s="159"/>
    </row>
    <row r="15" spans="2:16" ht="15" customHeight="1">
      <c r="B15" s="83"/>
      <c r="C15" s="386"/>
      <c r="D15" s="386"/>
      <c r="E15" s="159"/>
      <c r="F15" s="165" t="e">
        <v>#N/A</v>
      </c>
      <c r="G15" s="165" t="e">
        <v>#N/A</v>
      </c>
      <c r="H15" s="165">
        <v>0.99483458403254765</v>
      </c>
      <c r="I15" s="165">
        <v>1</v>
      </c>
      <c r="J15" s="165">
        <v>1</v>
      </c>
      <c r="K15" s="165">
        <v>0.95739068158707619</v>
      </c>
      <c r="L15" s="165">
        <v>0.93654937210971734</v>
      </c>
      <c r="M15" s="176">
        <v>0.99217450919546157</v>
      </c>
      <c r="N15" s="177">
        <v>0.91799347216094851</v>
      </c>
      <c r="O15" s="159"/>
    </row>
    <row r="16" spans="2:16" ht="22.5" customHeight="1">
      <c r="B16" s="83"/>
      <c r="C16" s="385" t="s">
        <v>210</v>
      </c>
      <c r="D16" s="385"/>
      <c r="E16" s="159"/>
      <c r="F16" s="162" t="e">
        <v>#N/A</v>
      </c>
      <c r="G16" s="162" t="e">
        <v>#N/A</v>
      </c>
      <c r="H16" s="162" t="s">
        <v>206</v>
      </c>
      <c r="I16" s="162" t="s">
        <v>206</v>
      </c>
      <c r="J16" s="162" t="s">
        <v>206</v>
      </c>
      <c r="K16" s="162" t="s">
        <v>206</v>
      </c>
      <c r="L16" s="162" t="s">
        <v>206</v>
      </c>
      <c r="M16" s="178" t="s">
        <v>206</v>
      </c>
      <c r="N16" s="179" t="s">
        <v>206</v>
      </c>
      <c r="O16" s="159"/>
    </row>
    <row r="17" spans="2:16" ht="15.75" customHeight="1">
      <c r="B17" s="83"/>
      <c r="C17" s="385"/>
      <c r="D17" s="385"/>
      <c r="E17" s="159"/>
      <c r="F17" s="165" t="e">
        <v>#N/A</v>
      </c>
      <c r="G17" s="165" t="e">
        <v>#N/A</v>
      </c>
      <c r="H17" s="165">
        <v>1</v>
      </c>
      <c r="I17" s="165">
        <v>1</v>
      </c>
      <c r="J17" s="165">
        <v>1</v>
      </c>
      <c r="K17" s="165">
        <v>0.97540356486897384</v>
      </c>
      <c r="L17" s="165">
        <v>0.9544861766494569</v>
      </c>
      <c r="M17" s="176">
        <v>1</v>
      </c>
      <c r="N17" s="177">
        <v>0.95984814771647364</v>
      </c>
      <c r="O17" s="159"/>
    </row>
    <row r="18" spans="2:16" ht="20.25" customHeight="1">
      <c r="B18" s="83"/>
      <c r="C18" s="385" t="s">
        <v>211</v>
      </c>
      <c r="D18" s="390"/>
      <c r="E18" s="159"/>
      <c r="F18" s="162" t="e">
        <v>#N/A</v>
      </c>
      <c r="G18" s="162" t="e">
        <v>#N/A</v>
      </c>
      <c r="H18" s="162" t="s">
        <v>206</v>
      </c>
      <c r="I18" s="162" t="s">
        <v>206</v>
      </c>
      <c r="J18" s="162" t="s">
        <v>206</v>
      </c>
      <c r="K18" s="162" t="s">
        <v>206</v>
      </c>
      <c r="L18" s="162" t="s">
        <v>206</v>
      </c>
      <c r="M18" s="178" t="s">
        <v>206</v>
      </c>
      <c r="N18" s="179" t="s">
        <v>206</v>
      </c>
      <c r="O18" s="159"/>
    </row>
    <row r="19" spans="2:16" ht="19.5" customHeight="1">
      <c r="B19" s="83"/>
      <c r="C19" s="390"/>
      <c r="D19" s="390"/>
      <c r="E19" s="159"/>
      <c r="F19" s="166" t="e">
        <v>#N/A</v>
      </c>
      <c r="G19" s="166" t="e">
        <v>#N/A</v>
      </c>
      <c r="H19" s="166">
        <v>0.13501448942589542</v>
      </c>
      <c r="I19" s="166">
        <v>0.13060812895117874</v>
      </c>
      <c r="J19" s="166">
        <v>0.12753681330114974</v>
      </c>
      <c r="K19" s="166">
        <v>0.14044628346814278</v>
      </c>
      <c r="L19" s="166">
        <v>0.13302382064213342</v>
      </c>
      <c r="M19" s="180">
        <v>0.13332590715770004</v>
      </c>
      <c r="N19" s="181">
        <v>0.13942937763813945</v>
      </c>
      <c r="O19" s="159"/>
    </row>
    <row r="20" spans="2:16" ht="20.25" customHeight="1">
      <c r="B20" s="83"/>
      <c r="C20" s="385" t="s">
        <v>212</v>
      </c>
      <c r="D20" s="386"/>
      <c r="E20" s="85"/>
      <c r="F20" s="162" t="e">
        <v>#N/A</v>
      </c>
      <c r="G20" s="162" t="e">
        <v>#N/A</v>
      </c>
      <c r="H20" s="162" t="s">
        <v>206</v>
      </c>
      <c r="I20" s="162" t="s">
        <v>206</v>
      </c>
      <c r="J20" s="162" t="s">
        <v>206</v>
      </c>
      <c r="K20" s="162" t="s">
        <v>206</v>
      </c>
      <c r="L20" s="162" t="s">
        <v>208</v>
      </c>
      <c r="M20" s="170" t="s">
        <v>206</v>
      </c>
      <c r="N20" s="171" t="s">
        <v>206</v>
      </c>
      <c r="O20" s="159"/>
    </row>
    <row r="21" spans="2:16" ht="15" customHeight="1">
      <c r="B21" s="83"/>
      <c r="C21" s="386"/>
      <c r="D21" s="386"/>
      <c r="E21" s="85"/>
      <c r="F21" s="161" t="e">
        <v>#N/A</v>
      </c>
      <c r="G21" s="161" t="e">
        <v>#N/A</v>
      </c>
      <c r="H21" s="161">
        <v>8.3782575497419715E-2</v>
      </c>
      <c r="I21" s="161">
        <v>0.13222186869331454</v>
      </c>
      <c r="J21" s="161">
        <v>7.795792676551222E-2</v>
      </c>
      <c r="K21" s="161">
        <v>1.9357234022158994E-2</v>
      </c>
      <c r="L21" s="161">
        <v>-4.7095730123401193E-3</v>
      </c>
      <c r="M21" s="182">
        <v>6.1722006393213069E-2</v>
      </c>
      <c r="N21" s="183">
        <v>5.3531524307924447E-2</v>
      </c>
      <c r="O21" s="159"/>
    </row>
    <row r="22" spans="2:16" ht="20.25" customHeight="1">
      <c r="B22" s="83"/>
      <c r="C22" s="385" t="s">
        <v>213</v>
      </c>
      <c r="D22" s="386"/>
      <c r="E22" s="85"/>
      <c r="F22" s="162" t="e">
        <v>#N/A</v>
      </c>
      <c r="G22" s="162" t="e">
        <v>#N/A</v>
      </c>
      <c r="H22" s="162" t="s">
        <v>206</v>
      </c>
      <c r="I22" s="162" t="s">
        <v>206</v>
      </c>
      <c r="J22" s="162" t="s">
        <v>206</v>
      </c>
      <c r="K22" s="162" t="s">
        <v>206</v>
      </c>
      <c r="L22" s="162" t="s">
        <v>206</v>
      </c>
      <c r="M22" s="170" t="s">
        <v>206</v>
      </c>
      <c r="N22" s="171" t="s">
        <v>206</v>
      </c>
      <c r="O22" s="159"/>
    </row>
    <row r="23" spans="2:16">
      <c r="B23" s="83"/>
      <c r="C23" s="386"/>
      <c r="D23" s="386"/>
      <c r="E23" s="85"/>
      <c r="F23" s="160" t="e">
        <v>#N/A</v>
      </c>
      <c r="G23" s="160" t="e">
        <v>#N/A</v>
      </c>
      <c r="H23" s="160">
        <v>0.21455892083131112</v>
      </c>
      <c r="I23" s="160">
        <v>0.2330227512711347</v>
      </c>
      <c r="J23" s="160">
        <v>0.19166952219604985</v>
      </c>
      <c r="K23" s="160">
        <v>0.13301058145643038</v>
      </c>
      <c r="L23" s="160">
        <v>0.16619263987139538</v>
      </c>
      <c r="M23" s="184">
        <v>0.1876908831252643</v>
      </c>
      <c r="N23" s="185">
        <v>0.57463358319925573</v>
      </c>
      <c r="O23" s="159"/>
    </row>
    <row r="24" spans="2:16" ht="5.25" customHeight="1">
      <c r="B24" s="83"/>
      <c r="C24" s="345"/>
      <c r="D24" s="345"/>
      <c r="E24" s="85"/>
      <c r="F24" s="160"/>
      <c r="G24" s="160"/>
      <c r="H24" s="159"/>
      <c r="I24" s="159"/>
      <c r="J24" s="159"/>
      <c r="K24" s="159"/>
      <c r="L24" s="159"/>
      <c r="M24" s="184"/>
      <c r="N24" s="185"/>
      <c r="O24" s="159"/>
    </row>
    <row r="25" spans="2:16">
      <c r="B25" s="83"/>
      <c r="C25" s="391" t="s">
        <v>214</v>
      </c>
      <c r="D25" s="391"/>
      <c r="E25" s="85"/>
      <c r="F25" s="167" t="e">
        <v>#N/A</v>
      </c>
      <c r="G25" s="167" t="e">
        <v>#N/A</v>
      </c>
      <c r="H25" s="167">
        <v>322</v>
      </c>
      <c r="I25" s="167">
        <v>389</v>
      </c>
      <c r="J25" s="167">
        <v>439</v>
      </c>
      <c r="K25" s="167">
        <v>471</v>
      </c>
      <c r="L25" s="167">
        <v>493</v>
      </c>
      <c r="M25" s="190">
        <v>405.25</v>
      </c>
      <c r="N25" s="186">
        <v>565.57500000000005</v>
      </c>
      <c r="O25" s="159"/>
    </row>
    <row r="26" spans="2:16">
      <c r="B26" s="83"/>
      <c r="C26" s="392" t="s">
        <v>215</v>
      </c>
      <c r="D26" s="392"/>
      <c r="E26" s="159"/>
      <c r="F26" s="168" t="e">
        <v>#N/A</v>
      </c>
      <c r="G26" s="168" t="e">
        <v>#N/A</v>
      </c>
      <c r="H26" s="168">
        <v>4360027.82</v>
      </c>
      <c r="I26" s="168">
        <v>5439976.3300000001</v>
      </c>
      <c r="J26" s="168">
        <v>6873959.7400000002</v>
      </c>
      <c r="K26" s="168">
        <v>8229864.3399999999</v>
      </c>
      <c r="L26" s="168">
        <v>8859249</v>
      </c>
      <c r="M26" s="187">
        <v>6225957.0575000001</v>
      </c>
      <c r="N26" s="188">
        <v>10709177.169743594</v>
      </c>
      <c r="O26" s="159"/>
    </row>
    <row r="27" spans="2:16">
      <c r="B27" s="83"/>
      <c r="C27" s="392" t="s">
        <v>216</v>
      </c>
      <c r="D27" s="392"/>
      <c r="E27" s="85"/>
      <c r="F27" s="168" t="e">
        <v>#N/A</v>
      </c>
      <c r="G27" s="168" t="e">
        <v>#N/A</v>
      </c>
      <c r="H27" s="168">
        <v>3994733.46</v>
      </c>
      <c r="I27" s="168">
        <v>4720692.4940000009</v>
      </c>
      <c r="J27" s="168">
        <v>6338080.0900000008</v>
      </c>
      <c r="K27" s="168">
        <v>8070556.9299999988</v>
      </c>
      <c r="L27" s="168">
        <v>8900972.2800000012</v>
      </c>
      <c r="M27" s="187">
        <v>5781015.7434999999</v>
      </c>
      <c r="N27" s="188">
        <v>10382154.540481539</v>
      </c>
      <c r="O27" s="159"/>
    </row>
    <row r="28" spans="2:16" ht="15" customHeight="1">
      <c r="B28" s="83"/>
      <c r="C28" s="391" t="s">
        <v>217</v>
      </c>
      <c r="D28" s="391"/>
      <c r="E28" s="85"/>
      <c r="F28" s="168" t="e">
        <v>#N/A</v>
      </c>
      <c r="G28" s="168" t="e">
        <v>#N/A</v>
      </c>
      <c r="H28" s="168">
        <v>1781821</v>
      </c>
      <c r="I28" s="168">
        <v>2500105</v>
      </c>
      <c r="J28" s="168">
        <v>3035985</v>
      </c>
      <c r="K28" s="168">
        <v>3195293</v>
      </c>
      <c r="L28" s="168">
        <v>3153572</v>
      </c>
      <c r="M28" s="112">
        <v>2628301</v>
      </c>
      <c r="N28" s="189">
        <v>4592573.756410256</v>
      </c>
      <c r="O28" s="159"/>
      <c r="P28" s="88"/>
    </row>
    <row r="29" spans="2:16" ht="3.75" customHeight="1">
      <c r="B29" s="83"/>
      <c r="C29" s="343"/>
      <c r="D29" s="343"/>
      <c r="E29" s="85"/>
      <c r="F29" s="89"/>
      <c r="G29" s="89"/>
      <c r="H29" s="89"/>
      <c r="I29" s="89"/>
      <c r="J29" s="89"/>
      <c r="K29" s="89"/>
      <c r="L29" s="89"/>
      <c r="M29" s="90"/>
      <c r="N29" s="91"/>
      <c r="O29" s="159"/>
      <c r="P29" s="88"/>
    </row>
    <row r="30" spans="2:16" ht="14.45" customHeight="1">
      <c r="B30" s="159"/>
      <c r="C30" s="393" t="s">
        <v>218</v>
      </c>
      <c r="D30" s="393"/>
      <c r="E30" s="394"/>
      <c r="F30" s="394"/>
      <c r="G30" s="394"/>
      <c r="H30" s="394"/>
      <c r="I30" s="394"/>
      <c r="J30" s="394"/>
      <c r="K30" s="394"/>
      <c r="L30" s="394"/>
      <c r="M30" s="394"/>
      <c r="N30" s="394"/>
      <c r="O30" s="159"/>
    </row>
    <row r="31" spans="2:16" ht="47.25" customHeight="1">
      <c r="B31" s="159"/>
      <c r="C31" s="395"/>
      <c r="D31" s="396"/>
      <c r="E31" s="396"/>
      <c r="F31" s="396"/>
      <c r="G31" s="396"/>
      <c r="H31" s="396"/>
      <c r="I31" s="396"/>
      <c r="J31" s="396"/>
      <c r="K31" s="396"/>
      <c r="L31" s="396"/>
      <c r="M31" s="396"/>
      <c r="N31" s="396"/>
      <c r="O31" s="159"/>
    </row>
    <row r="32" spans="2:16" ht="18" customHeight="1">
      <c r="B32" s="159"/>
      <c r="C32" s="389" t="s">
        <v>219</v>
      </c>
      <c r="D32" s="389"/>
      <c r="E32" s="389"/>
      <c r="F32" s="113" t="s">
        <v>196</v>
      </c>
      <c r="G32" s="113" t="s">
        <v>197</v>
      </c>
      <c r="H32" s="113" t="s">
        <v>198</v>
      </c>
      <c r="I32" s="113" t="s">
        <v>199</v>
      </c>
      <c r="J32" s="113" t="s">
        <v>200</v>
      </c>
      <c r="K32" s="113" t="s">
        <v>201</v>
      </c>
      <c r="L32" s="113" t="s">
        <v>202</v>
      </c>
      <c r="M32" s="397" t="s">
        <v>220</v>
      </c>
      <c r="N32" s="398"/>
      <c r="O32" s="159"/>
    </row>
    <row r="33" spans="2:16">
      <c r="B33" s="159"/>
      <c r="C33" s="109" t="s">
        <v>221</v>
      </c>
      <c r="D33" s="109"/>
      <c r="E33" s="109"/>
      <c r="F33" s="109"/>
      <c r="G33" s="109"/>
      <c r="H33" s="169" t="s">
        <v>222</v>
      </c>
      <c r="I33" s="169" t="s">
        <v>222</v>
      </c>
      <c r="J33" s="169" t="s">
        <v>222</v>
      </c>
      <c r="K33" s="169" t="s">
        <v>222</v>
      </c>
      <c r="L33" s="169" t="s">
        <v>222</v>
      </c>
      <c r="M33" s="399" t="s">
        <v>223</v>
      </c>
      <c r="N33" s="400"/>
      <c r="O33" s="159"/>
      <c r="P33" s="92" t="s">
        <v>224</v>
      </c>
    </row>
    <row r="34" spans="2:16">
      <c r="B34" s="159"/>
      <c r="C34" s="109" t="s">
        <v>225</v>
      </c>
      <c r="D34" s="109"/>
      <c r="E34" s="109"/>
      <c r="F34" s="110"/>
      <c r="G34" s="110"/>
      <c r="H34" s="169" t="s">
        <v>222</v>
      </c>
      <c r="I34" s="169" t="s">
        <v>222</v>
      </c>
      <c r="J34" s="169" t="s">
        <v>222</v>
      </c>
      <c r="K34" s="169" t="s">
        <v>222</v>
      </c>
      <c r="L34" s="169" t="s">
        <v>222</v>
      </c>
      <c r="M34" s="399" t="s">
        <v>223</v>
      </c>
      <c r="N34" s="400"/>
      <c r="O34" s="159"/>
    </row>
    <row r="35" spans="2:16">
      <c r="B35" s="159"/>
      <c r="C35" s="109" t="s">
        <v>226</v>
      </c>
      <c r="D35" s="109"/>
      <c r="E35" s="109"/>
      <c r="F35" s="110"/>
      <c r="G35" s="110"/>
      <c r="H35" s="169" t="s">
        <v>222</v>
      </c>
      <c r="I35" s="169" t="s">
        <v>222</v>
      </c>
      <c r="J35" s="169" t="s">
        <v>222</v>
      </c>
      <c r="K35" s="169" t="s">
        <v>222</v>
      </c>
      <c r="L35" s="169" t="s">
        <v>222</v>
      </c>
      <c r="M35" s="399" t="s">
        <v>223</v>
      </c>
      <c r="N35" s="400"/>
      <c r="O35" s="159"/>
    </row>
    <row r="36" spans="2:16">
      <c r="B36" s="159"/>
      <c r="C36" s="109" t="s">
        <v>227</v>
      </c>
      <c r="D36" s="109"/>
      <c r="E36" s="109"/>
      <c r="F36" s="110"/>
      <c r="G36" s="110"/>
      <c r="H36" s="169" t="s">
        <v>222</v>
      </c>
      <c r="I36" s="169" t="s">
        <v>222</v>
      </c>
      <c r="J36" s="169" t="s">
        <v>222</v>
      </c>
      <c r="K36" s="169" t="s">
        <v>222</v>
      </c>
      <c r="L36" s="169" t="s">
        <v>228</v>
      </c>
      <c r="M36" s="404" t="s">
        <v>229</v>
      </c>
      <c r="N36" s="405"/>
      <c r="O36" s="159"/>
    </row>
    <row r="37" spans="2:16">
      <c r="B37" s="159"/>
      <c r="C37" s="109" t="s">
        <v>230</v>
      </c>
      <c r="D37" s="109"/>
      <c r="E37" s="109"/>
      <c r="F37" s="110"/>
      <c r="G37" s="110"/>
      <c r="H37" s="169" t="s">
        <v>222</v>
      </c>
      <c r="I37" s="169" t="s">
        <v>222</v>
      </c>
      <c r="J37" s="169" t="s">
        <v>222</v>
      </c>
      <c r="K37" s="169" t="s">
        <v>222</v>
      </c>
      <c r="L37" s="169" t="s">
        <v>222</v>
      </c>
      <c r="M37" s="402" t="s">
        <v>223</v>
      </c>
      <c r="N37" s="403"/>
      <c r="O37" s="159"/>
    </row>
    <row r="38" spans="2:16" ht="3.75" customHeight="1">
      <c r="B38" s="159"/>
      <c r="C38" s="93"/>
      <c r="D38" s="93"/>
      <c r="E38" s="93"/>
      <c r="F38" s="169"/>
      <c r="G38" s="169"/>
      <c r="H38" s="169"/>
      <c r="I38" s="169"/>
      <c r="J38" s="169"/>
      <c r="K38" s="169"/>
      <c r="L38" s="169"/>
      <c r="M38" s="94"/>
      <c r="N38" s="94"/>
      <c r="O38" s="159"/>
    </row>
    <row r="39" spans="2:16">
      <c r="B39" s="159"/>
      <c r="C39" s="393" t="s">
        <v>231</v>
      </c>
      <c r="D39" s="393"/>
      <c r="E39" s="394"/>
      <c r="F39" s="394"/>
      <c r="G39" s="394"/>
      <c r="H39" s="394"/>
      <c r="I39" s="394"/>
      <c r="J39" s="394"/>
      <c r="K39" s="394"/>
      <c r="L39" s="394"/>
      <c r="M39" s="394"/>
      <c r="N39" s="394"/>
      <c r="O39" s="159"/>
    </row>
    <row r="40" spans="2:16" ht="15" customHeight="1">
      <c r="B40" s="159"/>
      <c r="C40" s="107"/>
      <c r="D40" s="97"/>
      <c r="E40" s="96"/>
      <c r="F40" s="96"/>
      <c r="G40" s="96"/>
      <c r="H40" s="96"/>
      <c r="I40" s="96"/>
      <c r="J40" s="96"/>
      <c r="K40" s="96"/>
      <c r="L40" s="96"/>
      <c r="M40" s="96"/>
      <c r="N40" s="96"/>
      <c r="O40" s="159"/>
    </row>
    <row r="41" spans="2:16" ht="12.75" customHeight="1">
      <c r="B41" s="159"/>
      <c r="C41" s="401" t="s">
        <v>232</v>
      </c>
      <c r="D41" s="401"/>
      <c r="E41" s="401"/>
      <c r="F41" s="401"/>
      <c r="G41" s="401"/>
      <c r="H41" s="401"/>
      <c r="I41" s="401"/>
      <c r="J41" s="401"/>
      <c r="K41" s="401"/>
      <c r="L41" s="401"/>
      <c r="M41" s="401"/>
      <c r="N41" s="401"/>
      <c r="O41" s="159"/>
    </row>
    <row r="42" spans="2:16">
      <c r="B42" s="108"/>
      <c r="C42" s="401"/>
      <c r="D42" s="401"/>
      <c r="E42" s="401"/>
      <c r="F42" s="401"/>
      <c r="G42" s="401"/>
      <c r="H42" s="401"/>
      <c r="I42" s="401"/>
      <c r="J42" s="401"/>
      <c r="K42" s="401"/>
      <c r="L42" s="401"/>
      <c r="M42" s="401"/>
      <c r="N42" s="401"/>
      <c r="O42" s="95"/>
    </row>
  </sheetData>
  <mergeCells count="25">
    <mergeCell ref="C32:E32"/>
    <mergeCell ref="M32:N32"/>
    <mergeCell ref="M33:N33"/>
    <mergeCell ref="C41:N42"/>
    <mergeCell ref="C39:N39"/>
    <mergeCell ref="M37:N37"/>
    <mergeCell ref="M34:N34"/>
    <mergeCell ref="M35:N35"/>
    <mergeCell ref="M36:N36"/>
    <mergeCell ref="C26:D26"/>
    <mergeCell ref="C27:D27"/>
    <mergeCell ref="C28:D28"/>
    <mergeCell ref="C30:N30"/>
    <mergeCell ref="C31:N31"/>
    <mergeCell ref="C16:D17"/>
    <mergeCell ref="C18:D19"/>
    <mergeCell ref="C20:D21"/>
    <mergeCell ref="C22:D23"/>
    <mergeCell ref="C25:D25"/>
    <mergeCell ref="C14:D15"/>
    <mergeCell ref="C3:N3"/>
    <mergeCell ref="C5:N5"/>
    <mergeCell ref="C9:D9"/>
    <mergeCell ref="C10:D11"/>
    <mergeCell ref="C12:D13"/>
  </mergeCells>
  <conditionalFormatting sqref="J38:N40 M33:N35 M37:N37">
    <cfRule type="containsErrors" dxfId="55" priority="75">
      <formula>ISERROR(J33)</formula>
    </cfRule>
    <cfRule type="cellIs" dxfId="54" priority="76" operator="equal">
      <formula>"Y"</formula>
    </cfRule>
    <cfRule type="cellIs" dxfId="53" priority="77" operator="equal">
      <formula>"N"</formula>
    </cfRule>
    <cfRule type="cellIs" dxfId="52" priority="78" operator="equal">
      <formula>"No"</formula>
    </cfRule>
    <cfRule type="cellIs" dxfId="51" priority="79" operator="equal">
      <formula>"Yes"</formula>
    </cfRule>
  </conditionalFormatting>
  <conditionalFormatting sqref="N12 N14 N18 N20 N22 N10 H25:K25 F29:M29 F10:K12 F27:K28 M18:M28 M10:M14 M15:N17 F14:I25 F13:G13 H14:K23 I13:K13">
    <cfRule type="containsErrors" dxfId="50" priority="71">
      <formula>ISERROR(F10)</formula>
    </cfRule>
    <cfRule type="containsText" dxfId="49" priority="72" operator="containsText" text="p">
      <formula>NOT(ISERROR(SEARCH("p",F10)))</formula>
    </cfRule>
    <cfRule type="containsText" dxfId="48" priority="73" operator="containsText" text="t">
      <formula>NOT(ISERROR(SEARCH("t",F10)))</formula>
    </cfRule>
    <cfRule type="containsText" dxfId="47" priority="74" operator="containsText" text="q">
      <formula>NOT(ISERROR(SEARCH("q",F10)))</formula>
    </cfRule>
  </conditionalFormatting>
  <conditionalFormatting sqref="K38:N40 C31 M33:N35 F25:K28 M25:M28 M37:N37">
    <cfRule type="containsErrors" dxfId="46" priority="70">
      <formula>ISERROR(C25)</formula>
    </cfRule>
  </conditionalFormatting>
  <conditionalFormatting sqref="M10:M29">
    <cfRule type="containsErrors" dxfId="45" priority="69">
      <formula>ISERROR(M10)</formula>
    </cfRule>
  </conditionalFormatting>
  <conditionalFormatting sqref="F25:K25 F29:L29 F27:K28">
    <cfRule type="containsErrors" dxfId="44" priority="68">
      <formula>ISERROR(F25)</formula>
    </cfRule>
  </conditionalFormatting>
  <conditionalFormatting sqref="C26:D26 C25:K25 C29:N29 C27:K28 M25:N28">
    <cfRule type="containsErrors" dxfId="43" priority="67">
      <formula>ISERROR(C25)</formula>
    </cfRule>
  </conditionalFormatting>
  <conditionalFormatting sqref="C31">
    <cfRule type="expression" priority="141">
      <formula>$C$31=$P$33</formula>
    </cfRule>
  </conditionalFormatting>
  <conditionalFormatting sqref="J39:N39">
    <cfRule type="containsErrors" dxfId="42" priority="61">
      <formula>ISERROR(J39)</formula>
    </cfRule>
    <cfRule type="cellIs" dxfId="41" priority="62" operator="equal">
      <formula>"Y"</formula>
    </cfRule>
    <cfRule type="cellIs" dxfId="40" priority="63" operator="equal">
      <formula>"N"</formula>
    </cfRule>
    <cfRule type="cellIs" dxfId="39" priority="64" operator="equal">
      <formula>"No"</formula>
    </cfRule>
    <cfRule type="cellIs" dxfId="38" priority="65" operator="equal">
      <formula>"Yes"</formula>
    </cfRule>
  </conditionalFormatting>
  <conditionalFormatting sqref="K39:N39">
    <cfRule type="containsErrors" dxfId="37" priority="60">
      <formula>ISERROR(K39)</formula>
    </cfRule>
  </conditionalFormatting>
  <conditionalFormatting sqref="J39:N39">
    <cfRule type="containsErrors" dxfId="36" priority="55">
      <formula>ISERROR(J39)</formula>
    </cfRule>
    <cfRule type="cellIs" dxfId="35" priority="56" operator="equal">
      <formula>"Y"</formula>
    </cfRule>
    <cfRule type="cellIs" dxfId="34" priority="57" operator="equal">
      <formula>"N"</formula>
    </cfRule>
    <cfRule type="cellIs" dxfId="33" priority="58" operator="equal">
      <formula>"No"</formula>
    </cfRule>
    <cfRule type="cellIs" dxfId="32" priority="59" operator="equal">
      <formula>"Yes"</formula>
    </cfRule>
  </conditionalFormatting>
  <conditionalFormatting sqref="K39:N39">
    <cfRule type="containsErrors" dxfId="31" priority="54">
      <formula>ISERROR(K39)</formula>
    </cfRule>
  </conditionalFormatting>
  <conditionalFormatting sqref="J39:N39">
    <cfRule type="containsErrors" dxfId="30" priority="49">
      <formula>ISERROR(J39)</formula>
    </cfRule>
    <cfRule type="cellIs" dxfId="29" priority="50" operator="equal">
      <formula>"Y"</formula>
    </cfRule>
    <cfRule type="cellIs" dxfId="28" priority="51" operator="equal">
      <formula>"N"</formula>
    </cfRule>
    <cfRule type="cellIs" dxfId="27" priority="52" operator="equal">
      <formula>"No"</formula>
    </cfRule>
    <cfRule type="cellIs" dxfId="26" priority="53" operator="equal">
      <formula>"Yes"</formula>
    </cfRule>
  </conditionalFormatting>
  <conditionalFormatting sqref="K39:N39">
    <cfRule type="containsErrors" dxfId="25" priority="48">
      <formula>ISERROR(K39)</formula>
    </cfRule>
  </conditionalFormatting>
  <conditionalFormatting sqref="H33:L37">
    <cfRule type="containsErrors" dxfId="24" priority="32">
      <formula>ISERROR(H33)</formula>
    </cfRule>
    <cfRule type="cellIs" dxfId="23" priority="34" operator="equal">
      <formula>"Y"</formula>
    </cfRule>
    <cfRule type="cellIs" dxfId="22" priority="35" operator="equal">
      <formula>"N"</formula>
    </cfRule>
    <cfRule type="cellIs" dxfId="21" priority="36" operator="equal">
      <formula>"No"</formula>
    </cfRule>
    <cfRule type="cellIs" dxfId="20" priority="37" operator="equal">
      <formula>"Yes"</formula>
    </cfRule>
  </conditionalFormatting>
  <conditionalFormatting sqref="H33:L37">
    <cfRule type="containsErrors" dxfId="19" priority="33">
      <formula>ISERROR(H33)</formula>
    </cfRule>
  </conditionalFormatting>
  <conditionalFormatting sqref="L10:L23 L27:L28 L25">
    <cfRule type="containsErrors" dxfId="18" priority="19">
      <formula>ISERROR(L10)</formula>
    </cfRule>
    <cfRule type="containsText" dxfId="17" priority="20" operator="containsText" text="p">
      <formula>NOT(ISERROR(SEARCH("p",L10)))</formula>
    </cfRule>
    <cfRule type="containsText" dxfId="16" priority="21" operator="containsText" text="t">
      <formula>NOT(ISERROR(SEARCH("t",L10)))</formula>
    </cfRule>
    <cfRule type="containsText" dxfId="15" priority="22" operator="containsText" text="q">
      <formula>NOT(ISERROR(SEARCH("q",L10)))</formula>
    </cfRule>
  </conditionalFormatting>
  <conditionalFormatting sqref="L25:L28">
    <cfRule type="containsErrors" dxfId="14" priority="18">
      <formula>ISERROR(L25)</formula>
    </cfRule>
  </conditionalFormatting>
  <conditionalFormatting sqref="L27:L28 L25">
    <cfRule type="containsErrors" dxfId="13" priority="23">
      <formula>ISERROR(L25)</formula>
    </cfRule>
  </conditionalFormatting>
  <conditionalFormatting sqref="L27:L28 L25">
    <cfRule type="containsErrors" dxfId="12" priority="17">
      <formula>ISERROR(L25)</formula>
    </cfRule>
  </conditionalFormatting>
  <conditionalFormatting sqref="L25:L28">
    <cfRule type="containsErrors" dxfId="11" priority="16">
      <formula>ISERROR(L25)</formula>
    </cfRule>
  </conditionalFormatting>
  <conditionalFormatting sqref="M36:N36">
    <cfRule type="cellIs" dxfId="10" priority="9" operator="equal">
      <formula>"New Finding in FY18"</formula>
    </cfRule>
    <cfRule type="cellIs" dxfId="9" priority="10" operator="equal">
      <formula>"Same/Similar Finding in FY17"</formula>
    </cfRule>
    <cfRule type="containsErrors" dxfId="8" priority="11">
      <formula>ISERROR(M36)</formula>
    </cfRule>
    <cfRule type="cellIs" dxfId="7" priority="12" operator="equal">
      <formula>"Finding Resolved"</formula>
    </cfRule>
    <cfRule type="cellIs" dxfId="6" priority="13" operator="equal">
      <formula>"N/A"</formula>
    </cfRule>
    <cfRule type="cellIs" dxfId="5" priority="14" operator="equal">
      <formula>"N"</formula>
    </cfRule>
    <cfRule type="cellIs" dxfId="4" priority="15" operator="equal">
      <formula>"Y"</formula>
    </cfRule>
  </conditionalFormatting>
  <conditionalFormatting sqref="H13">
    <cfRule type="containsErrors" dxfId="3" priority="1">
      <formula>ISERROR(H13)</formula>
    </cfRule>
    <cfRule type="containsText" dxfId="2" priority="2" operator="containsText" text="p">
      <formula>NOT(ISERROR(SEARCH("p",H13)))</formula>
    </cfRule>
    <cfRule type="containsText" dxfId="1" priority="3" operator="containsText" text="t">
      <formula>NOT(ISERROR(SEARCH("t",H13)))</formula>
    </cfRule>
    <cfRule type="containsText" dxfId="0" priority="4" operator="containsText" text="q">
      <formula>NOT(ISERROR(SEARCH("q",H13)))</formula>
    </cfRule>
  </conditionalFormatting>
  <pageMargins left="0.25" right="0.25" top="0.25" bottom="0.25" header="0" footer="0"/>
  <pageSetup scale="88" fitToWidth="0" fitToHeight="0" orientation="landscape" r:id="rId1"/>
  <headerFooter>
    <oddFooter>&amp;L&amp;"Times New Roman,Regular"&amp;8Massachusetts Department of Elementary and Secondary Education&amp;R&amp;"Times New Roman,Regular"&amp;8Data Display for Pioneer Valley Chinese Immersion Charter School</oddFooter>
  </headerFooter>
  <rowBreaks count="1" manualBreakCount="1">
    <brk id="42"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DESE-231-52273</_dlc_DocId>
    <_dlc_DocIdUrl xmlns="733efe1c-5bbe-4968-87dc-d400e65c879f">
      <Url>https://sharepoint.doemass.org/ese/webteam/cps/_layouts/DocIdRedir.aspx?ID=DESE-231-52273</Url>
      <Description>DESE-231-52273</Description>
    </_dlc_DocIdUrl>
  </documentManagement>
</p:properties>
</file>

<file path=customXml/itemProps1.xml><?xml version="1.0" encoding="utf-8"?>
<ds:datastoreItem xmlns:ds="http://schemas.openxmlformats.org/officeDocument/2006/customXml" ds:itemID="{2F36B834-84F5-4C94-B346-1B5BED7904A7}">
  <ds:schemaRefs>
    <ds:schemaRef ds:uri="http://schemas.microsoft.com/sharepoint/v3/contenttype/forms"/>
  </ds:schemaRefs>
</ds:datastoreItem>
</file>

<file path=customXml/itemProps2.xml><?xml version="1.0" encoding="utf-8"?>
<ds:datastoreItem xmlns:ds="http://schemas.openxmlformats.org/officeDocument/2006/customXml" ds:itemID="{054A3DA4-D407-43F1-B175-8303365857B0}">
  <ds:schemaRefs>
    <ds:schemaRef ds:uri="http://schemas.microsoft.com/sharepoint/events"/>
  </ds:schemaRefs>
</ds:datastoreItem>
</file>

<file path=customXml/itemProps3.xml><?xml version="1.0" encoding="utf-8"?>
<ds:datastoreItem xmlns:ds="http://schemas.openxmlformats.org/officeDocument/2006/customXml" ds:itemID="{B5959BB5-6224-4D50-8BE5-45BF619CE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0DA961-E343-4287-8506-A0E861546DCE}">
  <ds:schemaRef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purl.org/dc/dcmitype/"/>
    <ds:schemaRef ds:uri="http://schemas.microsoft.com/office/2006/metadata/properties"/>
    <ds:schemaRef ds:uri="http://schemas.openxmlformats.org/package/2006/metadata/core-properties"/>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vt:lpstr>
      <vt:lpstr>Enrollment</vt:lpstr>
      <vt:lpstr>Academics - Gr. 3-8 - Legacy</vt:lpstr>
      <vt:lpstr>Sheet1</vt:lpstr>
      <vt:lpstr>Academics - Gr. 3-8 - Next Gen</vt:lpstr>
      <vt:lpstr>Academics - Gr. 10 - Legacy</vt:lpstr>
      <vt:lpstr>Sheet3</vt:lpstr>
      <vt:lpstr>Indicators</vt:lpstr>
      <vt:lpstr>Financial Dashboard</vt:lpstr>
      <vt:lpstr>Finance Parameters&amp;Definitions</vt:lpstr>
      <vt:lpstr>mcas.gr5to8</vt:lpstr>
      <vt:lpstr>mcas.grade10</vt:lpstr>
      <vt:lpstr>nextgen.gr5to8</vt:lpstr>
      <vt:lpstr>'Academics - Gr. 10 - Legacy'!Print_Area</vt:lpstr>
      <vt:lpstr>'Academics - Gr. 3-8 - Legacy'!Print_Area</vt:lpstr>
      <vt:lpstr>'Academics - Gr. 3-8 - Next Gen'!Print_Area</vt:lpstr>
      <vt:lpstr>Enrollment!Print_Area</vt:lpstr>
      <vt:lpstr>'Financial Dashboard'!Print_Area</vt:lpstr>
      <vt:lpstr>Indicators!Print_Area</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 1. PVCICS Enrollment Academics Indicators Finance</dc:title>
  <dc:creator>DESE</dc:creator>
  <cp:keywords/>
  <cp:lastModifiedBy>Zou, Dong (EOE)</cp:lastModifiedBy>
  <dcterms:created xsi:type="dcterms:W3CDTF">2016-10-03T13:40:08Z</dcterms:created>
  <dcterms:modified xsi:type="dcterms:W3CDTF">2019-06-19T15:44:59Z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19 2019</vt:lpwstr>
  </property>
</Properties>
</file>