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autoCompressPictures="0"/>
  <mc:AlternateContent xmlns:mc="http://schemas.openxmlformats.org/markup-compatibility/2006">
    <mc:Choice Requires="x15">
      <x15ac:absPath xmlns:x15ac="http://schemas.microsoft.com/office/spreadsheetml/2010/11/ac" url="C:\Users\dzou\Desktop\SCTASK0276828\"/>
    </mc:Choice>
  </mc:AlternateContent>
  <xr:revisionPtr revIDLastSave="0" documentId="13_ncr:1_{9294E40C-BCA0-4B10-BB7D-BE5221753D96}" xr6:coauthVersionLast="45" xr6:coauthVersionMax="47" xr10:uidLastSave="{00000000-0000-0000-0000-000000000000}"/>
  <bookViews>
    <workbookView xWindow="-120" yWindow="-120" windowWidth="29040" windowHeight="15840" tabRatio="702" xr2:uid="{00000000-000D-0000-FFFF-FFFF00000000}"/>
  </bookViews>
  <sheets>
    <sheet name="Summary" sheetId="5" r:id="rId1"/>
    <sheet name="HWM earmarks" sheetId="20" r:id="rId2"/>
    <sheet name="FY22 GAA Earmarks" sheetId="19" state="hidden" r:id="rId3"/>
    <sheet name="FY21 Earmarks" sheetId="16" state="hidden" r:id="rId4"/>
  </sheets>
  <definedNames>
    <definedName name="_xlnm._FilterDatabase" localSheetId="3" hidden="1">'FY21 Earmarks'!$A$3:$H$41</definedName>
    <definedName name="_xlnm._FilterDatabase" localSheetId="2" hidden="1">'FY22 GAA Earmarks'!$A$3:$D$103</definedName>
    <definedName name="_xlnm._FilterDatabase" localSheetId="0" hidden="1">Summary!$A$7:$JH$80</definedName>
    <definedName name="_xlnm.Print_Area" localSheetId="0">Summary!$A$1:$JO$81</definedName>
    <definedName name="_xlnm.Print_Titles" localSheetId="3">'FY21 Earmarks'!$3:$3</definedName>
    <definedName name="_xlnm.Print_Titles" localSheetId="0">Summary!$1:$7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N9" i="5" l="1"/>
  <c r="JN10" i="5"/>
  <c r="JN11" i="5"/>
  <c r="JN12" i="5"/>
  <c r="JN13" i="5"/>
  <c r="JN14" i="5"/>
  <c r="JN15" i="5"/>
  <c r="JN16" i="5"/>
  <c r="JN17" i="5"/>
  <c r="JN18" i="5"/>
  <c r="JN19" i="5"/>
  <c r="JN20" i="5"/>
  <c r="JN21" i="5"/>
  <c r="JN22" i="5"/>
  <c r="JN23" i="5"/>
  <c r="JN24" i="5"/>
  <c r="JN25" i="5"/>
  <c r="JN26" i="5"/>
  <c r="JN27" i="5"/>
  <c r="JN28" i="5"/>
  <c r="JN29" i="5"/>
  <c r="JN30" i="5"/>
  <c r="JN31" i="5"/>
  <c r="JN32" i="5"/>
  <c r="JN33" i="5"/>
  <c r="JN34" i="5"/>
  <c r="JN35" i="5"/>
  <c r="JN36" i="5"/>
  <c r="JN37" i="5"/>
  <c r="JN38" i="5"/>
  <c r="JN39" i="5"/>
  <c r="JN40" i="5"/>
  <c r="JN41" i="5"/>
  <c r="JN42" i="5"/>
  <c r="JN43" i="5"/>
  <c r="JN44" i="5"/>
  <c r="JN45" i="5"/>
  <c r="JN46" i="5"/>
  <c r="JN47" i="5"/>
  <c r="JN48" i="5"/>
  <c r="JN49" i="5"/>
  <c r="JN50" i="5"/>
  <c r="JN51" i="5"/>
  <c r="JN52" i="5"/>
  <c r="JN53" i="5"/>
  <c r="JN54" i="5"/>
  <c r="JN55" i="5"/>
  <c r="JN56" i="5"/>
  <c r="JN57" i="5"/>
  <c r="JN58" i="5"/>
  <c r="JN59" i="5"/>
  <c r="JN60" i="5"/>
  <c r="JN61" i="5"/>
  <c r="JN62" i="5"/>
  <c r="JN63" i="5"/>
  <c r="JN64" i="5"/>
  <c r="JN65" i="5"/>
  <c r="JN66" i="5"/>
  <c r="JN67" i="5"/>
  <c r="JN68" i="5"/>
  <c r="JN69" i="5"/>
  <c r="JN70" i="5"/>
  <c r="JN71" i="5"/>
  <c r="JN72" i="5"/>
  <c r="JN73" i="5"/>
  <c r="JN74" i="5"/>
  <c r="JN75" i="5"/>
  <c r="JN76" i="5"/>
  <c r="JN77" i="5"/>
  <c r="JN78" i="5"/>
  <c r="JN79" i="5"/>
  <c r="JM9" i="5"/>
  <c r="JM10" i="5"/>
  <c r="JM11" i="5"/>
  <c r="JM12" i="5"/>
  <c r="JM13" i="5"/>
  <c r="JM14" i="5"/>
  <c r="JM15" i="5"/>
  <c r="JM16" i="5"/>
  <c r="JM17" i="5"/>
  <c r="JM18" i="5"/>
  <c r="JM19" i="5"/>
  <c r="JM20" i="5"/>
  <c r="JM21" i="5"/>
  <c r="JM23" i="5"/>
  <c r="JM24" i="5"/>
  <c r="JM25" i="5"/>
  <c r="JM26" i="5"/>
  <c r="JM27" i="5"/>
  <c r="JM28" i="5"/>
  <c r="JM29" i="5"/>
  <c r="JM30" i="5"/>
  <c r="JM31" i="5"/>
  <c r="JM32" i="5"/>
  <c r="JM33" i="5"/>
  <c r="JM34" i="5"/>
  <c r="JM35" i="5"/>
  <c r="JM36" i="5"/>
  <c r="JM37" i="5"/>
  <c r="JM38" i="5"/>
  <c r="JM39" i="5"/>
  <c r="JM40" i="5"/>
  <c r="JM41" i="5"/>
  <c r="JM42" i="5"/>
  <c r="JM43" i="5"/>
  <c r="JM44" i="5"/>
  <c r="JM45" i="5"/>
  <c r="JM46" i="5"/>
  <c r="JM47" i="5"/>
  <c r="JM48" i="5"/>
  <c r="JM49" i="5"/>
  <c r="JM51" i="5"/>
  <c r="JM52" i="5"/>
  <c r="JM53" i="5"/>
  <c r="JM54" i="5"/>
  <c r="JM55" i="5"/>
  <c r="JM56" i="5"/>
  <c r="JM57" i="5"/>
  <c r="JM58" i="5"/>
  <c r="JM59" i="5"/>
  <c r="JM60" i="5"/>
  <c r="JM61" i="5"/>
  <c r="JM62" i="5"/>
  <c r="JM63" i="5"/>
  <c r="JM64" i="5"/>
  <c r="JM65" i="5"/>
  <c r="JM66" i="5"/>
  <c r="JM67" i="5"/>
  <c r="JM68" i="5"/>
  <c r="JM69" i="5"/>
  <c r="JM70" i="5"/>
  <c r="JM71" i="5"/>
  <c r="JM72" i="5"/>
  <c r="JM73" i="5"/>
  <c r="JM74" i="5"/>
  <c r="JM75" i="5"/>
  <c r="JM76" i="5"/>
  <c r="JM77" i="5"/>
  <c r="JM78" i="5"/>
  <c r="JM79" i="5"/>
  <c r="JL80" i="5"/>
  <c r="JJ38" i="5" l="1"/>
  <c r="JN8" i="5" l="1"/>
  <c r="JM8" i="5"/>
  <c r="JA50" i="5" l="1"/>
  <c r="JM50" i="5" s="1"/>
  <c r="JH80" i="5" l="1"/>
  <c r="JI29" i="5"/>
  <c r="JI8" i="5"/>
  <c r="JI9" i="5"/>
  <c r="JI10" i="5"/>
  <c r="JI11" i="5"/>
  <c r="JI12" i="5"/>
  <c r="JI13" i="5"/>
  <c r="JI14" i="5"/>
  <c r="JI15" i="5"/>
  <c r="JI16" i="5"/>
  <c r="JI17" i="5"/>
  <c r="JI26" i="5"/>
  <c r="JI27" i="5"/>
  <c r="JI34" i="5"/>
  <c r="JI39" i="5"/>
  <c r="JI42" i="5"/>
  <c r="JI47" i="5"/>
  <c r="JI48" i="5"/>
  <c r="JI49" i="5"/>
  <c r="JI55" i="5"/>
  <c r="JI59" i="5"/>
  <c r="JI65" i="5"/>
  <c r="JI70" i="5"/>
  <c r="JI74" i="5"/>
  <c r="JI75" i="5"/>
  <c r="JI18" i="5"/>
  <c r="JI19" i="5"/>
  <c r="JI20" i="5"/>
  <c r="JI21" i="5"/>
  <c r="JI22" i="5"/>
  <c r="JI23" i="5"/>
  <c r="JI24" i="5"/>
  <c r="JI25" i="5"/>
  <c r="JI28" i="5"/>
  <c r="JI30" i="5"/>
  <c r="JI31" i="5"/>
  <c r="JI32" i="5"/>
  <c r="JI33" i="5"/>
  <c r="JI35" i="5"/>
  <c r="JI36" i="5"/>
  <c r="JI37" i="5"/>
  <c r="JI40" i="5"/>
  <c r="JI41" i="5"/>
  <c r="JI43" i="5"/>
  <c r="JI44" i="5"/>
  <c r="JI45" i="5"/>
  <c r="JI46" i="5"/>
  <c r="JI50" i="5"/>
  <c r="JI51" i="5"/>
  <c r="JI52" i="5"/>
  <c r="JI53" i="5"/>
  <c r="JI54" i="5"/>
  <c r="JI56" i="5"/>
  <c r="JI57" i="5"/>
  <c r="JI58" i="5"/>
  <c r="JI60" i="5"/>
  <c r="JI61" i="5"/>
  <c r="JI62" i="5"/>
  <c r="JI63" i="5"/>
  <c r="JI64" i="5"/>
  <c r="JI66" i="5"/>
  <c r="JI67" i="5"/>
  <c r="JI68" i="5"/>
  <c r="JI69" i="5"/>
  <c r="JI71" i="5"/>
  <c r="JI73" i="5"/>
  <c r="JI76" i="5"/>
  <c r="JI77" i="5"/>
  <c r="JI78" i="5"/>
  <c r="JI79" i="5"/>
  <c r="JJ9" i="5"/>
  <c r="JJ10" i="5"/>
  <c r="JJ11" i="5"/>
  <c r="JJ12" i="5"/>
  <c r="JJ13" i="5"/>
  <c r="JJ14" i="5"/>
  <c r="JJ15" i="5"/>
  <c r="JJ16" i="5"/>
  <c r="JJ17" i="5"/>
  <c r="JJ18" i="5"/>
  <c r="JJ19" i="5"/>
  <c r="JJ20" i="5"/>
  <c r="JJ21" i="5"/>
  <c r="JJ23" i="5"/>
  <c r="JJ24" i="5"/>
  <c r="JJ25" i="5"/>
  <c r="JJ26" i="5"/>
  <c r="JJ27" i="5"/>
  <c r="JJ28" i="5"/>
  <c r="JJ29" i="5"/>
  <c r="JJ30" i="5"/>
  <c r="JJ31" i="5"/>
  <c r="JJ32" i="5"/>
  <c r="JJ33" i="5"/>
  <c r="JJ34" i="5"/>
  <c r="JJ35" i="5"/>
  <c r="JJ36" i="5"/>
  <c r="JJ37" i="5"/>
  <c r="JJ39" i="5"/>
  <c r="JJ40" i="5"/>
  <c r="JJ41" i="5"/>
  <c r="JJ42" i="5"/>
  <c r="JJ43" i="5"/>
  <c r="JJ44" i="5"/>
  <c r="JJ45" i="5"/>
  <c r="JJ46" i="5"/>
  <c r="JJ47" i="5"/>
  <c r="JJ48" i="5"/>
  <c r="JJ49" i="5"/>
  <c r="JJ50" i="5"/>
  <c r="JJ51" i="5"/>
  <c r="JJ52" i="5"/>
  <c r="JJ53" i="5"/>
  <c r="JJ54" i="5"/>
  <c r="JJ55" i="5"/>
  <c r="JJ56" i="5"/>
  <c r="JJ57" i="5"/>
  <c r="JJ58" i="5"/>
  <c r="JJ59" i="5"/>
  <c r="JJ60" i="5"/>
  <c r="JJ61" i="5"/>
  <c r="JJ62" i="5"/>
  <c r="JJ63" i="5"/>
  <c r="JJ64" i="5"/>
  <c r="JJ65" i="5"/>
  <c r="JJ66" i="5"/>
  <c r="JJ67" i="5"/>
  <c r="JJ68" i="5"/>
  <c r="JJ69" i="5"/>
  <c r="JJ70" i="5"/>
  <c r="JJ71" i="5"/>
  <c r="JJ73" i="5"/>
  <c r="JJ74" i="5"/>
  <c r="JJ75" i="5"/>
  <c r="JJ76" i="5"/>
  <c r="JJ77" i="5"/>
  <c r="JJ78" i="5"/>
  <c r="JJ79" i="5"/>
  <c r="JJ8" i="5"/>
  <c r="ID8" i="5"/>
  <c r="ID11" i="5"/>
  <c r="ID19" i="5"/>
  <c r="ID22" i="5"/>
  <c r="IX22" i="5" s="1"/>
  <c r="ID29" i="5"/>
  <c r="ID36" i="5"/>
  <c r="ID40" i="5"/>
  <c r="ID41" i="5"/>
  <c r="ID62" i="5"/>
  <c r="ID63" i="5"/>
  <c r="ID64" i="5"/>
  <c r="JC9" i="5"/>
  <c r="JC10" i="5"/>
  <c r="JC11" i="5"/>
  <c r="JC12" i="5"/>
  <c r="JC13" i="5"/>
  <c r="JC14" i="5"/>
  <c r="JC15" i="5"/>
  <c r="JC16" i="5"/>
  <c r="JC17" i="5"/>
  <c r="JC18" i="5"/>
  <c r="JC19" i="5"/>
  <c r="JC20" i="5"/>
  <c r="JC21" i="5"/>
  <c r="JC23" i="5"/>
  <c r="JC24" i="5"/>
  <c r="JC25" i="5"/>
  <c r="JC26" i="5"/>
  <c r="JC27" i="5"/>
  <c r="JC28" i="5"/>
  <c r="JC29" i="5"/>
  <c r="JC30" i="5"/>
  <c r="JC31" i="5"/>
  <c r="JC32" i="5"/>
  <c r="JC33" i="5"/>
  <c r="JC34" i="5"/>
  <c r="JC35" i="5"/>
  <c r="JC36" i="5"/>
  <c r="JC37" i="5"/>
  <c r="JC39" i="5"/>
  <c r="JC40" i="5"/>
  <c r="JC41" i="5"/>
  <c r="JC42" i="5"/>
  <c r="JC43" i="5"/>
  <c r="JC44" i="5"/>
  <c r="JC45" i="5"/>
  <c r="JC46" i="5"/>
  <c r="JC47" i="5"/>
  <c r="JC48" i="5"/>
  <c r="JC49" i="5"/>
  <c r="JC50" i="5"/>
  <c r="JC51" i="5"/>
  <c r="JC52" i="5"/>
  <c r="JC53" i="5"/>
  <c r="JC54" i="5"/>
  <c r="JC55" i="5"/>
  <c r="JC56" i="5"/>
  <c r="JC57" i="5"/>
  <c r="JC58" i="5"/>
  <c r="JC59" i="5"/>
  <c r="JC60" i="5"/>
  <c r="JC61" i="5"/>
  <c r="JC62" i="5"/>
  <c r="JC63" i="5"/>
  <c r="JC64" i="5"/>
  <c r="JC65" i="5"/>
  <c r="JC66" i="5"/>
  <c r="JC67" i="5"/>
  <c r="JC68" i="5"/>
  <c r="JC69" i="5"/>
  <c r="JC70" i="5"/>
  <c r="JC71" i="5"/>
  <c r="JC73" i="5"/>
  <c r="JC74" i="5"/>
  <c r="JC75" i="5"/>
  <c r="JC76" i="5"/>
  <c r="JC77" i="5"/>
  <c r="JC78" i="5"/>
  <c r="JC79" i="5"/>
  <c r="JC8" i="5"/>
  <c r="JD9" i="5"/>
  <c r="JE9" i="5"/>
  <c r="JF9" i="5"/>
  <c r="JD10" i="5"/>
  <c r="JE10" i="5"/>
  <c r="JF10" i="5"/>
  <c r="JF11" i="5"/>
  <c r="JD12" i="5"/>
  <c r="JE12" i="5"/>
  <c r="JF12" i="5"/>
  <c r="JD13" i="5"/>
  <c r="JE13" i="5"/>
  <c r="JF13" i="5"/>
  <c r="JD14" i="5"/>
  <c r="JE14" i="5"/>
  <c r="JF14" i="5"/>
  <c r="JD15" i="5"/>
  <c r="JE15" i="5"/>
  <c r="JF15" i="5"/>
  <c r="JD16" i="5"/>
  <c r="JE16" i="5"/>
  <c r="JF16" i="5"/>
  <c r="JD17" i="5"/>
  <c r="JE17" i="5"/>
  <c r="JF17" i="5"/>
  <c r="JD18" i="5"/>
  <c r="JE18" i="5"/>
  <c r="JF18" i="5"/>
  <c r="JE19" i="5"/>
  <c r="JF19" i="5"/>
  <c r="JD20" i="5"/>
  <c r="JE20" i="5"/>
  <c r="JF20" i="5"/>
  <c r="JD21" i="5"/>
  <c r="JE21" i="5"/>
  <c r="JF21" i="5"/>
  <c r="JB23" i="5"/>
  <c r="JD23" i="5"/>
  <c r="JE23" i="5"/>
  <c r="JF23" i="5"/>
  <c r="JD24" i="5"/>
  <c r="JE24" i="5"/>
  <c r="JF24" i="5"/>
  <c r="JD25" i="5"/>
  <c r="JE25" i="5"/>
  <c r="JF25" i="5"/>
  <c r="JD26" i="5"/>
  <c r="JE26" i="5"/>
  <c r="JF26" i="5"/>
  <c r="JD27" i="5"/>
  <c r="JE27" i="5"/>
  <c r="JF27" i="5"/>
  <c r="JD28" i="5"/>
  <c r="JE28" i="5"/>
  <c r="JF28" i="5"/>
  <c r="JE29" i="5"/>
  <c r="JF29" i="5"/>
  <c r="JD30" i="5"/>
  <c r="JF30" i="5"/>
  <c r="JD31" i="5"/>
  <c r="JE31" i="5"/>
  <c r="JF31" i="5"/>
  <c r="JD32" i="5"/>
  <c r="JE32" i="5"/>
  <c r="JF32" i="5"/>
  <c r="JD33" i="5"/>
  <c r="JE33" i="5"/>
  <c r="JF33" i="5"/>
  <c r="JD34" i="5"/>
  <c r="JE34" i="5"/>
  <c r="JF34" i="5"/>
  <c r="JD35" i="5"/>
  <c r="JE35" i="5"/>
  <c r="JF35" i="5"/>
  <c r="JE36" i="5"/>
  <c r="JF36" i="5"/>
  <c r="JD37" i="5"/>
  <c r="JE37" i="5"/>
  <c r="JF37" i="5"/>
  <c r="JD39" i="5"/>
  <c r="JE39" i="5"/>
  <c r="JF39" i="5"/>
  <c r="JE40" i="5"/>
  <c r="JF40" i="5"/>
  <c r="JF41" i="5"/>
  <c r="JD42" i="5"/>
  <c r="JE42" i="5"/>
  <c r="JF42" i="5"/>
  <c r="JD43" i="5"/>
  <c r="JE43" i="5"/>
  <c r="JF43" i="5"/>
  <c r="JB44" i="5"/>
  <c r="JD44" i="5"/>
  <c r="JE44" i="5"/>
  <c r="JF44" i="5"/>
  <c r="JD45" i="5"/>
  <c r="JE45" i="5"/>
  <c r="JF45" i="5"/>
  <c r="JD46" i="5"/>
  <c r="JE46" i="5"/>
  <c r="JF46" i="5"/>
  <c r="JD47" i="5"/>
  <c r="JE47" i="5"/>
  <c r="JF47" i="5"/>
  <c r="JD48" i="5"/>
  <c r="JE48" i="5"/>
  <c r="JF48" i="5"/>
  <c r="JD49" i="5"/>
  <c r="JE49" i="5"/>
  <c r="JF49" i="5"/>
  <c r="JD50" i="5"/>
  <c r="JE50" i="5"/>
  <c r="JF50" i="5"/>
  <c r="JD51" i="5"/>
  <c r="JE51" i="5"/>
  <c r="JF51" i="5"/>
  <c r="JD52" i="5"/>
  <c r="JE52" i="5"/>
  <c r="JF52" i="5"/>
  <c r="JD53" i="5"/>
  <c r="JE53" i="5"/>
  <c r="JF53" i="5"/>
  <c r="JD54" i="5"/>
  <c r="JE54" i="5"/>
  <c r="JF54" i="5"/>
  <c r="JD55" i="5"/>
  <c r="JE55" i="5"/>
  <c r="JF55" i="5"/>
  <c r="JD56" i="5"/>
  <c r="JE56" i="5"/>
  <c r="JF56" i="5"/>
  <c r="JD57" i="5"/>
  <c r="JE57" i="5"/>
  <c r="JF57" i="5"/>
  <c r="JD58" i="5"/>
  <c r="JE58" i="5"/>
  <c r="JF58" i="5"/>
  <c r="JD59" i="5"/>
  <c r="JE59" i="5"/>
  <c r="JF59" i="5"/>
  <c r="JD60" i="5"/>
  <c r="JE60" i="5"/>
  <c r="JF60" i="5"/>
  <c r="JD61" i="5"/>
  <c r="JE61" i="5"/>
  <c r="JF61" i="5"/>
  <c r="JE62" i="5"/>
  <c r="JF62" i="5"/>
  <c r="JE63" i="5"/>
  <c r="JF63" i="5"/>
  <c r="JE64" i="5"/>
  <c r="JF64" i="5"/>
  <c r="JD65" i="5"/>
  <c r="JE65" i="5"/>
  <c r="JF65" i="5"/>
  <c r="JD66" i="5"/>
  <c r="JE66" i="5"/>
  <c r="JF66" i="5"/>
  <c r="JD67" i="5"/>
  <c r="JE67" i="5"/>
  <c r="JF67" i="5"/>
  <c r="JD68" i="5"/>
  <c r="JE68" i="5"/>
  <c r="JF68" i="5"/>
  <c r="JD69" i="5"/>
  <c r="JE69" i="5"/>
  <c r="JF69" i="5"/>
  <c r="JD70" i="5"/>
  <c r="JE70" i="5"/>
  <c r="JF70" i="5"/>
  <c r="JD71" i="5"/>
  <c r="JE71" i="5"/>
  <c r="JF71" i="5"/>
  <c r="JD73" i="5"/>
  <c r="JE73" i="5"/>
  <c r="JF73" i="5"/>
  <c r="JD74" i="5"/>
  <c r="JE74" i="5"/>
  <c r="JF74" i="5"/>
  <c r="JD75" i="5"/>
  <c r="JE75" i="5"/>
  <c r="JF75" i="5"/>
  <c r="JD76" i="5"/>
  <c r="JE76" i="5"/>
  <c r="JF76" i="5"/>
  <c r="JD77" i="5"/>
  <c r="JE77" i="5"/>
  <c r="JF77" i="5"/>
  <c r="JD78" i="5"/>
  <c r="JE78" i="5"/>
  <c r="JF78" i="5"/>
  <c r="JD79" i="5"/>
  <c r="JE79" i="5"/>
  <c r="JF79" i="5"/>
  <c r="JF8" i="5"/>
  <c r="JE8" i="5"/>
  <c r="JA22" i="5"/>
  <c r="JM22" i="5" s="1"/>
  <c r="E44" i="19"/>
  <c r="IY9" i="5"/>
  <c r="IY10" i="5"/>
  <c r="IY12" i="5"/>
  <c r="IY13" i="5"/>
  <c r="IY14" i="5"/>
  <c r="IY15" i="5"/>
  <c r="IY16" i="5"/>
  <c r="IY17" i="5"/>
  <c r="IY18" i="5"/>
  <c r="IY19" i="5"/>
  <c r="IY20" i="5"/>
  <c r="IY21" i="5"/>
  <c r="IY23" i="5"/>
  <c r="IY24" i="5"/>
  <c r="IY25" i="5"/>
  <c r="IY26" i="5"/>
  <c r="IY27" i="5"/>
  <c r="IY28" i="5"/>
  <c r="IY29" i="5"/>
  <c r="IY31" i="5"/>
  <c r="IY32" i="5"/>
  <c r="IY33" i="5"/>
  <c r="IY34" i="5"/>
  <c r="IY35" i="5"/>
  <c r="IY36" i="5"/>
  <c r="IY37" i="5"/>
  <c r="IY39" i="5"/>
  <c r="IY40" i="5"/>
  <c r="IY42" i="5"/>
  <c r="IY43" i="5"/>
  <c r="IY44" i="5"/>
  <c r="IY45" i="5"/>
  <c r="IY46" i="5"/>
  <c r="IY47" i="5"/>
  <c r="IY48" i="5"/>
  <c r="IY49" i="5"/>
  <c r="IY50" i="5"/>
  <c r="IY51" i="5"/>
  <c r="IY52" i="5"/>
  <c r="IY53" i="5"/>
  <c r="IY54" i="5"/>
  <c r="IY55" i="5"/>
  <c r="IY56" i="5"/>
  <c r="IY57" i="5"/>
  <c r="IY58" i="5"/>
  <c r="IY59" i="5"/>
  <c r="IY60" i="5"/>
  <c r="IY61" i="5"/>
  <c r="IY62" i="5"/>
  <c r="IY63" i="5"/>
  <c r="IY64" i="5"/>
  <c r="IY65" i="5"/>
  <c r="IY66" i="5"/>
  <c r="IY67" i="5"/>
  <c r="IY68" i="5"/>
  <c r="IY69" i="5"/>
  <c r="IY70" i="5"/>
  <c r="IY71" i="5"/>
  <c r="IY73" i="5"/>
  <c r="IY74" i="5"/>
  <c r="IY75" i="5"/>
  <c r="IY76" i="5"/>
  <c r="IY77" i="5"/>
  <c r="IY78" i="5"/>
  <c r="IY79" i="5"/>
  <c r="IY8" i="5"/>
  <c r="IW9" i="5"/>
  <c r="IX9" i="5"/>
  <c r="IW10" i="5"/>
  <c r="IX10" i="5"/>
  <c r="IW11" i="5"/>
  <c r="IW12" i="5"/>
  <c r="IX12" i="5"/>
  <c r="IW13" i="5"/>
  <c r="IX13" i="5"/>
  <c r="IW14" i="5"/>
  <c r="IX14" i="5"/>
  <c r="IW15" i="5"/>
  <c r="IX15" i="5"/>
  <c r="IW16" i="5"/>
  <c r="IX16" i="5"/>
  <c r="IW17" i="5"/>
  <c r="IX17" i="5"/>
  <c r="IW18" i="5"/>
  <c r="IX18" i="5"/>
  <c r="IW19" i="5"/>
  <c r="IW20" i="5"/>
  <c r="IX20" i="5"/>
  <c r="IW21" i="5"/>
  <c r="IX21" i="5"/>
  <c r="IV23" i="5"/>
  <c r="IW23" i="5"/>
  <c r="IX23" i="5"/>
  <c r="IW24" i="5"/>
  <c r="IX24" i="5"/>
  <c r="IW25" i="5"/>
  <c r="IX25" i="5"/>
  <c r="IW26" i="5"/>
  <c r="IX26" i="5"/>
  <c r="IW27" i="5"/>
  <c r="IX27" i="5"/>
  <c r="IW28" i="5"/>
  <c r="IX28" i="5"/>
  <c r="IW29" i="5"/>
  <c r="IW30" i="5"/>
  <c r="IX30" i="5"/>
  <c r="IW31" i="5"/>
  <c r="IX31" i="5"/>
  <c r="IW32" i="5"/>
  <c r="IX32" i="5"/>
  <c r="IW33" i="5"/>
  <c r="IX33" i="5"/>
  <c r="IW34" i="5"/>
  <c r="IX34" i="5"/>
  <c r="IW35" i="5"/>
  <c r="IX35" i="5"/>
  <c r="IW36" i="5"/>
  <c r="IW37" i="5"/>
  <c r="IX37" i="5"/>
  <c r="IW39" i="5"/>
  <c r="IX39" i="5"/>
  <c r="IW40" i="5"/>
  <c r="IW41" i="5"/>
  <c r="IW42" i="5"/>
  <c r="IX42" i="5"/>
  <c r="IW43" i="5"/>
  <c r="IX43" i="5"/>
  <c r="IV44" i="5"/>
  <c r="IW44" i="5"/>
  <c r="IX44" i="5"/>
  <c r="IW45" i="5"/>
  <c r="IX45" i="5"/>
  <c r="IW46" i="5"/>
  <c r="IX46" i="5"/>
  <c r="IW47" i="5"/>
  <c r="IX47" i="5"/>
  <c r="IW48" i="5"/>
  <c r="IX48" i="5"/>
  <c r="IW49" i="5"/>
  <c r="IX49" i="5"/>
  <c r="IW50" i="5"/>
  <c r="IX50" i="5"/>
  <c r="IW51" i="5"/>
  <c r="IX51" i="5"/>
  <c r="IW52" i="5"/>
  <c r="IX52" i="5"/>
  <c r="IW53" i="5"/>
  <c r="IX53" i="5"/>
  <c r="IW54" i="5"/>
  <c r="IX54" i="5"/>
  <c r="IW55" i="5"/>
  <c r="IX55" i="5"/>
  <c r="IW56" i="5"/>
  <c r="IX56" i="5"/>
  <c r="IW57" i="5"/>
  <c r="IX57" i="5"/>
  <c r="IW58" i="5"/>
  <c r="IX58" i="5"/>
  <c r="IW59" i="5"/>
  <c r="IX59" i="5"/>
  <c r="IW60" i="5"/>
  <c r="IX60" i="5"/>
  <c r="IW61" i="5"/>
  <c r="IX61" i="5"/>
  <c r="IW62" i="5"/>
  <c r="IW63" i="5"/>
  <c r="IW64" i="5"/>
  <c r="IW65" i="5"/>
  <c r="IX65" i="5"/>
  <c r="IW66" i="5"/>
  <c r="IX66" i="5"/>
  <c r="IW67" i="5"/>
  <c r="IX67" i="5"/>
  <c r="IW68" i="5"/>
  <c r="IX68" i="5"/>
  <c r="IW69" i="5"/>
  <c r="IX69" i="5"/>
  <c r="IW70" i="5"/>
  <c r="IX70" i="5"/>
  <c r="IW71" i="5"/>
  <c r="IX71" i="5"/>
  <c r="IW73" i="5"/>
  <c r="IX73" i="5"/>
  <c r="IW74" i="5"/>
  <c r="IX74" i="5"/>
  <c r="IW75" i="5"/>
  <c r="IX75" i="5"/>
  <c r="IW76" i="5"/>
  <c r="IX76" i="5"/>
  <c r="IW77" i="5"/>
  <c r="IX77" i="5"/>
  <c r="IW78" i="5"/>
  <c r="IX78" i="5"/>
  <c r="IW79" i="5"/>
  <c r="IX79" i="5"/>
  <c r="IW8" i="5"/>
  <c r="IU22" i="5"/>
  <c r="IU80" i="5"/>
  <c r="IO41" i="5"/>
  <c r="IY41" i="5" s="1"/>
  <c r="IO30" i="5"/>
  <c r="JE30" i="5" s="1"/>
  <c r="IP23" i="5"/>
  <c r="IQ23" i="5"/>
  <c r="IR23" i="5"/>
  <c r="IS23" i="5"/>
  <c r="IO22" i="5"/>
  <c r="IY30" i="5"/>
  <c r="JE41" i="5"/>
  <c r="IQ9" i="5"/>
  <c r="IR9" i="5"/>
  <c r="IS9" i="5"/>
  <c r="IQ10" i="5"/>
  <c r="IR10" i="5"/>
  <c r="IS10" i="5"/>
  <c r="IQ12" i="5"/>
  <c r="IR12" i="5"/>
  <c r="IS12" i="5"/>
  <c r="IQ13" i="5"/>
  <c r="IR13" i="5"/>
  <c r="IS13" i="5"/>
  <c r="IQ14" i="5"/>
  <c r="IR14" i="5"/>
  <c r="IS14" i="5"/>
  <c r="IQ15" i="5"/>
  <c r="IR15" i="5"/>
  <c r="IS15" i="5"/>
  <c r="IQ16" i="5"/>
  <c r="IR16" i="5"/>
  <c r="IS16" i="5"/>
  <c r="IQ17" i="5"/>
  <c r="IR17" i="5"/>
  <c r="IS17" i="5"/>
  <c r="IQ18" i="5"/>
  <c r="IR18" i="5"/>
  <c r="IS18" i="5"/>
  <c r="IQ19" i="5"/>
  <c r="IS19" i="5"/>
  <c r="IQ20" i="5"/>
  <c r="IR20" i="5"/>
  <c r="IS20" i="5"/>
  <c r="IQ21" i="5"/>
  <c r="IR21" i="5"/>
  <c r="IS21" i="5"/>
  <c r="IQ24" i="5"/>
  <c r="IR24" i="5"/>
  <c r="IS24" i="5"/>
  <c r="IQ25" i="5"/>
  <c r="IR25" i="5"/>
  <c r="IS25" i="5"/>
  <c r="IQ26" i="5"/>
  <c r="IR26" i="5"/>
  <c r="IS26" i="5"/>
  <c r="IQ27" i="5"/>
  <c r="IR27" i="5"/>
  <c r="IS27" i="5"/>
  <c r="IQ28" i="5"/>
  <c r="IR28" i="5"/>
  <c r="IS28" i="5"/>
  <c r="IQ29" i="5"/>
  <c r="IS29" i="5"/>
  <c r="IQ30" i="5"/>
  <c r="IS30" i="5"/>
  <c r="IQ31" i="5"/>
  <c r="IR31" i="5"/>
  <c r="IS31" i="5"/>
  <c r="IQ32" i="5"/>
  <c r="IR32" i="5"/>
  <c r="IS32" i="5"/>
  <c r="IQ33" i="5"/>
  <c r="IR33" i="5"/>
  <c r="IS33" i="5"/>
  <c r="IQ34" i="5"/>
  <c r="IR34" i="5"/>
  <c r="IS34" i="5"/>
  <c r="IQ35" i="5"/>
  <c r="IR35" i="5"/>
  <c r="IS35" i="5"/>
  <c r="IQ36" i="5"/>
  <c r="IS36" i="5"/>
  <c r="IQ37" i="5"/>
  <c r="IR37" i="5"/>
  <c r="IS37" i="5"/>
  <c r="IQ39" i="5"/>
  <c r="IR39" i="5"/>
  <c r="IS39" i="5"/>
  <c r="IQ40" i="5"/>
  <c r="IS40" i="5"/>
  <c r="IQ41" i="5"/>
  <c r="IS41" i="5"/>
  <c r="IQ42" i="5"/>
  <c r="IR42" i="5"/>
  <c r="IS42" i="5"/>
  <c r="IQ43" i="5"/>
  <c r="IR43" i="5"/>
  <c r="IS43" i="5"/>
  <c r="IP44" i="5"/>
  <c r="IQ44" i="5"/>
  <c r="IR44" i="5"/>
  <c r="IS44" i="5"/>
  <c r="IQ45" i="5"/>
  <c r="IR45" i="5"/>
  <c r="IS45" i="5"/>
  <c r="IQ46" i="5"/>
  <c r="IR46" i="5"/>
  <c r="IS46" i="5"/>
  <c r="IQ47" i="5"/>
  <c r="IR47" i="5"/>
  <c r="IS47" i="5"/>
  <c r="IQ48" i="5"/>
  <c r="IR48" i="5"/>
  <c r="IS48" i="5"/>
  <c r="IQ49" i="5"/>
  <c r="IR49" i="5"/>
  <c r="IS49" i="5"/>
  <c r="IQ50" i="5"/>
  <c r="IR50" i="5"/>
  <c r="IS50" i="5"/>
  <c r="IQ51" i="5"/>
  <c r="IR51" i="5"/>
  <c r="IS51" i="5"/>
  <c r="IQ52" i="5"/>
  <c r="IR52" i="5"/>
  <c r="IS52" i="5"/>
  <c r="IQ53" i="5"/>
  <c r="IR53" i="5"/>
  <c r="IS53" i="5"/>
  <c r="IQ54" i="5"/>
  <c r="IR54" i="5"/>
  <c r="IS54" i="5"/>
  <c r="IQ55" i="5"/>
  <c r="IR55" i="5"/>
  <c r="IS55" i="5"/>
  <c r="IQ56" i="5"/>
  <c r="IR56" i="5"/>
  <c r="IS56" i="5"/>
  <c r="IQ57" i="5"/>
  <c r="IR57" i="5"/>
  <c r="IS57" i="5"/>
  <c r="IQ58" i="5"/>
  <c r="IR58" i="5"/>
  <c r="IS58" i="5"/>
  <c r="IQ59" i="5"/>
  <c r="IR59" i="5"/>
  <c r="IS59" i="5"/>
  <c r="IQ60" i="5"/>
  <c r="IR60" i="5"/>
  <c r="IS60" i="5"/>
  <c r="IQ61" i="5"/>
  <c r="IR61" i="5"/>
  <c r="IS61" i="5"/>
  <c r="IQ62" i="5"/>
  <c r="IS62" i="5"/>
  <c r="IQ63" i="5"/>
  <c r="IS63" i="5"/>
  <c r="IQ64" i="5"/>
  <c r="IS64" i="5"/>
  <c r="IQ65" i="5"/>
  <c r="IR65" i="5"/>
  <c r="IS65" i="5"/>
  <c r="IQ66" i="5"/>
  <c r="IR66" i="5"/>
  <c r="IS66" i="5"/>
  <c r="IQ67" i="5"/>
  <c r="IR67" i="5"/>
  <c r="IS67" i="5"/>
  <c r="IQ68" i="5"/>
  <c r="IR68" i="5"/>
  <c r="IS68" i="5"/>
  <c r="IQ69" i="5"/>
  <c r="IR69" i="5"/>
  <c r="IS69" i="5"/>
  <c r="IQ70" i="5"/>
  <c r="IR70" i="5"/>
  <c r="IS70" i="5"/>
  <c r="IQ71" i="5"/>
  <c r="IR71" i="5"/>
  <c r="IS71" i="5"/>
  <c r="IQ73" i="5"/>
  <c r="IR73" i="5"/>
  <c r="IS73" i="5"/>
  <c r="IQ74" i="5"/>
  <c r="IR74" i="5"/>
  <c r="IS74" i="5"/>
  <c r="IQ75" i="5"/>
  <c r="IR75" i="5"/>
  <c r="IS75" i="5"/>
  <c r="IQ76" i="5"/>
  <c r="IR76" i="5"/>
  <c r="IS76" i="5"/>
  <c r="IQ77" i="5"/>
  <c r="IR77" i="5"/>
  <c r="IS77" i="5"/>
  <c r="IQ78" i="5"/>
  <c r="IR78" i="5"/>
  <c r="IS78" i="5"/>
  <c r="IQ79" i="5"/>
  <c r="IR79" i="5"/>
  <c r="IS79" i="5"/>
  <c r="IQ8" i="5"/>
  <c r="IS8" i="5"/>
  <c r="IO11" i="5"/>
  <c r="JE11" i="5" s="1"/>
  <c r="IQ11" i="5"/>
  <c r="IS11" i="5"/>
  <c r="IL9" i="5"/>
  <c r="IM9" i="5"/>
  <c r="IL10" i="5"/>
  <c r="IM10" i="5"/>
  <c r="IL11" i="5"/>
  <c r="IL12" i="5"/>
  <c r="IM12" i="5"/>
  <c r="IL13" i="5"/>
  <c r="IM13" i="5"/>
  <c r="IL14" i="5"/>
  <c r="IM14" i="5"/>
  <c r="IL15" i="5"/>
  <c r="IM15" i="5"/>
  <c r="IL16" i="5"/>
  <c r="IM16" i="5"/>
  <c r="IL17" i="5"/>
  <c r="IM17" i="5"/>
  <c r="IL18" i="5"/>
  <c r="IM18" i="5"/>
  <c r="IL19" i="5"/>
  <c r="IL20" i="5"/>
  <c r="IM20" i="5"/>
  <c r="IL21" i="5"/>
  <c r="IM21" i="5"/>
  <c r="IL22" i="5"/>
  <c r="IL24" i="5"/>
  <c r="IM24" i="5"/>
  <c r="IL25" i="5"/>
  <c r="IM25" i="5"/>
  <c r="IL26" i="5"/>
  <c r="IM26" i="5"/>
  <c r="IL27" i="5"/>
  <c r="IM27" i="5"/>
  <c r="IL28" i="5"/>
  <c r="IM28" i="5"/>
  <c r="IL29" i="5"/>
  <c r="IL30" i="5"/>
  <c r="IM30" i="5"/>
  <c r="IL31" i="5"/>
  <c r="IM31" i="5"/>
  <c r="IL32" i="5"/>
  <c r="IM32" i="5"/>
  <c r="IL33" i="5"/>
  <c r="IM33" i="5"/>
  <c r="IL34" i="5"/>
  <c r="IM34" i="5"/>
  <c r="IL35" i="5"/>
  <c r="IM35" i="5"/>
  <c r="IL36" i="5"/>
  <c r="IL37" i="5"/>
  <c r="IM37" i="5"/>
  <c r="IL39" i="5"/>
  <c r="IM39" i="5"/>
  <c r="IL40" i="5"/>
  <c r="IL41" i="5"/>
  <c r="IL42" i="5"/>
  <c r="IM42" i="5"/>
  <c r="IL43" i="5"/>
  <c r="IM43" i="5"/>
  <c r="IK44" i="5"/>
  <c r="IL44" i="5"/>
  <c r="IM44" i="5"/>
  <c r="IL45" i="5"/>
  <c r="IM45" i="5"/>
  <c r="IL46" i="5"/>
  <c r="IM46" i="5"/>
  <c r="IL47" i="5"/>
  <c r="IM47" i="5"/>
  <c r="IL48" i="5"/>
  <c r="IM48" i="5"/>
  <c r="IL49" i="5"/>
  <c r="IM49" i="5"/>
  <c r="IL50" i="5"/>
  <c r="IM50" i="5"/>
  <c r="IL51" i="5"/>
  <c r="IM51" i="5"/>
  <c r="IL52" i="5"/>
  <c r="IM52" i="5"/>
  <c r="IL53" i="5"/>
  <c r="IM53" i="5"/>
  <c r="IL54" i="5"/>
  <c r="IM54" i="5"/>
  <c r="IL55" i="5"/>
  <c r="IM55" i="5"/>
  <c r="IL56" i="5"/>
  <c r="IM56" i="5"/>
  <c r="IL57" i="5"/>
  <c r="IM57" i="5"/>
  <c r="IL58" i="5"/>
  <c r="IM58" i="5"/>
  <c r="IL59" i="5"/>
  <c r="IM59" i="5"/>
  <c r="IL60" i="5"/>
  <c r="IM60" i="5"/>
  <c r="IL61" i="5"/>
  <c r="IM61" i="5"/>
  <c r="IL62" i="5"/>
  <c r="IL63" i="5"/>
  <c r="IL64" i="5"/>
  <c r="IL65" i="5"/>
  <c r="IM65" i="5"/>
  <c r="IL66" i="5"/>
  <c r="IM66" i="5"/>
  <c r="IL67" i="5"/>
  <c r="IM67" i="5"/>
  <c r="IL68" i="5"/>
  <c r="IM68" i="5"/>
  <c r="IL69" i="5"/>
  <c r="IM69" i="5"/>
  <c r="IL70" i="5"/>
  <c r="IM70" i="5"/>
  <c r="IL71" i="5"/>
  <c r="IM71" i="5"/>
  <c r="IL73" i="5"/>
  <c r="IM73" i="5"/>
  <c r="IL74" i="5"/>
  <c r="IM74" i="5"/>
  <c r="IL75" i="5"/>
  <c r="IM75" i="5"/>
  <c r="IL76" i="5"/>
  <c r="IM76" i="5"/>
  <c r="IL77" i="5"/>
  <c r="IM77" i="5"/>
  <c r="IL78" i="5"/>
  <c r="IM78" i="5"/>
  <c r="IL79" i="5"/>
  <c r="IM79" i="5"/>
  <c r="IJ80" i="5"/>
  <c r="IL8" i="5"/>
  <c r="HZ80" i="5"/>
  <c r="HW80" i="5"/>
  <c r="IM8" i="5"/>
  <c r="JD8" i="5"/>
  <c r="IX8" i="5"/>
  <c r="IR8" i="5"/>
  <c r="JD64" i="5"/>
  <c r="IX64" i="5"/>
  <c r="IR64" i="5"/>
  <c r="IM64" i="5"/>
  <c r="JD40" i="5"/>
  <c r="IX40" i="5"/>
  <c r="IR40" i="5"/>
  <c r="IM40" i="5"/>
  <c r="JD22" i="5"/>
  <c r="JD41" i="5"/>
  <c r="IX41" i="5"/>
  <c r="IR41" i="5"/>
  <c r="IM41" i="5"/>
  <c r="JD29" i="5"/>
  <c r="IX29" i="5"/>
  <c r="IR29" i="5"/>
  <c r="IM29" i="5"/>
  <c r="JD62" i="5"/>
  <c r="IX62" i="5"/>
  <c r="IR62" i="5"/>
  <c r="IM62" i="5"/>
  <c r="JD36" i="5"/>
  <c r="IM36" i="5"/>
  <c r="JD63" i="5"/>
  <c r="IM63" i="5"/>
  <c r="JD11" i="5"/>
  <c r="IM11" i="5"/>
  <c r="IG40" i="5"/>
  <c r="IF8" i="5"/>
  <c r="IF9" i="5"/>
  <c r="IG9" i="5"/>
  <c r="IF10" i="5"/>
  <c r="IG10" i="5"/>
  <c r="IG11" i="5"/>
  <c r="IF12" i="5"/>
  <c r="IG12" i="5"/>
  <c r="IF13" i="5"/>
  <c r="IG13" i="5"/>
  <c r="IF14" i="5"/>
  <c r="IG14" i="5"/>
  <c r="IF15" i="5"/>
  <c r="IG15" i="5"/>
  <c r="IF16" i="5"/>
  <c r="IG16" i="5"/>
  <c r="IF17" i="5"/>
  <c r="IG17" i="5"/>
  <c r="IF18" i="5"/>
  <c r="IG18" i="5"/>
  <c r="IF20" i="5"/>
  <c r="IG20" i="5"/>
  <c r="IF21" i="5"/>
  <c r="IG21" i="5"/>
  <c r="IF24" i="5"/>
  <c r="IG24" i="5"/>
  <c r="IF25" i="5"/>
  <c r="IG25" i="5"/>
  <c r="IF26" i="5"/>
  <c r="IG26" i="5"/>
  <c r="IF27" i="5"/>
  <c r="IG27" i="5"/>
  <c r="IF28" i="5"/>
  <c r="IG28" i="5"/>
  <c r="IF29" i="5"/>
  <c r="IG29" i="5"/>
  <c r="IF30" i="5"/>
  <c r="IG30" i="5"/>
  <c r="IF31" i="5"/>
  <c r="IG31" i="5"/>
  <c r="IF32" i="5"/>
  <c r="IG32" i="5"/>
  <c r="IF33" i="5"/>
  <c r="IG33" i="5"/>
  <c r="IF34" i="5"/>
  <c r="IG34" i="5"/>
  <c r="IF35" i="5"/>
  <c r="IG35" i="5"/>
  <c r="IF37" i="5"/>
  <c r="IG37" i="5"/>
  <c r="IF39" i="5"/>
  <c r="IG39" i="5"/>
  <c r="IF40" i="5"/>
  <c r="IF41" i="5"/>
  <c r="IF42" i="5"/>
  <c r="IG42" i="5"/>
  <c r="IF43" i="5"/>
  <c r="IG43" i="5"/>
  <c r="IF45" i="5"/>
  <c r="IG45" i="5"/>
  <c r="IF46" i="5"/>
  <c r="IG46" i="5"/>
  <c r="IF47" i="5"/>
  <c r="IG47" i="5"/>
  <c r="IF48" i="5"/>
  <c r="IG48" i="5"/>
  <c r="IF49" i="5"/>
  <c r="IG49" i="5"/>
  <c r="IF50" i="5"/>
  <c r="IG50" i="5"/>
  <c r="IF51" i="5"/>
  <c r="IG51" i="5"/>
  <c r="IF52" i="5"/>
  <c r="IG52" i="5"/>
  <c r="IF53" i="5"/>
  <c r="IG53" i="5"/>
  <c r="IF54" i="5"/>
  <c r="IG54" i="5"/>
  <c r="IF55" i="5"/>
  <c r="IG55" i="5"/>
  <c r="IF56" i="5"/>
  <c r="IG56" i="5"/>
  <c r="IF57" i="5"/>
  <c r="IG57" i="5"/>
  <c r="IF58" i="5"/>
  <c r="IG58" i="5"/>
  <c r="IF59" i="5"/>
  <c r="IG59" i="5"/>
  <c r="IF60" i="5"/>
  <c r="IG60" i="5"/>
  <c r="IF61" i="5"/>
  <c r="IG61" i="5"/>
  <c r="IF62" i="5"/>
  <c r="IG62" i="5"/>
  <c r="IG63" i="5"/>
  <c r="IF65" i="5"/>
  <c r="IG65" i="5"/>
  <c r="IF66" i="5"/>
  <c r="IG66" i="5"/>
  <c r="IF67" i="5"/>
  <c r="IG67" i="5"/>
  <c r="IF68" i="5"/>
  <c r="IG68" i="5"/>
  <c r="IF69" i="5"/>
  <c r="IG69" i="5"/>
  <c r="IF70" i="5"/>
  <c r="IG70" i="5"/>
  <c r="IF71" i="5"/>
  <c r="IG71" i="5"/>
  <c r="IF73" i="5"/>
  <c r="IG73" i="5"/>
  <c r="IF74" i="5"/>
  <c r="IG74" i="5"/>
  <c r="IF75" i="5"/>
  <c r="IG75" i="5"/>
  <c r="IF76" i="5"/>
  <c r="IG76" i="5"/>
  <c r="IF77" i="5"/>
  <c r="IG77" i="5"/>
  <c r="IF78" i="5"/>
  <c r="IG78" i="5"/>
  <c r="IF79" i="5"/>
  <c r="IG79" i="5"/>
  <c r="IG41" i="5"/>
  <c r="JD19" i="5"/>
  <c r="IX19" i="5"/>
  <c r="IR19" i="5"/>
  <c r="IM19" i="5"/>
  <c r="IF19" i="5"/>
  <c r="IG19" i="5"/>
  <c r="IG8" i="5"/>
  <c r="IF64" i="5"/>
  <c r="IG64" i="5"/>
  <c r="IF36" i="5"/>
  <c r="IG36" i="5"/>
  <c r="IB8" i="5"/>
  <c r="IB9" i="5"/>
  <c r="IB10" i="5"/>
  <c r="IB11" i="5"/>
  <c r="IB12" i="5"/>
  <c r="IB13" i="5"/>
  <c r="IB14" i="5"/>
  <c r="IB15" i="5"/>
  <c r="IB16" i="5"/>
  <c r="IB17" i="5"/>
  <c r="IB18" i="5"/>
  <c r="IB19" i="5"/>
  <c r="IB20" i="5"/>
  <c r="IB21" i="5"/>
  <c r="IB22" i="5"/>
  <c r="IB24" i="5"/>
  <c r="IB25" i="5"/>
  <c r="IB26" i="5"/>
  <c r="IB27" i="5"/>
  <c r="IB28" i="5"/>
  <c r="IB29" i="5"/>
  <c r="IB30" i="5"/>
  <c r="IB31" i="5"/>
  <c r="IB32" i="5"/>
  <c r="IB33" i="5"/>
  <c r="IB34" i="5"/>
  <c r="IB35" i="5"/>
  <c r="IB36" i="5"/>
  <c r="IB37" i="5"/>
  <c r="IB39" i="5"/>
  <c r="IB40" i="5"/>
  <c r="IB41" i="5"/>
  <c r="IB42" i="5"/>
  <c r="IB43" i="5"/>
  <c r="IB45" i="5"/>
  <c r="IB46" i="5"/>
  <c r="IB47" i="5"/>
  <c r="IB48" i="5"/>
  <c r="IB49" i="5"/>
  <c r="IB50" i="5"/>
  <c r="IB51" i="5"/>
  <c r="IB52" i="5"/>
  <c r="IB53" i="5"/>
  <c r="IB54" i="5"/>
  <c r="IB55" i="5"/>
  <c r="IB56" i="5"/>
  <c r="IB57" i="5"/>
  <c r="IB58" i="5"/>
  <c r="IB59" i="5"/>
  <c r="IB60" i="5"/>
  <c r="IB61" i="5"/>
  <c r="IB62" i="5"/>
  <c r="IB63" i="5"/>
  <c r="IB64" i="5"/>
  <c r="IB65" i="5"/>
  <c r="IB66" i="5"/>
  <c r="IB67" i="5"/>
  <c r="IB68" i="5"/>
  <c r="IB69" i="5"/>
  <c r="IB70" i="5"/>
  <c r="IB71" i="5"/>
  <c r="IB73" i="5"/>
  <c r="IB74" i="5"/>
  <c r="IB75" i="5"/>
  <c r="IB76" i="5"/>
  <c r="IB77" i="5"/>
  <c r="IB78" i="5"/>
  <c r="IB79" i="5"/>
  <c r="H9" i="16"/>
  <c r="B8" i="16"/>
  <c r="H8" i="16" s="1"/>
  <c r="H4" i="16"/>
  <c r="H6" i="16"/>
  <c r="HP80" i="5"/>
  <c r="HQ9" i="5"/>
  <c r="HR9" i="5" s="1"/>
  <c r="HQ10" i="5"/>
  <c r="HR10" i="5" s="1"/>
  <c r="HQ11" i="5"/>
  <c r="HR11" i="5"/>
  <c r="IK11" i="5" s="1"/>
  <c r="HQ12" i="5"/>
  <c r="HR12" i="5" s="1"/>
  <c r="JB12" i="5" s="1"/>
  <c r="HQ13" i="5"/>
  <c r="HR13" i="5" s="1"/>
  <c r="HQ14" i="5"/>
  <c r="HR14" i="5" s="1"/>
  <c r="HQ15" i="5"/>
  <c r="HR15" i="5" s="1"/>
  <c r="HQ16" i="5"/>
  <c r="HR16" i="5" s="1"/>
  <c r="HQ17" i="5"/>
  <c r="HR17" i="5" s="1"/>
  <c r="HQ18" i="5"/>
  <c r="HR18" i="5" s="1"/>
  <c r="HT18" i="5" s="1"/>
  <c r="HQ19" i="5"/>
  <c r="HR19" i="5" s="1"/>
  <c r="HQ20" i="5"/>
  <c r="HR20" i="5" s="1"/>
  <c r="HQ21" i="5"/>
  <c r="HR21" i="5" s="1"/>
  <c r="HQ22" i="5"/>
  <c r="HR22" i="5" s="1"/>
  <c r="IV22" i="5" s="1"/>
  <c r="HQ24" i="5"/>
  <c r="HR24" i="5" s="1"/>
  <c r="HQ25" i="5"/>
  <c r="HR25" i="5" s="1"/>
  <c r="HQ26" i="5"/>
  <c r="HR26" i="5" s="1"/>
  <c r="HQ27" i="5"/>
  <c r="HR27" i="5" s="1"/>
  <c r="IE27" i="5" s="1"/>
  <c r="HQ28" i="5"/>
  <c r="HR28" i="5" s="1"/>
  <c r="HQ29" i="5"/>
  <c r="HR29" i="5" s="1"/>
  <c r="JB29" i="5" s="1"/>
  <c r="HQ30" i="5"/>
  <c r="HR30" i="5" s="1"/>
  <c r="HQ31" i="5"/>
  <c r="HR31" i="5" s="1"/>
  <c r="HQ32" i="5"/>
  <c r="HR32" i="5" s="1"/>
  <c r="HQ33" i="5"/>
  <c r="HR33" i="5" s="1"/>
  <c r="HQ34" i="5"/>
  <c r="HR34" i="5" s="1"/>
  <c r="HQ35" i="5"/>
  <c r="HR35" i="5" s="1"/>
  <c r="HQ36" i="5"/>
  <c r="HR36" i="5"/>
  <c r="HQ37" i="5"/>
  <c r="HR37" i="5" s="1"/>
  <c r="HQ39" i="5"/>
  <c r="HR39" i="5" s="1"/>
  <c r="HQ40" i="5"/>
  <c r="HR40" i="5" s="1"/>
  <c r="HQ41" i="5"/>
  <c r="HR41" i="5" s="1"/>
  <c r="HQ42" i="5"/>
  <c r="HR42" i="5" s="1"/>
  <c r="HQ43" i="5"/>
  <c r="HR43" i="5" s="1"/>
  <c r="IV43" i="5" s="1"/>
  <c r="HQ45" i="5"/>
  <c r="HR45" i="5" s="1"/>
  <c r="HQ46" i="5"/>
  <c r="HR46" i="5" s="1"/>
  <c r="HQ47" i="5"/>
  <c r="HR47" i="5" s="1"/>
  <c r="HQ48" i="5"/>
  <c r="HR48" i="5" s="1"/>
  <c r="HQ49" i="5"/>
  <c r="HR49" i="5" s="1"/>
  <c r="HQ50" i="5"/>
  <c r="HR50" i="5" s="1"/>
  <c r="HQ51" i="5"/>
  <c r="HR51" i="5" s="1"/>
  <c r="HQ52" i="5"/>
  <c r="HR52" i="5" s="1"/>
  <c r="HQ53" i="5"/>
  <c r="HR53" i="5" s="1"/>
  <c r="HQ54" i="5"/>
  <c r="HR54" i="5" s="1"/>
  <c r="IA54" i="5" s="1"/>
  <c r="HQ55" i="5"/>
  <c r="HR55" i="5" s="1"/>
  <c r="HQ56" i="5"/>
  <c r="HR56" i="5" s="1"/>
  <c r="HQ57" i="5"/>
  <c r="HR57" i="5" s="1"/>
  <c r="HQ58" i="5"/>
  <c r="HR58" i="5" s="1"/>
  <c r="IP58" i="5" s="1"/>
  <c r="HQ59" i="5"/>
  <c r="HR59" i="5"/>
  <c r="HQ60" i="5"/>
  <c r="HR60" i="5" s="1"/>
  <c r="HQ61" i="5"/>
  <c r="HR61" i="5" s="1"/>
  <c r="HQ62" i="5"/>
  <c r="HR62" i="5" s="1"/>
  <c r="HQ63" i="5"/>
  <c r="HR63" i="5" s="1"/>
  <c r="HQ64" i="5"/>
  <c r="HR64" i="5" s="1"/>
  <c r="HQ65" i="5"/>
  <c r="HR65" i="5" s="1"/>
  <c r="HQ66" i="5"/>
  <c r="HR66" i="5" s="1"/>
  <c r="HQ67" i="5"/>
  <c r="HR67" i="5" s="1"/>
  <c r="HQ68" i="5"/>
  <c r="HR68" i="5" s="1"/>
  <c r="HX68" i="5" s="1"/>
  <c r="HQ69" i="5"/>
  <c r="HR69" i="5" s="1"/>
  <c r="HU69" i="5" s="1"/>
  <c r="HQ70" i="5"/>
  <c r="HR70" i="5" s="1"/>
  <c r="HQ71" i="5"/>
  <c r="HR71" i="5" s="1"/>
  <c r="HQ73" i="5"/>
  <c r="HR73" i="5" s="1"/>
  <c r="IK73" i="5" s="1"/>
  <c r="HQ74" i="5"/>
  <c r="HR74" i="5" s="1"/>
  <c r="HQ75" i="5"/>
  <c r="HR75" i="5" s="1"/>
  <c r="HX75" i="5" s="1"/>
  <c r="HQ78" i="5"/>
  <c r="HR78" i="5" s="1"/>
  <c r="HQ79" i="5"/>
  <c r="HR79" i="5" s="1"/>
  <c r="HQ8" i="5"/>
  <c r="HR8" i="5"/>
  <c r="IV8" i="5" s="1"/>
  <c r="JB70" i="5"/>
  <c r="IV62" i="5"/>
  <c r="JB46" i="5"/>
  <c r="IV46" i="5"/>
  <c r="IV10" i="5"/>
  <c r="IV68" i="5"/>
  <c r="JB52" i="5"/>
  <c r="JB33" i="5"/>
  <c r="IV33" i="5"/>
  <c r="JB20" i="5"/>
  <c r="JB16" i="5"/>
  <c r="IK70" i="5"/>
  <c r="IP46" i="5"/>
  <c r="IP75" i="5"/>
  <c r="IP36" i="5"/>
  <c r="IK36" i="5"/>
  <c r="IP68" i="5"/>
  <c r="IK56" i="5"/>
  <c r="IK66" i="5"/>
  <c r="IP27" i="5"/>
  <c r="IP29" i="5"/>
  <c r="IK29" i="5"/>
  <c r="IP16" i="5"/>
  <c r="IP12" i="5"/>
  <c r="IE8" i="5"/>
  <c r="IE43" i="5"/>
  <c r="IE62" i="5"/>
  <c r="IE46" i="5"/>
  <c r="IE31" i="5"/>
  <c r="IE59" i="5"/>
  <c r="IE33" i="5"/>
  <c r="IE16" i="5"/>
  <c r="IA66" i="5"/>
  <c r="IA35" i="5"/>
  <c r="HX14" i="5"/>
  <c r="IA14" i="5"/>
  <c r="IA75" i="5"/>
  <c r="IA62" i="5"/>
  <c r="HX36" i="5"/>
  <c r="IA36" i="5"/>
  <c r="IA73" i="5"/>
  <c r="IA68" i="5"/>
  <c r="HX60" i="5"/>
  <c r="IA60" i="5"/>
  <c r="IA52" i="5"/>
  <c r="IA48" i="5"/>
  <c r="HX43" i="5"/>
  <c r="IA43" i="5"/>
  <c r="HX70" i="5"/>
  <c r="IA70" i="5"/>
  <c r="HX8" i="5"/>
  <c r="IA8" i="5"/>
  <c r="IA59" i="5"/>
  <c r="HX33" i="5"/>
  <c r="IA33" i="5"/>
  <c r="HX29" i="5"/>
  <c r="IA29" i="5"/>
  <c r="HX25" i="5"/>
  <c r="IA25" i="5"/>
  <c r="HX20" i="5"/>
  <c r="IA20" i="5"/>
  <c r="HX16" i="5"/>
  <c r="IA16" i="5"/>
  <c r="HX12" i="5"/>
  <c r="IA12" i="5"/>
  <c r="HX41" i="5"/>
  <c r="HT75" i="5"/>
  <c r="HU75" i="5"/>
  <c r="HU70" i="5"/>
  <c r="HT70" i="5"/>
  <c r="HT66" i="5"/>
  <c r="HU66" i="5"/>
  <c r="HT62" i="5"/>
  <c r="HU62" i="5"/>
  <c r="HT58" i="5"/>
  <c r="HT50" i="5"/>
  <c r="HU50" i="5"/>
  <c r="HT41" i="5"/>
  <c r="HU41" i="5"/>
  <c r="HU36" i="5"/>
  <c r="HT36" i="5"/>
  <c r="HU35" i="5"/>
  <c r="HT35" i="5"/>
  <c r="HU31" i="5"/>
  <c r="HT31" i="5"/>
  <c r="HU27" i="5"/>
  <c r="HU18" i="5"/>
  <c r="HU14" i="5"/>
  <c r="HT14" i="5"/>
  <c r="HU10" i="5"/>
  <c r="HT10" i="5"/>
  <c r="HT73" i="5"/>
  <c r="HT68" i="5"/>
  <c r="HU68" i="5"/>
  <c r="HT64" i="5"/>
  <c r="HT60" i="5"/>
  <c r="HU60" i="5"/>
  <c r="HT56" i="5"/>
  <c r="HT52" i="5"/>
  <c r="HU52" i="5"/>
  <c r="HT48" i="5"/>
  <c r="HU48" i="5"/>
  <c r="HT43" i="5"/>
  <c r="HS43" i="5"/>
  <c r="HU43" i="5"/>
  <c r="HU8" i="5"/>
  <c r="HT8" i="5"/>
  <c r="HT59" i="5"/>
  <c r="HU59" i="5"/>
  <c r="HT33" i="5"/>
  <c r="HU33" i="5"/>
  <c r="HU29" i="5"/>
  <c r="HT29" i="5"/>
  <c r="HT25" i="5"/>
  <c r="HU25" i="5"/>
  <c r="HT20" i="5"/>
  <c r="HU20" i="5"/>
  <c r="HT16" i="5"/>
  <c r="HU16" i="5"/>
  <c r="HU12" i="5"/>
  <c r="HT12" i="5"/>
  <c r="HT46" i="5"/>
  <c r="HU46" i="5"/>
  <c r="HT11" i="5"/>
  <c r="HL9" i="5"/>
  <c r="HN9" i="5"/>
  <c r="HL10" i="5"/>
  <c r="HN10" i="5"/>
  <c r="HL11" i="5"/>
  <c r="HN11" i="5"/>
  <c r="HL12" i="5"/>
  <c r="HN12" i="5"/>
  <c r="HL13" i="5"/>
  <c r="HN13" i="5"/>
  <c r="HL14" i="5"/>
  <c r="HN14" i="5"/>
  <c r="HL15" i="5"/>
  <c r="HN15" i="5"/>
  <c r="HL16" i="5"/>
  <c r="HN16" i="5"/>
  <c r="HL17" i="5"/>
  <c r="HN17" i="5"/>
  <c r="HL18" i="5"/>
  <c r="HN18" i="5"/>
  <c r="HL19" i="5"/>
  <c r="HN19" i="5"/>
  <c r="HL20" i="5"/>
  <c r="HN20" i="5"/>
  <c r="HL21" i="5"/>
  <c r="HN21" i="5"/>
  <c r="HL22" i="5"/>
  <c r="HL24" i="5"/>
  <c r="HN24" i="5"/>
  <c r="HL25" i="5"/>
  <c r="HN25" i="5"/>
  <c r="HL26" i="5"/>
  <c r="HN26" i="5"/>
  <c r="HL27" i="5"/>
  <c r="HN27" i="5"/>
  <c r="HL28" i="5"/>
  <c r="HN28" i="5"/>
  <c r="HL29" i="5"/>
  <c r="HL30" i="5"/>
  <c r="HN30" i="5"/>
  <c r="HL31" i="5"/>
  <c r="HN31" i="5"/>
  <c r="HL32" i="5"/>
  <c r="HN32" i="5"/>
  <c r="HL33" i="5"/>
  <c r="HN33" i="5"/>
  <c r="HL34" i="5"/>
  <c r="HN34" i="5"/>
  <c r="HL35" i="5"/>
  <c r="HN35" i="5"/>
  <c r="HL36" i="5"/>
  <c r="HN36" i="5"/>
  <c r="HL37" i="5"/>
  <c r="HN37" i="5"/>
  <c r="HL39" i="5"/>
  <c r="HN39" i="5"/>
  <c r="HL40" i="5"/>
  <c r="HN40" i="5"/>
  <c r="HL41" i="5"/>
  <c r="HN41" i="5"/>
  <c r="HL42" i="5"/>
  <c r="HN42" i="5"/>
  <c r="HK43" i="5"/>
  <c r="HL43" i="5"/>
  <c r="HN43" i="5"/>
  <c r="HL45" i="5"/>
  <c r="HN45" i="5"/>
  <c r="HL46" i="5"/>
  <c r="HN46" i="5"/>
  <c r="HL47" i="5"/>
  <c r="HN47" i="5"/>
  <c r="HL48" i="5"/>
  <c r="HN48" i="5"/>
  <c r="HL49" i="5"/>
  <c r="HN49" i="5"/>
  <c r="HL50" i="5"/>
  <c r="HN50" i="5"/>
  <c r="HL51" i="5"/>
  <c r="HN51" i="5"/>
  <c r="HL52" i="5"/>
  <c r="HN52" i="5"/>
  <c r="HL53" i="5"/>
  <c r="HN53" i="5"/>
  <c r="HL54" i="5"/>
  <c r="HN54" i="5"/>
  <c r="HL55" i="5"/>
  <c r="HN55" i="5"/>
  <c r="HL56" i="5"/>
  <c r="HN56" i="5"/>
  <c r="HL57" i="5"/>
  <c r="HN57" i="5"/>
  <c r="HL58" i="5"/>
  <c r="HN58" i="5"/>
  <c r="HL59" i="5"/>
  <c r="HN59" i="5"/>
  <c r="HL60" i="5"/>
  <c r="HN60" i="5"/>
  <c r="HL61" i="5"/>
  <c r="HN61" i="5"/>
  <c r="HL62" i="5"/>
  <c r="HN62" i="5"/>
  <c r="HL63" i="5"/>
  <c r="HL64" i="5"/>
  <c r="HN64" i="5"/>
  <c r="HL65" i="5"/>
  <c r="HN65" i="5"/>
  <c r="HL66" i="5"/>
  <c r="HN66" i="5"/>
  <c r="HL67" i="5"/>
  <c r="HN67" i="5"/>
  <c r="HL68" i="5"/>
  <c r="HN68" i="5"/>
  <c r="HL69" i="5"/>
  <c r="HN69" i="5"/>
  <c r="HL70" i="5"/>
  <c r="HN70" i="5"/>
  <c r="HL71" i="5"/>
  <c r="HN71" i="5"/>
  <c r="HL73" i="5"/>
  <c r="HN73" i="5"/>
  <c r="HL74" i="5"/>
  <c r="HN74" i="5"/>
  <c r="HL75" i="5"/>
  <c r="HN75" i="5"/>
  <c r="HL78" i="5"/>
  <c r="HN78" i="5"/>
  <c r="HL79" i="5"/>
  <c r="HN79" i="5"/>
  <c r="HN8" i="5"/>
  <c r="HL8" i="5"/>
  <c r="HJ77" i="5"/>
  <c r="HQ77" i="5" s="1"/>
  <c r="HR77" i="5" s="1"/>
  <c r="HJ76" i="5"/>
  <c r="HL76" i="5" s="1"/>
  <c r="HH9" i="5"/>
  <c r="HH10" i="5"/>
  <c r="HH11" i="5"/>
  <c r="HH12" i="5"/>
  <c r="HH13" i="5"/>
  <c r="HH14" i="5"/>
  <c r="HH15" i="5"/>
  <c r="HH16" i="5"/>
  <c r="HH17" i="5"/>
  <c r="HH18" i="5"/>
  <c r="HH19" i="5"/>
  <c r="HH20" i="5"/>
  <c r="HH21" i="5"/>
  <c r="HH24" i="5"/>
  <c r="HH25" i="5"/>
  <c r="HH26" i="5"/>
  <c r="HH27" i="5"/>
  <c r="HH28" i="5"/>
  <c r="HH30" i="5"/>
  <c r="HH31" i="5"/>
  <c r="HH32" i="5"/>
  <c r="HH33" i="5"/>
  <c r="HH34" i="5"/>
  <c r="HH35" i="5"/>
  <c r="HH36" i="5"/>
  <c r="HH37" i="5"/>
  <c r="HH39" i="5"/>
  <c r="HH40" i="5"/>
  <c r="HH41" i="5"/>
  <c r="HH42" i="5"/>
  <c r="HH43" i="5"/>
  <c r="HH45" i="5"/>
  <c r="HH46" i="5"/>
  <c r="HH47" i="5"/>
  <c r="HH48" i="5"/>
  <c r="HH49" i="5"/>
  <c r="HH50" i="5"/>
  <c r="HH51" i="5"/>
  <c r="HH52" i="5"/>
  <c r="HH53" i="5"/>
  <c r="HH54" i="5"/>
  <c r="HH55" i="5"/>
  <c r="HH56" i="5"/>
  <c r="HH57" i="5"/>
  <c r="HH58" i="5"/>
  <c r="HH59" i="5"/>
  <c r="HH60" i="5"/>
  <c r="HH61" i="5"/>
  <c r="HH62" i="5"/>
  <c r="HH64" i="5"/>
  <c r="HH65" i="5"/>
  <c r="HH66" i="5"/>
  <c r="HH67" i="5"/>
  <c r="HH68" i="5"/>
  <c r="HH69" i="5"/>
  <c r="HH70" i="5"/>
  <c r="HH71" i="5"/>
  <c r="HH73" i="5"/>
  <c r="HH74" i="5"/>
  <c r="HH75" i="5"/>
  <c r="HH78" i="5"/>
  <c r="HH79" i="5"/>
  <c r="HH8" i="5"/>
  <c r="HD63" i="5"/>
  <c r="HH63" i="5" s="1"/>
  <c r="HN63" i="5"/>
  <c r="HD29" i="5"/>
  <c r="HN29" i="5" s="1"/>
  <c r="HD77" i="5"/>
  <c r="HD76" i="5"/>
  <c r="HH76" i="5" s="1"/>
  <c r="HH77" i="5"/>
  <c r="HD22" i="5"/>
  <c r="HN22" i="5" s="1"/>
  <c r="HF9" i="5"/>
  <c r="HF10" i="5"/>
  <c r="HF11" i="5"/>
  <c r="HF12" i="5"/>
  <c r="HF13" i="5"/>
  <c r="HF14" i="5"/>
  <c r="HF15" i="5"/>
  <c r="HF16" i="5"/>
  <c r="HF17" i="5"/>
  <c r="HF18" i="5"/>
  <c r="HF19" i="5"/>
  <c r="HF20" i="5"/>
  <c r="HF21" i="5"/>
  <c r="HF24" i="5"/>
  <c r="HF25" i="5"/>
  <c r="HF26" i="5"/>
  <c r="HF27" i="5"/>
  <c r="HF28" i="5"/>
  <c r="HF29" i="5"/>
  <c r="HF30" i="5"/>
  <c r="HF31" i="5"/>
  <c r="HF32" i="5"/>
  <c r="HF33" i="5"/>
  <c r="HF34" i="5"/>
  <c r="HF35" i="5"/>
  <c r="HF36" i="5"/>
  <c r="HF37" i="5"/>
  <c r="HF39" i="5"/>
  <c r="HF40" i="5"/>
  <c r="HF41" i="5"/>
  <c r="HF42" i="5"/>
  <c r="HE43" i="5"/>
  <c r="HF43" i="5"/>
  <c r="HF45" i="5"/>
  <c r="HF46" i="5"/>
  <c r="HF47" i="5"/>
  <c r="HF48" i="5"/>
  <c r="HF49" i="5"/>
  <c r="HF50" i="5"/>
  <c r="HF51" i="5"/>
  <c r="HF52" i="5"/>
  <c r="HF53" i="5"/>
  <c r="HF54" i="5"/>
  <c r="HF55" i="5"/>
  <c r="HF56" i="5"/>
  <c r="HF57" i="5"/>
  <c r="HF58" i="5"/>
  <c r="HF59" i="5"/>
  <c r="HF60" i="5"/>
  <c r="HF61" i="5"/>
  <c r="HF62" i="5"/>
  <c r="HF64" i="5"/>
  <c r="HF65" i="5"/>
  <c r="HF66" i="5"/>
  <c r="HF67" i="5"/>
  <c r="HF68" i="5"/>
  <c r="HF69" i="5"/>
  <c r="HF70" i="5"/>
  <c r="HF71" i="5"/>
  <c r="HF73" i="5"/>
  <c r="HF74" i="5"/>
  <c r="HF75" i="5"/>
  <c r="HF77" i="5"/>
  <c r="HF78" i="5"/>
  <c r="HF79" i="5"/>
  <c r="HF8" i="5"/>
  <c r="HF22" i="5"/>
  <c r="HH22" i="5"/>
  <c r="GS63" i="5"/>
  <c r="HG63" i="5" s="1"/>
  <c r="GS43" i="5"/>
  <c r="HG43" i="5" s="1"/>
  <c r="HM63" i="5"/>
  <c r="GS46" i="5"/>
  <c r="HB46" i="5" s="1"/>
  <c r="HM46" i="5"/>
  <c r="HB43" i="5"/>
  <c r="GS31" i="5"/>
  <c r="HG31" i="5"/>
  <c r="HM31" i="5"/>
  <c r="HB31" i="5"/>
  <c r="HG46" i="5"/>
  <c r="GS22" i="5"/>
  <c r="HM22" i="5" s="1"/>
  <c r="GS15" i="5"/>
  <c r="HM15" i="5" s="1"/>
  <c r="GU31" i="5"/>
  <c r="GV31" i="5"/>
  <c r="GT43" i="5"/>
  <c r="GU46" i="5"/>
  <c r="GV46" i="5"/>
  <c r="GS11" i="5"/>
  <c r="GU11" i="5" s="1"/>
  <c r="GS9" i="5"/>
  <c r="HM9" i="5" s="1"/>
  <c r="GS10" i="5"/>
  <c r="HG10" i="5" s="1"/>
  <c r="GS12" i="5"/>
  <c r="HM12" i="5" s="1"/>
  <c r="GS13" i="5"/>
  <c r="GS14" i="5"/>
  <c r="HM14" i="5" s="1"/>
  <c r="GS16" i="5"/>
  <c r="HM16" i="5" s="1"/>
  <c r="GS17" i="5"/>
  <c r="HB17" i="5" s="1"/>
  <c r="GS18" i="5"/>
  <c r="HG18" i="5" s="1"/>
  <c r="GS19" i="5"/>
  <c r="HM19" i="5" s="1"/>
  <c r="GS20" i="5"/>
  <c r="HM20" i="5"/>
  <c r="GS21" i="5"/>
  <c r="GS24" i="5"/>
  <c r="HM24" i="5" s="1"/>
  <c r="GS25" i="5"/>
  <c r="HM25" i="5"/>
  <c r="GS26" i="5"/>
  <c r="HG26" i="5" s="1"/>
  <c r="GS27" i="5"/>
  <c r="HG27" i="5" s="1"/>
  <c r="GS28" i="5"/>
  <c r="GS29" i="5"/>
  <c r="GV29" i="5" s="1"/>
  <c r="GS30" i="5"/>
  <c r="HG30" i="5" s="1"/>
  <c r="GS32" i="5"/>
  <c r="HG32" i="5" s="1"/>
  <c r="GS33" i="5"/>
  <c r="GS34" i="5"/>
  <c r="HM34" i="5" s="1"/>
  <c r="GS35" i="5"/>
  <c r="HG35" i="5" s="1"/>
  <c r="GS36" i="5"/>
  <c r="HM36" i="5" s="1"/>
  <c r="GS37" i="5"/>
  <c r="HG37" i="5" s="1"/>
  <c r="GS39" i="5"/>
  <c r="HG39" i="5" s="1"/>
  <c r="GS40" i="5"/>
  <c r="GS41" i="5"/>
  <c r="HM41" i="5" s="1"/>
  <c r="GS42" i="5"/>
  <c r="HG42" i="5" s="1"/>
  <c r="GS45" i="5"/>
  <c r="HM45" i="5" s="1"/>
  <c r="GS47" i="5"/>
  <c r="HG47" i="5" s="1"/>
  <c r="GS48" i="5"/>
  <c r="GS49" i="5"/>
  <c r="GS50" i="5"/>
  <c r="GV50" i="5" s="1"/>
  <c r="GS51" i="5"/>
  <c r="HM51" i="5" s="1"/>
  <c r="GS52" i="5"/>
  <c r="GS53" i="5"/>
  <c r="HB53" i="5" s="1"/>
  <c r="GS54" i="5"/>
  <c r="HM54" i="5" s="1"/>
  <c r="GS55" i="5"/>
  <c r="HM55" i="5" s="1"/>
  <c r="GS56" i="5"/>
  <c r="HG56" i="5" s="1"/>
  <c r="GS57" i="5"/>
  <c r="HG57" i="5" s="1"/>
  <c r="GS58" i="5"/>
  <c r="HM58" i="5" s="1"/>
  <c r="GS59" i="5"/>
  <c r="HM59" i="5" s="1"/>
  <c r="GS60" i="5"/>
  <c r="HM60" i="5" s="1"/>
  <c r="GS61" i="5"/>
  <c r="HG61" i="5" s="1"/>
  <c r="GS62" i="5"/>
  <c r="HM62" i="5" s="1"/>
  <c r="GS64" i="5"/>
  <c r="GS65" i="5"/>
  <c r="HG65" i="5" s="1"/>
  <c r="GS66" i="5"/>
  <c r="HM66" i="5" s="1"/>
  <c r="GS67" i="5"/>
  <c r="HM67" i="5" s="1"/>
  <c r="GS68" i="5"/>
  <c r="HG68" i="5" s="1"/>
  <c r="GS69" i="5"/>
  <c r="GS70" i="5"/>
  <c r="HM70" i="5" s="1"/>
  <c r="GS71" i="5"/>
  <c r="HG71" i="5" s="1"/>
  <c r="GS73" i="5"/>
  <c r="GS74" i="5"/>
  <c r="GS75" i="5"/>
  <c r="HM75" i="5" s="1"/>
  <c r="GS76" i="5"/>
  <c r="GS77" i="5"/>
  <c r="HM77" i="5"/>
  <c r="GS78" i="5"/>
  <c r="HM78" i="5" s="1"/>
  <c r="GS79" i="5"/>
  <c r="HM79" i="5"/>
  <c r="GS8" i="5"/>
  <c r="HM8" i="5" s="1"/>
  <c r="HG34" i="5"/>
  <c r="HG19" i="5"/>
  <c r="HM30" i="5"/>
  <c r="HM10" i="5"/>
  <c r="HG49" i="5"/>
  <c r="HM49" i="5"/>
  <c r="HM42" i="5"/>
  <c r="HG33" i="5"/>
  <c r="HM33" i="5"/>
  <c r="HG28" i="5"/>
  <c r="HM28" i="5"/>
  <c r="HG24" i="5"/>
  <c r="HG13" i="5"/>
  <c r="HM13" i="5"/>
  <c r="HG73" i="5"/>
  <c r="HM73" i="5"/>
  <c r="HG64" i="5"/>
  <c r="HM64" i="5"/>
  <c r="HG40" i="5"/>
  <c r="HM40" i="5"/>
  <c r="HG74" i="5"/>
  <c r="HM74" i="5"/>
  <c r="HG69" i="5"/>
  <c r="HM69" i="5"/>
  <c r="HG60" i="5"/>
  <c r="HM56" i="5"/>
  <c r="HG52" i="5"/>
  <c r="HM52" i="5"/>
  <c r="HG48" i="5"/>
  <c r="HM48" i="5"/>
  <c r="HM32" i="5"/>
  <c r="HM27" i="5"/>
  <c r="HG21" i="5"/>
  <c r="HM21" i="5"/>
  <c r="HG12" i="5"/>
  <c r="GV59" i="5"/>
  <c r="HG59" i="5"/>
  <c r="GV55" i="5"/>
  <c r="HG55" i="5"/>
  <c r="HB8" i="5"/>
  <c r="HG8" i="5"/>
  <c r="GV76" i="5"/>
  <c r="GV67" i="5"/>
  <c r="HG67" i="5"/>
  <c r="GV62" i="5"/>
  <c r="GV58" i="5"/>
  <c r="HG58" i="5"/>
  <c r="HG54" i="5"/>
  <c r="GV25" i="5"/>
  <c r="HG25" i="5"/>
  <c r="GU14" i="5"/>
  <c r="HG14" i="5"/>
  <c r="GU9" i="5"/>
  <c r="HG9" i="5"/>
  <c r="HB77" i="5"/>
  <c r="HG77" i="5"/>
  <c r="HG75" i="5"/>
  <c r="HG66" i="5"/>
  <c r="GU22" i="5"/>
  <c r="HG22" i="5"/>
  <c r="HB79" i="5"/>
  <c r="HG79" i="5"/>
  <c r="HB78" i="5"/>
  <c r="GV41" i="5"/>
  <c r="HG41" i="5"/>
  <c r="GV36" i="5"/>
  <c r="HG36" i="5"/>
  <c r="GU79" i="5"/>
  <c r="GV14" i="5"/>
  <c r="GV51" i="5"/>
  <c r="HG51" i="5"/>
  <c r="GU20" i="5"/>
  <c r="HG20" i="5"/>
  <c r="GU16" i="5"/>
  <c r="HG16" i="5"/>
  <c r="GU60" i="5"/>
  <c r="HB60" i="5"/>
  <c r="GU48" i="5"/>
  <c r="HB48" i="5"/>
  <c r="HB32" i="5"/>
  <c r="GU17" i="5"/>
  <c r="HB67" i="5"/>
  <c r="HB51" i="5"/>
  <c r="HB47" i="5"/>
  <c r="GV40" i="5"/>
  <c r="HB40" i="5"/>
  <c r="HB35" i="5"/>
  <c r="GU30" i="5"/>
  <c r="HB30" i="5"/>
  <c r="HB26" i="5"/>
  <c r="GV20" i="5"/>
  <c r="HB20" i="5"/>
  <c r="GV16" i="5"/>
  <c r="HB16" i="5"/>
  <c r="HB10" i="5"/>
  <c r="GU8" i="5"/>
  <c r="GV77" i="5"/>
  <c r="GV32" i="5"/>
  <c r="GU68" i="5"/>
  <c r="HB68" i="5"/>
  <c r="GU52" i="5"/>
  <c r="HB52" i="5"/>
  <c r="HB36" i="5"/>
  <c r="HB21" i="5"/>
  <c r="HB12" i="5"/>
  <c r="HB76" i="5"/>
  <c r="HB63" i="5"/>
  <c r="HB59" i="5"/>
  <c r="HB55" i="5"/>
  <c r="HB66" i="5"/>
  <c r="HB58" i="5"/>
  <c r="HB50" i="5"/>
  <c r="HB25" i="5"/>
  <c r="GU19" i="5"/>
  <c r="HB19" i="5"/>
  <c r="HB14" i="5"/>
  <c r="GV9" i="5"/>
  <c r="HB9" i="5"/>
  <c r="GV8" i="5"/>
  <c r="GU77" i="5"/>
  <c r="GU75" i="5"/>
  <c r="GU58" i="5"/>
  <c r="GU40" i="5"/>
  <c r="GU35" i="5"/>
  <c r="GV10" i="5"/>
  <c r="GU73" i="5"/>
  <c r="HB73" i="5"/>
  <c r="GU64" i="5"/>
  <c r="HB64" i="5"/>
  <c r="GU56" i="5"/>
  <c r="HB56" i="5"/>
  <c r="GU41" i="5"/>
  <c r="HB41" i="5"/>
  <c r="GV27" i="5"/>
  <c r="HB27" i="5"/>
  <c r="GV74" i="5"/>
  <c r="HB74" i="5"/>
  <c r="GV69" i="5"/>
  <c r="HB69" i="5"/>
  <c r="GV65" i="5"/>
  <c r="HB65" i="5"/>
  <c r="GV53" i="5"/>
  <c r="GV49" i="5"/>
  <c r="HB49" i="5"/>
  <c r="HB42" i="5"/>
  <c r="HB37" i="5"/>
  <c r="HB33" i="5"/>
  <c r="HB28" i="5"/>
  <c r="HB24" i="5"/>
  <c r="HB18" i="5"/>
  <c r="GV13" i="5"/>
  <c r="HB13" i="5"/>
  <c r="GV79" i="5"/>
  <c r="GU27" i="5"/>
  <c r="GV21" i="5"/>
  <c r="GV17" i="5"/>
  <c r="GV11" i="5"/>
  <c r="GU10" i="5"/>
  <c r="GV22" i="5"/>
  <c r="HB22" i="5"/>
  <c r="GU74" i="5"/>
  <c r="GU69" i="5"/>
  <c r="GU49" i="5"/>
  <c r="GV28" i="5"/>
  <c r="GV24" i="5"/>
  <c r="GU36" i="5"/>
  <c r="GV33" i="5"/>
  <c r="GU32" i="5"/>
  <c r="GU28" i="5"/>
  <c r="GU24" i="5"/>
  <c r="GU21" i="5"/>
  <c r="GV18" i="5"/>
  <c r="GU76" i="5"/>
  <c r="GV73" i="5"/>
  <c r="GU71" i="5"/>
  <c r="GV68" i="5"/>
  <c r="GU67" i="5"/>
  <c r="GV64" i="5"/>
  <c r="GU63" i="5"/>
  <c r="GV60" i="5"/>
  <c r="GU59" i="5"/>
  <c r="GV56" i="5"/>
  <c r="GU55" i="5"/>
  <c r="GV52" i="5"/>
  <c r="GU51" i="5"/>
  <c r="GV48" i="5"/>
  <c r="GU47" i="5"/>
  <c r="GU42" i="5"/>
  <c r="GU33" i="5"/>
  <c r="GV30" i="5"/>
  <c r="GU25" i="5"/>
  <c r="GV19" i="5"/>
  <c r="GU18" i="5"/>
  <c r="GU65" i="5"/>
  <c r="GU57" i="5"/>
  <c r="GU13" i="5"/>
  <c r="GV42" i="5"/>
  <c r="HA9" i="5"/>
  <c r="HA10" i="5"/>
  <c r="HA11" i="5"/>
  <c r="HA12" i="5"/>
  <c r="HA13" i="5"/>
  <c r="HA14" i="5"/>
  <c r="HA15" i="5"/>
  <c r="HA16" i="5"/>
  <c r="HA17" i="5"/>
  <c r="HA18" i="5"/>
  <c r="HA19" i="5"/>
  <c r="HA20" i="5"/>
  <c r="HA21" i="5"/>
  <c r="HA22" i="5"/>
  <c r="HA24" i="5"/>
  <c r="HA25" i="5"/>
  <c r="HA26" i="5"/>
  <c r="HA27" i="5"/>
  <c r="HA28" i="5"/>
  <c r="HA29" i="5"/>
  <c r="HA30" i="5"/>
  <c r="HA31" i="5"/>
  <c r="HA32" i="5"/>
  <c r="HA33" i="5"/>
  <c r="HA34" i="5"/>
  <c r="HA35" i="5"/>
  <c r="HA36" i="5"/>
  <c r="HA37" i="5"/>
  <c r="HA39" i="5"/>
  <c r="HA40" i="5"/>
  <c r="HA41" i="5"/>
  <c r="HA42" i="5"/>
  <c r="HA43" i="5"/>
  <c r="HA45" i="5"/>
  <c r="HA46" i="5"/>
  <c r="HA47" i="5"/>
  <c r="HA48" i="5"/>
  <c r="HA49" i="5"/>
  <c r="HA50" i="5"/>
  <c r="HA51" i="5"/>
  <c r="HA52" i="5"/>
  <c r="HA53" i="5"/>
  <c r="HA54" i="5"/>
  <c r="HA55" i="5"/>
  <c r="HA56" i="5"/>
  <c r="HA57" i="5"/>
  <c r="HA58" i="5"/>
  <c r="HA59" i="5"/>
  <c r="HA60" i="5"/>
  <c r="HA61" i="5"/>
  <c r="HA62" i="5"/>
  <c r="HA63" i="5"/>
  <c r="HA64" i="5"/>
  <c r="HA65" i="5"/>
  <c r="HA66" i="5"/>
  <c r="HA67" i="5"/>
  <c r="HA68" i="5"/>
  <c r="HA69" i="5"/>
  <c r="HA70" i="5"/>
  <c r="HA71" i="5"/>
  <c r="HA73" i="5"/>
  <c r="HA74" i="5"/>
  <c r="HA75" i="5"/>
  <c r="HA76" i="5"/>
  <c r="HA77" i="5"/>
  <c r="HA78" i="5"/>
  <c r="HA79" i="5"/>
  <c r="HA8" i="5"/>
  <c r="GZ9" i="5"/>
  <c r="GZ10" i="5"/>
  <c r="GZ11" i="5"/>
  <c r="GZ12" i="5"/>
  <c r="GZ13" i="5"/>
  <c r="GZ14" i="5"/>
  <c r="GZ15" i="5"/>
  <c r="GZ16" i="5"/>
  <c r="GZ17" i="5"/>
  <c r="GZ18" i="5"/>
  <c r="GZ19" i="5"/>
  <c r="GZ20" i="5"/>
  <c r="GZ21" i="5"/>
  <c r="GZ22" i="5"/>
  <c r="GZ24" i="5"/>
  <c r="GZ25" i="5"/>
  <c r="GZ26" i="5"/>
  <c r="GZ27" i="5"/>
  <c r="GZ28" i="5"/>
  <c r="GZ29" i="5"/>
  <c r="GZ30" i="5"/>
  <c r="GZ31" i="5"/>
  <c r="GZ32" i="5"/>
  <c r="GZ33" i="5"/>
  <c r="GZ34" i="5"/>
  <c r="GZ35" i="5"/>
  <c r="GZ36" i="5"/>
  <c r="GZ37" i="5"/>
  <c r="GZ39" i="5"/>
  <c r="GZ40" i="5"/>
  <c r="GZ41" i="5"/>
  <c r="GZ42" i="5"/>
  <c r="GZ43" i="5"/>
  <c r="GZ45" i="5"/>
  <c r="GZ46" i="5"/>
  <c r="GZ47" i="5"/>
  <c r="GZ48" i="5"/>
  <c r="GZ49" i="5"/>
  <c r="GZ50" i="5"/>
  <c r="GZ51" i="5"/>
  <c r="GZ52" i="5"/>
  <c r="GZ53" i="5"/>
  <c r="GZ54" i="5"/>
  <c r="GZ55" i="5"/>
  <c r="GZ56" i="5"/>
  <c r="GZ57" i="5"/>
  <c r="GZ58" i="5"/>
  <c r="GZ59" i="5"/>
  <c r="GZ60" i="5"/>
  <c r="GZ61" i="5"/>
  <c r="GZ62" i="5"/>
  <c r="GZ63" i="5"/>
  <c r="GZ64" i="5"/>
  <c r="GZ65" i="5"/>
  <c r="GZ66" i="5"/>
  <c r="GZ67" i="5"/>
  <c r="GZ68" i="5"/>
  <c r="GZ69" i="5"/>
  <c r="GZ70" i="5"/>
  <c r="GZ71" i="5"/>
  <c r="GZ73" i="5"/>
  <c r="GZ74" i="5"/>
  <c r="GZ75" i="5"/>
  <c r="GZ76" i="5"/>
  <c r="GZ77" i="5"/>
  <c r="GZ78" i="5"/>
  <c r="GZ79" i="5"/>
  <c r="GZ8" i="5"/>
  <c r="GY43" i="5"/>
  <c r="GX80" i="5"/>
  <c r="GK80" i="5"/>
  <c r="GL80" i="5"/>
  <c r="GO80" i="5"/>
  <c r="GM43" i="5"/>
  <c r="GP43" i="5"/>
  <c r="GQ43" i="5"/>
  <c r="GI80" i="5"/>
  <c r="GB80" i="5"/>
  <c r="GC8" i="5"/>
  <c r="HK8" i="5" s="1"/>
  <c r="GQ9" i="5"/>
  <c r="GQ10" i="5"/>
  <c r="GQ11" i="5"/>
  <c r="GQ12" i="5"/>
  <c r="GQ13" i="5"/>
  <c r="GQ14" i="5"/>
  <c r="GQ15" i="5"/>
  <c r="GQ16" i="5"/>
  <c r="GQ17" i="5"/>
  <c r="GQ18" i="5"/>
  <c r="GQ19" i="5"/>
  <c r="GQ20" i="5"/>
  <c r="GQ21" i="5"/>
  <c r="GQ22" i="5"/>
  <c r="GQ24" i="5"/>
  <c r="GQ25" i="5"/>
  <c r="GQ26" i="5"/>
  <c r="GQ27" i="5"/>
  <c r="GQ28" i="5"/>
  <c r="GQ29" i="5"/>
  <c r="GQ30" i="5"/>
  <c r="GQ31" i="5"/>
  <c r="GQ32" i="5"/>
  <c r="GQ33" i="5"/>
  <c r="GQ34" i="5"/>
  <c r="GQ35" i="5"/>
  <c r="GQ36" i="5"/>
  <c r="GQ37" i="5"/>
  <c r="GQ39" i="5"/>
  <c r="GQ40" i="5"/>
  <c r="GQ41" i="5"/>
  <c r="GQ42" i="5"/>
  <c r="GQ45" i="5"/>
  <c r="GQ46" i="5"/>
  <c r="GQ47" i="5"/>
  <c r="GQ48" i="5"/>
  <c r="GQ49" i="5"/>
  <c r="GQ50" i="5"/>
  <c r="GQ51" i="5"/>
  <c r="GQ52" i="5"/>
  <c r="GQ53" i="5"/>
  <c r="GQ54" i="5"/>
  <c r="GQ55" i="5"/>
  <c r="GQ56" i="5"/>
  <c r="GQ57" i="5"/>
  <c r="GQ58" i="5"/>
  <c r="GQ59" i="5"/>
  <c r="GQ60" i="5"/>
  <c r="GQ61" i="5"/>
  <c r="GQ62" i="5"/>
  <c r="GQ63" i="5"/>
  <c r="GQ64" i="5"/>
  <c r="GQ65" i="5"/>
  <c r="GQ66" i="5"/>
  <c r="GQ67" i="5"/>
  <c r="GQ68" i="5"/>
  <c r="GQ69" i="5"/>
  <c r="GQ70" i="5"/>
  <c r="GQ71" i="5"/>
  <c r="GQ73" i="5"/>
  <c r="GQ74" i="5"/>
  <c r="GQ75" i="5"/>
  <c r="GQ76" i="5"/>
  <c r="GQ77" i="5"/>
  <c r="GQ78" i="5"/>
  <c r="GQ79" i="5"/>
  <c r="GQ8" i="5"/>
  <c r="GP8" i="5"/>
  <c r="GJ8" i="5"/>
  <c r="GC10" i="5"/>
  <c r="GC11" i="5"/>
  <c r="HS11" i="5" s="1"/>
  <c r="GC12" i="5"/>
  <c r="HS12" i="5"/>
  <c r="GC15" i="5"/>
  <c r="GC18" i="5"/>
  <c r="HS18" i="5"/>
  <c r="GC19" i="5"/>
  <c r="GC20" i="5"/>
  <c r="HS20" i="5" s="1"/>
  <c r="GC21" i="5"/>
  <c r="GC22" i="5"/>
  <c r="GY22" i="5" s="1"/>
  <c r="GC24" i="5"/>
  <c r="GC25" i="5"/>
  <c r="HS25" i="5"/>
  <c r="GC28" i="5"/>
  <c r="GE28" i="5" s="1"/>
  <c r="GC29" i="5"/>
  <c r="HS29" i="5"/>
  <c r="GC30" i="5"/>
  <c r="HE30" i="5" s="1"/>
  <c r="GC31" i="5"/>
  <c r="HS31" i="5" s="1"/>
  <c r="GC32" i="5"/>
  <c r="GC33" i="5"/>
  <c r="GC35" i="5"/>
  <c r="HS35" i="5" s="1"/>
  <c r="GC36" i="5"/>
  <c r="HS36" i="5"/>
  <c r="GC37" i="5"/>
  <c r="GC39" i="5"/>
  <c r="HK39" i="5" s="1"/>
  <c r="GC40" i="5"/>
  <c r="GC41" i="5"/>
  <c r="GC42" i="5"/>
  <c r="GT42" i="5" s="1"/>
  <c r="GC45" i="5"/>
  <c r="GC46" i="5"/>
  <c r="HS46" i="5" s="1"/>
  <c r="GC50" i="5"/>
  <c r="HS50" i="5" s="1"/>
  <c r="GC51" i="5"/>
  <c r="GC52" i="5"/>
  <c r="HS52" i="5" s="1"/>
  <c r="GC53" i="5"/>
  <c r="GC54" i="5"/>
  <c r="GC56" i="5"/>
  <c r="HS56" i="5" s="1"/>
  <c r="GC57" i="5"/>
  <c r="GC58" i="5"/>
  <c r="HS58" i="5" s="1"/>
  <c r="GC60" i="5"/>
  <c r="HS60" i="5" s="1"/>
  <c r="GC62" i="5"/>
  <c r="HS62" i="5" s="1"/>
  <c r="GC63" i="5"/>
  <c r="GC64" i="5"/>
  <c r="HS64" i="5" s="1"/>
  <c r="GC66" i="5"/>
  <c r="GC67" i="5"/>
  <c r="HE67" i="5" s="1"/>
  <c r="GC68" i="5"/>
  <c r="HS68" i="5" s="1"/>
  <c r="GC69" i="5"/>
  <c r="GC71" i="5"/>
  <c r="GY71" i="5" s="1"/>
  <c r="GC73" i="5"/>
  <c r="HS73" i="5" s="1"/>
  <c r="GC74" i="5"/>
  <c r="GC76" i="5"/>
  <c r="GC77" i="5"/>
  <c r="HE77" i="5" s="1"/>
  <c r="GC78" i="5"/>
  <c r="GT78" i="5" s="1"/>
  <c r="GC79" i="5"/>
  <c r="EX80" i="5"/>
  <c r="FW79" i="5"/>
  <c r="HK25" i="5"/>
  <c r="HE78" i="5"/>
  <c r="HK78" i="5"/>
  <c r="HE32" i="5"/>
  <c r="HK32" i="5"/>
  <c r="HE15" i="5"/>
  <c r="HK15" i="5"/>
  <c r="HE36" i="5"/>
  <c r="HK36" i="5"/>
  <c r="HE31" i="5"/>
  <c r="HK31" i="5"/>
  <c r="HE20" i="5"/>
  <c r="HK20" i="5"/>
  <c r="HE12" i="5"/>
  <c r="HK12" i="5"/>
  <c r="HE73" i="5"/>
  <c r="HE51" i="5"/>
  <c r="HE37" i="5"/>
  <c r="HK37" i="5"/>
  <c r="HE28" i="5"/>
  <c r="HK28" i="5"/>
  <c r="HE21" i="5"/>
  <c r="HK21" i="5"/>
  <c r="HE69" i="5"/>
  <c r="HE46" i="5"/>
  <c r="HE40" i="5"/>
  <c r="HK40" i="5"/>
  <c r="HE35" i="5"/>
  <c r="HK35" i="5"/>
  <c r="HE24" i="5"/>
  <c r="HK24" i="5"/>
  <c r="HE11" i="5"/>
  <c r="HK11" i="5"/>
  <c r="HE64" i="5"/>
  <c r="HE79" i="5"/>
  <c r="HK79" i="5"/>
  <c r="HE74" i="5"/>
  <c r="HK74" i="5"/>
  <c r="HE68" i="5"/>
  <c r="HK68" i="5"/>
  <c r="HE63" i="5"/>
  <c r="HK63" i="5"/>
  <c r="HE57" i="5"/>
  <c r="HK57" i="5"/>
  <c r="HE52" i="5"/>
  <c r="HK52" i="5"/>
  <c r="HE45" i="5"/>
  <c r="HK45" i="5"/>
  <c r="HE39" i="5"/>
  <c r="HE29" i="5"/>
  <c r="HK29" i="5"/>
  <c r="HE18" i="5"/>
  <c r="HK18" i="5"/>
  <c r="GT25" i="5"/>
  <c r="HE25" i="5"/>
  <c r="GT74" i="5"/>
  <c r="GY74" i="5"/>
  <c r="GM63" i="5"/>
  <c r="GT63" i="5"/>
  <c r="GY63" i="5"/>
  <c r="GM52" i="5"/>
  <c r="GT52" i="5"/>
  <c r="GY52" i="5"/>
  <c r="GM73" i="5"/>
  <c r="GT73" i="5"/>
  <c r="GY73" i="5"/>
  <c r="GT67" i="5"/>
  <c r="GT56" i="5"/>
  <c r="GM51" i="5"/>
  <c r="GT51" i="5"/>
  <c r="GY51" i="5"/>
  <c r="GM42" i="5"/>
  <c r="GM37" i="5"/>
  <c r="GY37" i="5"/>
  <c r="GT32" i="5"/>
  <c r="GY32" i="5"/>
  <c r="GY28" i="5"/>
  <c r="GT28" i="5"/>
  <c r="GE21" i="5"/>
  <c r="GT21" i="5"/>
  <c r="GY21" i="5"/>
  <c r="GY15" i="5"/>
  <c r="GY66" i="5"/>
  <c r="GM36" i="5"/>
  <c r="GT36" i="5"/>
  <c r="GY36" i="5"/>
  <c r="GT31" i="5"/>
  <c r="GY31" i="5"/>
  <c r="GM20" i="5"/>
  <c r="GT20" i="5"/>
  <c r="GM12" i="5"/>
  <c r="GT12" i="5"/>
  <c r="GY12" i="5"/>
  <c r="GT79" i="5"/>
  <c r="GY79" i="5"/>
  <c r="GM68" i="5"/>
  <c r="GT68" i="5"/>
  <c r="GY68" i="5"/>
  <c r="GY45" i="5"/>
  <c r="GT62" i="5"/>
  <c r="GY62" i="5"/>
  <c r="GT76" i="5"/>
  <c r="GY76" i="5"/>
  <c r="GM69" i="5"/>
  <c r="GT69" i="5"/>
  <c r="GY69" i="5"/>
  <c r="GM64" i="5"/>
  <c r="GT64" i="5"/>
  <c r="GY64" i="5"/>
  <c r="GT58" i="5"/>
  <c r="GY58" i="5"/>
  <c r="GY53" i="5"/>
  <c r="GT46" i="5"/>
  <c r="GY46" i="5"/>
  <c r="GT40" i="5"/>
  <c r="GY40" i="5"/>
  <c r="GT35" i="5"/>
  <c r="GY35" i="5"/>
  <c r="GT30" i="5"/>
  <c r="GM24" i="5"/>
  <c r="GT24" i="5"/>
  <c r="GY24" i="5"/>
  <c r="GM11" i="5"/>
  <c r="GT11" i="5"/>
  <c r="GY11" i="5"/>
  <c r="GE57" i="5"/>
  <c r="GT57" i="5"/>
  <c r="GY57" i="5"/>
  <c r="GM29" i="5"/>
  <c r="GY29" i="5"/>
  <c r="GT22" i="5"/>
  <c r="GM18" i="5"/>
  <c r="GT18" i="5"/>
  <c r="GY18" i="5"/>
  <c r="GM25" i="5"/>
  <c r="GY25" i="5"/>
  <c r="GP53" i="5"/>
  <c r="GM53" i="5"/>
  <c r="GP78" i="5"/>
  <c r="GP62" i="5"/>
  <c r="GM62" i="5"/>
  <c r="GP32" i="5"/>
  <c r="GM32" i="5"/>
  <c r="GP28" i="5"/>
  <c r="GP21" i="5"/>
  <c r="GM21" i="5"/>
  <c r="GP15" i="5"/>
  <c r="GM15" i="5"/>
  <c r="GP31" i="5"/>
  <c r="GM31" i="5"/>
  <c r="GE31" i="5"/>
  <c r="GP76" i="5"/>
  <c r="GM76" i="5"/>
  <c r="GP58" i="5"/>
  <c r="GM58" i="5"/>
  <c r="GP46" i="5"/>
  <c r="GM46" i="5"/>
  <c r="GP40" i="5"/>
  <c r="GM40" i="5"/>
  <c r="GP35" i="5"/>
  <c r="GM35" i="5"/>
  <c r="GM79" i="5"/>
  <c r="GP79" i="5"/>
  <c r="GP74" i="5"/>
  <c r="GM74" i="5"/>
  <c r="GP57" i="5"/>
  <c r="GM57" i="5"/>
  <c r="GP45" i="5"/>
  <c r="GM45" i="5"/>
  <c r="GE69" i="5"/>
  <c r="GP69" i="5"/>
  <c r="GP64" i="5"/>
  <c r="GP24" i="5"/>
  <c r="GP11" i="5"/>
  <c r="GP68" i="5"/>
  <c r="GP63" i="5"/>
  <c r="GP52" i="5"/>
  <c r="GP29" i="5"/>
  <c r="GE18" i="5"/>
  <c r="GP18" i="5"/>
  <c r="GE46" i="5"/>
  <c r="GP73" i="5"/>
  <c r="GP51" i="5"/>
  <c r="GP42" i="5"/>
  <c r="GP37" i="5"/>
  <c r="GE73" i="5"/>
  <c r="GE35" i="5"/>
  <c r="GP71" i="5"/>
  <c r="GP54" i="5"/>
  <c r="GP36" i="5"/>
  <c r="GP25" i="5"/>
  <c r="GP20" i="5"/>
  <c r="GP12" i="5"/>
  <c r="GE58" i="5"/>
  <c r="GJ62" i="5"/>
  <c r="GF18" i="5"/>
  <c r="GJ79" i="5"/>
  <c r="GJ45" i="5"/>
  <c r="GJ78" i="5"/>
  <c r="GJ53" i="5"/>
  <c r="GF79" i="5"/>
  <c r="GE68" i="5"/>
  <c r="GE76" i="5"/>
  <c r="GJ58" i="5"/>
  <c r="GJ40" i="5"/>
  <c r="GE32" i="5"/>
  <c r="GE79" i="5"/>
  <c r="GE53" i="5"/>
  <c r="GE40" i="5"/>
  <c r="GJ69" i="5"/>
  <c r="GJ35" i="5"/>
  <c r="GG79" i="5"/>
  <c r="GE45" i="5"/>
  <c r="GJ74" i="5"/>
  <c r="GJ66" i="5"/>
  <c r="GJ57" i="5"/>
  <c r="GJ31" i="5"/>
  <c r="GJ22" i="5"/>
  <c r="GE64" i="5"/>
  <c r="GE29" i="5"/>
  <c r="GJ18" i="5"/>
  <c r="GJ46" i="5"/>
  <c r="GJ30" i="5"/>
  <c r="GJ21" i="5"/>
  <c r="GE74" i="5"/>
  <c r="GE62" i="5"/>
  <c r="GF46" i="5"/>
  <c r="GE37" i="5"/>
  <c r="GJ71" i="5"/>
  <c r="GJ52" i="5"/>
  <c r="GJ36" i="5"/>
  <c r="GJ20" i="5"/>
  <c r="GE52" i="5"/>
  <c r="GJ64" i="5"/>
  <c r="GJ51" i="5"/>
  <c r="GJ12" i="5"/>
  <c r="GE12" i="5"/>
  <c r="GF28" i="5"/>
  <c r="GJ68" i="5"/>
  <c r="GJ63" i="5"/>
  <c r="GJ29" i="5"/>
  <c r="GJ11" i="5"/>
  <c r="GE11" i="5"/>
  <c r="GE63" i="5"/>
  <c r="GE51" i="5"/>
  <c r="GE36" i="5"/>
  <c r="GJ60" i="5"/>
  <c r="GJ25" i="5"/>
  <c r="GE25" i="5"/>
  <c r="GJ15" i="5"/>
  <c r="GE15" i="5"/>
  <c r="GJ76" i="5"/>
  <c r="GJ24" i="5"/>
  <c r="GE24" i="5"/>
  <c r="GJ73" i="5"/>
  <c r="GD73" i="5"/>
  <c r="GJ67" i="5"/>
  <c r="GJ37" i="5"/>
  <c r="GJ32" i="5"/>
  <c r="GF20" i="5"/>
  <c r="GD79" i="5"/>
  <c r="GD21" i="5"/>
  <c r="GG18" i="5"/>
  <c r="EZ85" i="5"/>
  <c r="FA85" i="5"/>
  <c r="FD85" i="5"/>
  <c r="FE85" i="5"/>
  <c r="FI85" i="5"/>
  <c r="FJ85" i="5"/>
  <c r="FN85" i="5"/>
  <c r="FO85" i="5"/>
  <c r="FS85" i="5"/>
  <c r="FT85" i="5"/>
  <c r="FU85" i="5"/>
  <c r="FY85" i="5"/>
  <c r="FZ85" i="5"/>
  <c r="GA85" i="5"/>
  <c r="GG85" i="5"/>
  <c r="EX85" i="5"/>
  <c r="GD84" i="5"/>
  <c r="GD83" i="5"/>
  <c r="FY10" i="5"/>
  <c r="FX10" i="5"/>
  <c r="FW10" i="5"/>
  <c r="FV10" i="5"/>
  <c r="FS10" i="5"/>
  <c r="FR10" i="5"/>
  <c r="FQ10" i="5"/>
  <c r="FP10" i="5"/>
  <c r="FX18" i="5"/>
  <c r="FY18" i="5"/>
  <c r="FX19" i="5"/>
  <c r="FX20" i="5"/>
  <c r="FY20" i="5"/>
  <c r="FX28" i="5"/>
  <c r="FX46" i="5"/>
  <c r="FW11" i="5"/>
  <c r="FW12" i="5"/>
  <c r="FW15" i="5"/>
  <c r="FW18" i="5"/>
  <c r="FV19" i="5"/>
  <c r="FW19" i="5"/>
  <c r="FV20" i="5"/>
  <c r="FW20" i="5"/>
  <c r="FV21" i="5"/>
  <c r="FW21" i="5"/>
  <c r="FW22" i="5"/>
  <c r="FW24" i="5"/>
  <c r="FW25" i="5"/>
  <c r="FV28" i="5"/>
  <c r="FW28" i="5"/>
  <c r="FW29" i="5"/>
  <c r="FW30" i="5"/>
  <c r="FW31" i="5"/>
  <c r="FW32" i="5"/>
  <c r="FW33" i="5"/>
  <c r="FW35" i="5"/>
  <c r="FW36" i="5"/>
  <c r="FW37" i="5"/>
  <c r="FW39" i="5"/>
  <c r="FW40" i="5"/>
  <c r="FW41" i="5"/>
  <c r="FV42" i="5"/>
  <c r="FW42" i="5"/>
  <c r="FW45" i="5"/>
  <c r="FW46" i="5"/>
  <c r="FW50" i="5"/>
  <c r="FW51" i="5"/>
  <c r="FW52" i="5"/>
  <c r="FW53" i="5"/>
  <c r="FW54" i="5"/>
  <c r="FW56" i="5"/>
  <c r="FW57" i="5"/>
  <c r="FW58" i="5"/>
  <c r="FW60" i="5"/>
  <c r="FW62" i="5"/>
  <c r="FW63" i="5"/>
  <c r="FW64" i="5"/>
  <c r="FW66" i="5"/>
  <c r="FW67" i="5"/>
  <c r="FW68" i="5"/>
  <c r="FW69" i="5"/>
  <c r="FV71" i="5"/>
  <c r="FW71" i="5"/>
  <c r="FV73" i="5"/>
  <c r="FW73" i="5"/>
  <c r="FW74" i="5"/>
  <c r="FW76" i="5"/>
  <c r="FW77" i="5"/>
  <c r="FW78" i="5"/>
  <c r="FV84" i="5"/>
  <c r="GE84" i="5" s="1"/>
  <c r="FV83" i="5"/>
  <c r="GE83" i="5" s="1"/>
  <c r="FV85" i="5"/>
  <c r="FO41" i="5"/>
  <c r="FY41" i="5" s="1"/>
  <c r="FO63" i="5"/>
  <c r="GG63" i="5"/>
  <c r="FO22" i="5"/>
  <c r="FO11" i="5"/>
  <c r="FY11" i="5" s="1"/>
  <c r="GG11" i="5"/>
  <c r="FY63" i="5"/>
  <c r="FY22" i="5"/>
  <c r="FP20" i="5"/>
  <c r="FQ20" i="5"/>
  <c r="FR20" i="5"/>
  <c r="FS20" i="5"/>
  <c r="FO77" i="5"/>
  <c r="FY77" i="5" s="1"/>
  <c r="FO54" i="5"/>
  <c r="FY54" i="5" s="1"/>
  <c r="FO36" i="5"/>
  <c r="FY36" i="5" s="1"/>
  <c r="FO76" i="5"/>
  <c r="FO46" i="5"/>
  <c r="GG46" i="5"/>
  <c r="FO29" i="5"/>
  <c r="GG29" i="5" s="1"/>
  <c r="FO24" i="5"/>
  <c r="GG24" i="5"/>
  <c r="FO30" i="5"/>
  <c r="FY30" i="5" s="1"/>
  <c r="FO12" i="5"/>
  <c r="GG12" i="5"/>
  <c r="FO13" i="5"/>
  <c r="FO14" i="5"/>
  <c r="FS14" i="5" s="1"/>
  <c r="FO15" i="5"/>
  <c r="GG15" i="5"/>
  <c r="FO16" i="5"/>
  <c r="FO17" i="5"/>
  <c r="FO19" i="5"/>
  <c r="FO21" i="5"/>
  <c r="GG21" i="5" s="1"/>
  <c r="FO25" i="5"/>
  <c r="GG25" i="5"/>
  <c r="FO26" i="5"/>
  <c r="FO27" i="5"/>
  <c r="FO28" i="5"/>
  <c r="GG28" i="5"/>
  <c r="FO31" i="5"/>
  <c r="GG31" i="5" s="1"/>
  <c r="FO32" i="5"/>
  <c r="GG32" i="5"/>
  <c r="FO33" i="5"/>
  <c r="FS33" i="5" s="1"/>
  <c r="FO34" i="5"/>
  <c r="FO35" i="5"/>
  <c r="FO37" i="5"/>
  <c r="GG37" i="5" s="1"/>
  <c r="FO39" i="5"/>
  <c r="FQ39" i="5" s="1"/>
  <c r="FO40" i="5"/>
  <c r="GG40" i="5" s="1"/>
  <c r="FO42" i="5"/>
  <c r="FO45" i="5"/>
  <c r="GG45" i="5" s="1"/>
  <c r="FO47" i="5"/>
  <c r="FO48" i="5"/>
  <c r="FQ48" i="5" s="1"/>
  <c r="FO49" i="5"/>
  <c r="FO50" i="5"/>
  <c r="FQ50" i="5" s="1"/>
  <c r="FO51" i="5"/>
  <c r="FO52" i="5"/>
  <c r="FO53" i="5"/>
  <c r="GG53" i="5" s="1"/>
  <c r="FO55" i="5"/>
  <c r="FO56" i="5"/>
  <c r="GG56" i="5" s="1"/>
  <c r="FO57" i="5"/>
  <c r="FY57" i="5" s="1"/>
  <c r="FO58" i="5"/>
  <c r="FO59" i="5"/>
  <c r="FO60" i="5"/>
  <c r="FO61" i="5"/>
  <c r="FQ61" i="5" s="1"/>
  <c r="FO62" i="5"/>
  <c r="GG62" i="5" s="1"/>
  <c r="FO64" i="5"/>
  <c r="GG64" i="5" s="1"/>
  <c r="FO65" i="5"/>
  <c r="FO66" i="5"/>
  <c r="FR66" i="5" s="1"/>
  <c r="FO67" i="5"/>
  <c r="FQ67" i="5" s="1"/>
  <c r="FO68" i="5"/>
  <c r="GG68" i="5" s="1"/>
  <c r="FO69" i="5"/>
  <c r="FS69" i="5" s="1"/>
  <c r="FO70" i="5"/>
  <c r="FS70" i="5" s="1"/>
  <c r="FO71" i="5"/>
  <c r="GG71" i="5" s="1"/>
  <c r="FO73" i="5"/>
  <c r="GG73" i="5" s="1"/>
  <c r="FO74" i="5"/>
  <c r="FO75" i="5"/>
  <c r="FR75" i="5" s="1"/>
  <c r="FO78" i="5"/>
  <c r="FY78" i="5" s="1"/>
  <c r="FO9" i="5"/>
  <c r="FY19" i="5"/>
  <c r="FY68" i="5"/>
  <c r="FY50" i="5"/>
  <c r="FY37" i="5"/>
  <c r="FY32" i="5"/>
  <c r="FY24" i="5"/>
  <c r="FY62" i="5"/>
  <c r="FY53" i="5"/>
  <c r="FY31" i="5"/>
  <c r="FY25" i="5"/>
  <c r="FY12" i="5"/>
  <c r="FY29" i="5"/>
  <c r="FY28" i="5"/>
  <c r="FY21" i="5"/>
  <c r="FY15" i="5"/>
  <c r="FY46" i="5"/>
  <c r="FQ11" i="5"/>
  <c r="FQ12" i="5"/>
  <c r="FQ13" i="5"/>
  <c r="FQ15" i="5"/>
  <c r="FQ16" i="5"/>
  <c r="FQ17" i="5"/>
  <c r="FQ18" i="5"/>
  <c r="FQ19" i="5"/>
  <c r="FQ21" i="5"/>
  <c r="FQ22" i="5"/>
  <c r="FQ24" i="5"/>
  <c r="FQ25" i="5"/>
  <c r="FQ26" i="5"/>
  <c r="FQ27" i="5"/>
  <c r="FQ28" i="5"/>
  <c r="FQ29" i="5"/>
  <c r="FQ30" i="5"/>
  <c r="FQ31" i="5"/>
  <c r="FQ32" i="5"/>
  <c r="FQ34" i="5"/>
  <c r="FQ36" i="5"/>
  <c r="FQ37" i="5"/>
  <c r="FQ45" i="5"/>
  <c r="FQ46" i="5"/>
  <c r="FQ47" i="5"/>
  <c r="FQ49" i="5"/>
  <c r="FQ53" i="5"/>
  <c r="FQ59" i="5"/>
  <c r="FQ63" i="5"/>
  <c r="FQ64" i="5"/>
  <c r="FQ65" i="5"/>
  <c r="FQ68" i="5"/>
  <c r="FQ71" i="5"/>
  <c r="FQ73" i="5"/>
  <c r="FQ74" i="5"/>
  <c r="FQ76" i="5"/>
  <c r="FQ77" i="5"/>
  <c r="FQ78" i="5"/>
  <c r="FQ9" i="5"/>
  <c r="FS11" i="5"/>
  <c r="FS12" i="5"/>
  <c r="FS13" i="5"/>
  <c r="FS15" i="5"/>
  <c r="FS16" i="5"/>
  <c r="FS17" i="5"/>
  <c r="FR18" i="5"/>
  <c r="FS18" i="5"/>
  <c r="FP19" i="5"/>
  <c r="FR19" i="5"/>
  <c r="FS19" i="5"/>
  <c r="FP21" i="5"/>
  <c r="FS21" i="5"/>
  <c r="FS22" i="5"/>
  <c r="FS24" i="5"/>
  <c r="FS25" i="5"/>
  <c r="FS26" i="5"/>
  <c r="FS27" i="5"/>
  <c r="FP28" i="5"/>
  <c r="FR28" i="5"/>
  <c r="FS28" i="5"/>
  <c r="FS29" i="5"/>
  <c r="FS31" i="5"/>
  <c r="FS32" i="5"/>
  <c r="FS34" i="5"/>
  <c r="FS36" i="5"/>
  <c r="FS37" i="5"/>
  <c r="FS41" i="5"/>
  <c r="FR46" i="5"/>
  <c r="FS46" i="5"/>
  <c r="FS47" i="5"/>
  <c r="FS49" i="5"/>
  <c r="FS50" i="5"/>
  <c r="FS53" i="5"/>
  <c r="FS59" i="5"/>
  <c r="FS60" i="5"/>
  <c r="FS62" i="5"/>
  <c r="FS63" i="5"/>
  <c r="FS68" i="5"/>
  <c r="FS71" i="5"/>
  <c r="FS77" i="5"/>
  <c r="FS9" i="5"/>
  <c r="FR9" i="5"/>
  <c r="FP9" i="5"/>
  <c r="FU9" i="5"/>
  <c r="FQ84" i="5"/>
  <c r="FX84" i="5" s="1"/>
  <c r="FP84" i="5"/>
  <c r="FW84" i="5"/>
  <c r="GF84" i="5" s="1"/>
  <c r="FQ83" i="5"/>
  <c r="FX83" i="5" s="1"/>
  <c r="FP83" i="5"/>
  <c r="FP85" i="5"/>
  <c r="FW83" i="5"/>
  <c r="FJ80" i="5"/>
  <c r="GF83" i="5"/>
  <c r="FL11" i="5"/>
  <c r="FL12" i="5"/>
  <c r="FL13" i="5"/>
  <c r="FL14" i="5"/>
  <c r="FL15" i="5"/>
  <c r="FL16" i="5"/>
  <c r="FL17" i="5"/>
  <c r="FL18" i="5"/>
  <c r="FM18" i="5"/>
  <c r="FK19" i="5"/>
  <c r="FL19" i="5"/>
  <c r="FM19" i="5"/>
  <c r="FK21" i="5"/>
  <c r="FL21" i="5"/>
  <c r="FL22" i="5"/>
  <c r="FL24" i="5"/>
  <c r="FL25" i="5"/>
  <c r="FL26" i="5"/>
  <c r="FL27" i="5"/>
  <c r="FK28" i="5"/>
  <c r="FL28" i="5"/>
  <c r="FM28" i="5"/>
  <c r="FL29" i="5"/>
  <c r="FL30" i="5"/>
  <c r="FL31" i="5"/>
  <c r="FL32" i="5"/>
  <c r="FL33" i="5"/>
  <c r="FL34" i="5"/>
  <c r="FL35" i="5"/>
  <c r="FL36" i="5"/>
  <c r="FL37" i="5"/>
  <c r="FL39" i="5"/>
  <c r="FL40" i="5"/>
  <c r="FL41" i="5"/>
  <c r="FK42" i="5"/>
  <c r="FL42" i="5"/>
  <c r="FL45" i="5"/>
  <c r="FL46" i="5"/>
  <c r="FM46" i="5"/>
  <c r="FL47" i="5"/>
  <c r="FL48" i="5"/>
  <c r="FL49" i="5"/>
  <c r="FL50" i="5"/>
  <c r="FL51" i="5"/>
  <c r="FL52" i="5"/>
  <c r="FL53" i="5"/>
  <c r="FL54" i="5"/>
  <c r="FL55" i="5"/>
  <c r="FL56" i="5"/>
  <c r="FL57" i="5"/>
  <c r="FL58" i="5"/>
  <c r="FL59" i="5"/>
  <c r="FL60" i="5"/>
  <c r="FL61" i="5"/>
  <c r="FL62" i="5"/>
  <c r="FL63" i="5"/>
  <c r="FL64" i="5"/>
  <c r="FL65" i="5"/>
  <c r="FL66" i="5"/>
  <c r="FL67" i="5"/>
  <c r="FL68" i="5"/>
  <c r="FL69" i="5"/>
  <c r="FL70" i="5"/>
  <c r="FK71" i="5"/>
  <c r="FL71" i="5"/>
  <c r="FK73" i="5"/>
  <c r="FL73" i="5"/>
  <c r="FL74" i="5"/>
  <c r="FL75" i="5"/>
  <c r="FL76" i="5"/>
  <c r="FL77" i="5"/>
  <c r="FL78" i="5"/>
  <c r="FM9" i="5"/>
  <c r="FL9" i="5"/>
  <c r="FK9" i="5"/>
  <c r="FL84" i="5"/>
  <c r="FK84" i="5"/>
  <c r="FR84" i="5" s="1"/>
  <c r="FL83" i="5"/>
  <c r="FL85" i="5" s="1"/>
  <c r="FK83" i="5"/>
  <c r="FR83" i="5" s="1"/>
  <c r="FR85" i="5" s="1"/>
  <c r="FE63" i="5"/>
  <c r="GF63" i="5" s="1"/>
  <c r="FE41" i="5"/>
  <c r="FE22" i="5"/>
  <c r="FX63" i="5"/>
  <c r="FH84" i="5"/>
  <c r="FH83" i="5"/>
  <c r="FH18" i="5"/>
  <c r="FH19" i="5"/>
  <c r="FH22" i="5"/>
  <c r="FH28" i="5"/>
  <c r="FH46" i="5"/>
  <c r="FH63" i="5"/>
  <c r="FH9" i="5"/>
  <c r="FE62" i="5"/>
  <c r="GF62" i="5" s="1"/>
  <c r="FE29" i="5"/>
  <c r="GF29" i="5" s="1"/>
  <c r="FF28" i="5"/>
  <c r="FG28" i="5"/>
  <c r="FC11" i="5"/>
  <c r="FC12" i="5"/>
  <c r="FC13" i="5"/>
  <c r="FC14" i="5"/>
  <c r="FC15" i="5"/>
  <c r="FC16" i="5"/>
  <c r="FC17" i="5"/>
  <c r="FC18" i="5"/>
  <c r="FB19" i="5"/>
  <c r="FC19" i="5"/>
  <c r="FB21" i="5"/>
  <c r="FC21" i="5"/>
  <c r="FC22" i="5"/>
  <c r="FC24" i="5"/>
  <c r="FC25" i="5"/>
  <c r="FC26" i="5"/>
  <c r="FC27" i="5"/>
  <c r="FB28" i="5"/>
  <c r="FC28" i="5"/>
  <c r="FC29" i="5"/>
  <c r="FC30" i="5"/>
  <c r="FC31" i="5"/>
  <c r="FC32" i="5"/>
  <c r="FC33" i="5"/>
  <c r="FC34" i="5"/>
  <c r="FC35" i="5"/>
  <c r="FC36" i="5"/>
  <c r="FC37" i="5"/>
  <c r="FC39" i="5"/>
  <c r="FC40" i="5"/>
  <c r="FC41" i="5"/>
  <c r="FB42" i="5"/>
  <c r="FC42" i="5"/>
  <c r="FC45" i="5"/>
  <c r="FC46" i="5"/>
  <c r="FC47" i="5"/>
  <c r="FC48" i="5"/>
  <c r="FC49" i="5"/>
  <c r="FC50" i="5"/>
  <c r="FC51" i="5"/>
  <c r="FC52" i="5"/>
  <c r="FC53" i="5"/>
  <c r="FC54" i="5"/>
  <c r="FC55" i="5"/>
  <c r="FC56" i="5"/>
  <c r="FC57" i="5"/>
  <c r="FC58" i="5"/>
  <c r="FC59" i="5"/>
  <c r="FC60" i="5"/>
  <c r="FC61" i="5"/>
  <c r="FC62" i="5"/>
  <c r="FC63" i="5"/>
  <c r="FC64" i="5"/>
  <c r="FC65" i="5"/>
  <c r="FC66" i="5"/>
  <c r="FC67" i="5"/>
  <c r="FC68" i="5"/>
  <c r="FC69" i="5"/>
  <c r="FC70" i="5"/>
  <c r="FB71" i="5"/>
  <c r="FC71" i="5"/>
  <c r="FB73" i="5"/>
  <c r="FC73" i="5"/>
  <c r="FC74" i="5"/>
  <c r="FC75" i="5"/>
  <c r="FC76" i="5"/>
  <c r="FC77" i="5"/>
  <c r="FC78" i="5"/>
  <c r="FF19" i="5"/>
  <c r="FG19" i="5"/>
  <c r="FE12" i="5"/>
  <c r="GF12" i="5" s="1"/>
  <c r="FE13" i="5"/>
  <c r="FE14" i="5"/>
  <c r="FE15" i="5"/>
  <c r="GF15" i="5" s="1"/>
  <c r="FE16" i="5"/>
  <c r="FE17" i="5"/>
  <c r="FE21" i="5"/>
  <c r="FR21" i="5" s="1"/>
  <c r="FE24" i="5"/>
  <c r="GF24" i="5" s="1"/>
  <c r="FE25" i="5"/>
  <c r="GF25" i="5" s="1"/>
  <c r="FE26" i="5"/>
  <c r="FR26" i="5" s="1"/>
  <c r="FE27" i="5"/>
  <c r="FG27" i="5" s="1"/>
  <c r="FE30" i="5"/>
  <c r="GF30" i="5" s="1"/>
  <c r="FE31" i="5"/>
  <c r="GF31" i="5" s="1"/>
  <c r="FE32" i="5"/>
  <c r="FE33" i="5"/>
  <c r="FR33" i="5" s="1"/>
  <c r="FE34" i="5"/>
  <c r="FE35" i="5"/>
  <c r="FE36" i="5"/>
  <c r="GF36" i="5" s="1"/>
  <c r="FE37" i="5"/>
  <c r="FH37" i="5" s="1"/>
  <c r="FE39" i="5"/>
  <c r="FM39" i="5" s="1"/>
  <c r="FE40" i="5"/>
  <c r="FE42" i="5"/>
  <c r="FX42" i="5" s="1"/>
  <c r="FE45" i="5"/>
  <c r="GF45" i="5" s="1"/>
  <c r="FE47" i="5"/>
  <c r="FE48" i="5"/>
  <c r="FE49" i="5"/>
  <c r="FR49" i="5" s="1"/>
  <c r="FE50" i="5"/>
  <c r="GF50" i="5" s="1"/>
  <c r="FE51" i="5"/>
  <c r="FR51" i="5" s="1"/>
  <c r="FE52" i="5"/>
  <c r="FE53" i="5"/>
  <c r="GF53" i="5" s="1"/>
  <c r="FE54" i="5"/>
  <c r="FE55" i="5"/>
  <c r="FH55" i="5" s="1"/>
  <c r="FE56" i="5"/>
  <c r="GF56" i="5" s="1"/>
  <c r="FE57" i="5"/>
  <c r="FH57" i="5" s="1"/>
  <c r="FE58" i="5"/>
  <c r="GF58" i="5" s="1"/>
  <c r="FE59" i="5"/>
  <c r="FE60" i="5"/>
  <c r="FH60" i="5" s="1"/>
  <c r="FE61" i="5"/>
  <c r="FE64" i="5"/>
  <c r="FM64" i="5" s="1"/>
  <c r="FE65" i="5"/>
  <c r="FE66" i="5"/>
  <c r="FE67" i="5"/>
  <c r="FM67" i="5" s="1"/>
  <c r="FE68" i="5"/>
  <c r="GF68" i="5" s="1"/>
  <c r="FE69" i="5"/>
  <c r="FE70" i="5"/>
  <c r="FG70" i="5" s="1"/>
  <c r="FE71" i="5"/>
  <c r="GF71" i="5"/>
  <c r="FE73" i="5"/>
  <c r="FE74" i="5"/>
  <c r="FE75" i="5"/>
  <c r="FE76" i="5"/>
  <c r="GF76" i="5" s="1"/>
  <c r="FE77" i="5"/>
  <c r="FG77" i="5" s="1"/>
  <c r="FE78" i="5"/>
  <c r="GF78" i="5" s="1"/>
  <c r="FE11" i="5"/>
  <c r="GF11" i="5"/>
  <c r="FH85" i="5"/>
  <c r="FX51" i="5"/>
  <c r="FX29" i="5"/>
  <c r="FX68" i="5"/>
  <c r="FX33" i="5"/>
  <c r="FX76" i="5"/>
  <c r="FX36" i="5"/>
  <c r="FX30" i="5"/>
  <c r="FX73" i="5"/>
  <c r="FX54" i="5"/>
  <c r="FX50" i="5"/>
  <c r="FX71" i="5"/>
  <c r="FX67" i="5"/>
  <c r="FX11" i="5"/>
  <c r="FX66" i="5"/>
  <c r="FX56" i="5"/>
  <c r="FX31" i="5"/>
  <c r="FX12" i="5"/>
  <c r="FH29" i="5"/>
  <c r="FH45" i="5"/>
  <c r="FX45" i="5"/>
  <c r="FR62" i="5"/>
  <c r="FH11" i="5"/>
  <c r="FR11" i="5"/>
  <c r="FM11" i="5"/>
  <c r="FR29" i="5"/>
  <c r="FM29" i="5"/>
  <c r="FM74" i="5"/>
  <c r="FH47" i="5"/>
  <c r="FR47" i="5"/>
  <c r="FM47" i="5"/>
  <c r="FR39" i="5"/>
  <c r="FH15" i="5"/>
  <c r="FH68" i="5"/>
  <c r="FR68" i="5"/>
  <c r="FM68" i="5"/>
  <c r="FH50" i="5"/>
  <c r="FR50" i="5"/>
  <c r="FM50" i="5"/>
  <c r="FR14" i="5"/>
  <c r="FH76" i="5"/>
  <c r="FM76" i="5"/>
  <c r="FH67" i="5"/>
  <c r="FH36" i="5"/>
  <c r="FR36" i="5"/>
  <c r="FM36" i="5"/>
  <c r="FM17" i="5"/>
  <c r="FR69" i="5"/>
  <c r="FM59" i="5"/>
  <c r="FH34" i="5"/>
  <c r="FR34" i="5"/>
  <c r="FM34" i="5"/>
  <c r="FH69" i="5"/>
  <c r="FH64" i="5"/>
  <c r="FR54" i="5"/>
  <c r="FR45" i="5"/>
  <c r="FM45" i="5"/>
  <c r="FH33" i="5"/>
  <c r="FH71" i="5"/>
  <c r="FR71" i="5"/>
  <c r="FM71" i="5"/>
  <c r="FH61" i="5"/>
  <c r="FM61" i="5"/>
  <c r="FH75" i="5"/>
  <c r="FM75" i="5"/>
  <c r="FH66" i="5"/>
  <c r="FM66" i="5"/>
  <c r="FM60" i="5"/>
  <c r="FH56" i="5"/>
  <c r="FR56" i="5"/>
  <c r="FM56" i="5"/>
  <c r="FH31" i="5"/>
  <c r="FR31" i="5"/>
  <c r="FM31" i="5"/>
  <c r="FG25" i="5"/>
  <c r="FR25" i="5"/>
  <c r="FM25" i="5"/>
  <c r="FH16" i="5"/>
  <c r="FR16" i="5"/>
  <c r="FM16" i="5"/>
  <c r="FH12" i="5"/>
  <c r="FR12" i="5"/>
  <c r="FM12" i="5"/>
  <c r="FH58" i="5"/>
  <c r="FH49" i="5"/>
  <c r="FM49" i="5"/>
  <c r="FH25" i="5"/>
  <c r="FG11" i="5"/>
  <c r="FG12" i="5"/>
  <c r="FG13" i="5"/>
  <c r="FG14" i="5"/>
  <c r="FG15" i="5"/>
  <c r="FG16" i="5"/>
  <c r="FG18" i="5"/>
  <c r="FG22" i="5"/>
  <c r="FG24" i="5"/>
  <c r="FG29" i="5"/>
  <c r="FG30" i="5"/>
  <c r="FG31" i="5"/>
  <c r="FG33" i="5"/>
  <c r="FG34" i="5"/>
  <c r="FG36" i="5"/>
  <c r="FG37" i="5"/>
  <c r="FG45" i="5"/>
  <c r="FG46" i="5"/>
  <c r="FG47" i="5"/>
  <c r="FG49" i="5"/>
  <c r="FG50" i="5"/>
  <c r="FG54" i="5"/>
  <c r="FG56" i="5"/>
  <c r="FG58" i="5"/>
  <c r="FG60" i="5"/>
  <c r="FG61" i="5"/>
  <c r="FG63" i="5"/>
  <c r="FG64" i="5"/>
  <c r="FG66" i="5"/>
  <c r="FG67" i="5"/>
  <c r="FG68" i="5"/>
  <c r="FF71" i="5"/>
  <c r="FG71" i="5"/>
  <c r="FG75" i="5"/>
  <c r="FG76" i="5"/>
  <c r="FG9" i="5"/>
  <c r="FF9" i="5"/>
  <c r="FG84" i="5"/>
  <c r="FG83" i="5"/>
  <c r="FG85" i="5" s="1"/>
  <c r="FA80" i="5"/>
  <c r="FC9" i="5"/>
  <c r="FB9" i="5"/>
  <c r="FB84" i="5"/>
  <c r="FB83" i="5"/>
  <c r="FB85" i="5" s="1"/>
  <c r="FC84" i="5"/>
  <c r="FC85" i="5" s="1"/>
  <c r="FC83" i="5"/>
  <c r="EY83" i="5"/>
  <c r="EY84" i="5"/>
  <c r="FF84" i="5" s="1"/>
  <c r="FM84" i="5" s="1"/>
  <c r="DM85" i="5"/>
  <c r="DN85" i="5"/>
  <c r="DO85" i="5"/>
  <c r="DP85" i="5"/>
  <c r="DQ85" i="5"/>
  <c r="DR85" i="5"/>
  <c r="DS85" i="5"/>
  <c r="DT85" i="5"/>
  <c r="DU85" i="5"/>
  <c r="DV85" i="5"/>
  <c r="DW85" i="5"/>
  <c r="DX85" i="5"/>
  <c r="DY85" i="5"/>
  <c r="DZ85" i="5"/>
  <c r="EA85" i="5"/>
  <c r="EB85" i="5"/>
  <c r="EC85" i="5"/>
  <c r="ED85" i="5"/>
  <c r="EE85" i="5"/>
  <c r="EF85" i="5"/>
  <c r="EG85" i="5"/>
  <c r="EH85" i="5"/>
  <c r="EI85" i="5"/>
  <c r="EJ85" i="5"/>
  <c r="EK85" i="5"/>
  <c r="EL85" i="5"/>
  <c r="EM85" i="5"/>
  <c r="EN85" i="5"/>
  <c r="EO85" i="5"/>
  <c r="EP85" i="5"/>
  <c r="EQ85" i="5"/>
  <c r="ER85" i="5"/>
  <c r="ES85" i="5"/>
  <c r="ET85" i="5"/>
  <c r="EU85" i="5"/>
  <c r="EV85" i="5"/>
  <c r="DL85" i="5"/>
  <c r="EY9" i="5"/>
  <c r="EY85" i="5"/>
  <c r="FF83" i="5"/>
  <c r="ES55" i="5"/>
  <c r="DL55" i="5"/>
  <c r="DN80" i="5"/>
  <c r="DP80" i="5"/>
  <c r="DQ80" i="5"/>
  <c r="DX80" i="5"/>
  <c r="DY80" i="5"/>
  <c r="DZ80" i="5"/>
  <c r="EF80" i="5"/>
  <c r="EO80" i="5"/>
  <c r="EP80" i="5"/>
  <c r="EV80" i="5"/>
  <c r="DK80" i="5"/>
  <c r="DK85" i="5" s="1"/>
  <c r="DI80" i="5"/>
  <c r="DI85" i="5" s="1"/>
  <c r="ER57" i="5"/>
  <c r="ER80" i="5" s="1"/>
  <c r="ES12" i="5"/>
  <c r="GD12" i="5" s="1"/>
  <c r="ES13" i="5"/>
  <c r="FP13" i="5" s="1"/>
  <c r="FU13" i="5" s="1"/>
  <c r="ES14" i="5"/>
  <c r="ES15" i="5"/>
  <c r="GD15" i="5" s="1"/>
  <c r="ES16" i="5"/>
  <c r="ES17" i="5"/>
  <c r="ES18" i="5"/>
  <c r="ES22" i="5"/>
  <c r="FB22" i="5" s="1"/>
  <c r="ES24" i="5"/>
  <c r="ES25" i="5"/>
  <c r="ES26" i="5"/>
  <c r="ES27" i="5"/>
  <c r="FP27" i="5" s="1"/>
  <c r="FU27" i="5" s="1"/>
  <c r="FY27" i="5" s="1"/>
  <c r="ES29" i="5"/>
  <c r="GD29" i="5" s="1"/>
  <c r="ES30" i="5"/>
  <c r="ES31" i="5"/>
  <c r="ET31" i="5" s="1"/>
  <c r="ES32" i="5"/>
  <c r="GD32" i="5" s="1"/>
  <c r="ES33" i="5"/>
  <c r="GD33" i="5"/>
  <c r="ES34" i="5"/>
  <c r="ES35" i="5"/>
  <c r="ES36" i="5"/>
  <c r="ES37" i="5"/>
  <c r="ES39" i="5"/>
  <c r="FB39" i="5" s="1"/>
  <c r="ES40" i="5"/>
  <c r="FV40" i="5" s="1"/>
  <c r="ES41" i="5"/>
  <c r="ES45" i="5"/>
  <c r="ES46" i="5"/>
  <c r="ES47" i="5"/>
  <c r="ES48" i="5"/>
  <c r="FK48" i="5" s="1"/>
  <c r="ES49" i="5"/>
  <c r="ES50" i="5"/>
  <c r="FP50" i="5" s="1"/>
  <c r="ES51" i="5"/>
  <c r="GD51" i="5" s="1"/>
  <c r="ES52" i="5"/>
  <c r="GD52" i="5"/>
  <c r="ES53" i="5"/>
  <c r="GD53" i="5" s="1"/>
  <c r="ES56" i="5"/>
  <c r="FP56" i="5" s="1"/>
  <c r="ES57" i="5"/>
  <c r="FV57" i="5" s="1"/>
  <c r="ES58" i="5"/>
  <c r="FK58" i="5" s="1"/>
  <c r="ES59" i="5"/>
  <c r="ES60" i="5"/>
  <c r="EY60" i="5" s="1"/>
  <c r="ES61" i="5"/>
  <c r="FF61" i="5" s="1"/>
  <c r="ES62" i="5"/>
  <c r="ES63" i="5"/>
  <c r="ES64" i="5"/>
  <c r="GD64" i="5" s="1"/>
  <c r="ES65" i="5"/>
  <c r="FK65" i="5" s="1"/>
  <c r="ES66" i="5"/>
  <c r="FB66" i="5" s="1"/>
  <c r="ES67" i="5"/>
  <c r="GD67" i="5"/>
  <c r="ES68" i="5"/>
  <c r="GD68" i="5" s="1"/>
  <c r="ES69" i="5"/>
  <c r="ES70" i="5"/>
  <c r="FB70" i="5" s="1"/>
  <c r="ES74" i="5"/>
  <c r="GD74" i="5" s="1"/>
  <c r="ES75" i="5"/>
  <c r="ES76" i="5"/>
  <c r="ES77" i="5"/>
  <c r="ES78" i="5"/>
  <c r="GD11" i="5"/>
  <c r="FV25" i="5"/>
  <c r="FV62" i="5"/>
  <c r="FV52" i="5"/>
  <c r="FV41" i="5"/>
  <c r="FV32" i="5"/>
  <c r="FV35" i="5"/>
  <c r="FV11" i="5"/>
  <c r="FV56" i="5"/>
  <c r="FV46" i="5"/>
  <c r="FV74" i="5"/>
  <c r="FV63" i="5"/>
  <c r="FV53" i="5"/>
  <c r="FV33" i="5"/>
  <c r="FV29" i="5"/>
  <c r="FP11" i="5"/>
  <c r="FK11" i="5"/>
  <c r="FP77" i="5"/>
  <c r="FP62" i="5"/>
  <c r="FK62" i="5"/>
  <c r="FK52" i="5"/>
  <c r="FP41" i="5"/>
  <c r="FK41" i="5"/>
  <c r="FP36" i="5"/>
  <c r="FP32" i="5"/>
  <c r="FK22" i="5"/>
  <c r="FP15" i="5"/>
  <c r="FK61" i="5"/>
  <c r="FB51" i="5"/>
  <c r="FK51" i="5"/>
  <c r="FB47" i="5"/>
  <c r="FP47" i="5"/>
  <c r="FU47" i="5" s="1"/>
  <c r="FV47" i="5" s="1"/>
  <c r="GA47" i="5" s="1"/>
  <c r="GC47" i="5" s="1"/>
  <c r="GY47" i="5" s="1"/>
  <c r="FK47" i="5"/>
  <c r="FK40" i="5"/>
  <c r="FB35" i="5"/>
  <c r="FK35" i="5"/>
  <c r="FP26" i="5"/>
  <c r="FU26" i="5" s="1"/>
  <c r="FK26" i="5"/>
  <c r="FP18" i="5"/>
  <c r="FK18" i="5"/>
  <c r="FB14" i="5"/>
  <c r="FP14" i="5"/>
  <c r="FU14" i="5" s="1"/>
  <c r="FV14" i="5" s="1"/>
  <c r="FK14" i="5"/>
  <c r="FB68" i="5"/>
  <c r="FP64" i="5"/>
  <c r="FK56" i="5"/>
  <c r="FK46" i="5"/>
  <c r="FB34" i="5"/>
  <c r="FP34" i="5"/>
  <c r="FU34" i="5" s="1"/>
  <c r="FK34" i="5"/>
  <c r="FP30" i="5"/>
  <c r="FK30" i="5"/>
  <c r="FP25" i="5"/>
  <c r="FP17" i="5"/>
  <c r="FU17" i="5" s="1"/>
  <c r="FY17" i="5" s="1"/>
  <c r="FB74" i="5"/>
  <c r="FP74" i="5"/>
  <c r="FK74" i="5"/>
  <c r="FP63" i="5"/>
  <c r="FK59" i="5"/>
  <c r="FB53" i="5"/>
  <c r="FP53" i="5"/>
  <c r="FK53" i="5"/>
  <c r="FB45" i="5"/>
  <c r="FB33" i="5"/>
  <c r="FP33" i="5"/>
  <c r="FK33" i="5"/>
  <c r="FB29" i="5"/>
  <c r="FP29" i="5"/>
  <c r="FK29" i="5"/>
  <c r="FK24" i="5"/>
  <c r="FB16" i="5"/>
  <c r="FP16" i="5"/>
  <c r="FU16" i="5" s="1"/>
  <c r="FV16" i="5" s="1"/>
  <c r="GA16" i="5" s="1"/>
  <c r="GC16" i="5" s="1"/>
  <c r="FK16" i="5"/>
  <c r="FB12" i="5"/>
  <c r="FP12" i="5"/>
  <c r="FK12" i="5"/>
  <c r="FB49" i="5"/>
  <c r="FF36" i="5"/>
  <c r="FB26" i="5"/>
  <c r="FF26" i="5"/>
  <c r="FB11" i="5"/>
  <c r="FF11" i="5"/>
  <c r="FF56" i="5"/>
  <c r="FB52" i="5"/>
  <c r="FF41" i="5"/>
  <c r="FB41" i="5"/>
  <c r="FF22" i="5"/>
  <c r="FB65" i="5"/>
  <c r="FB59" i="5"/>
  <c r="FF75" i="5"/>
  <c r="FF68" i="5"/>
  <c r="FF64" i="5"/>
  <c r="FF34" i="5"/>
  <c r="FF74" i="5"/>
  <c r="FF67" i="5"/>
  <c r="FF53" i="5"/>
  <c r="FF33" i="5"/>
  <c r="FF29" i="5"/>
  <c r="FF24" i="5"/>
  <c r="FF16" i="5"/>
  <c r="FF12" i="5"/>
  <c r="FF77" i="5"/>
  <c r="FF70" i="5"/>
  <c r="FF58" i="5"/>
  <c r="FF15" i="5"/>
  <c r="FF47" i="5"/>
  <c r="FF14" i="5"/>
  <c r="EY52" i="5"/>
  <c r="EY22" i="5"/>
  <c r="EY32" i="5"/>
  <c r="EY41" i="5"/>
  <c r="EY65" i="5"/>
  <c r="EY56" i="5"/>
  <c r="ET41" i="5"/>
  <c r="ET32" i="5"/>
  <c r="ET65" i="5"/>
  <c r="ET27" i="5"/>
  <c r="ET74" i="5"/>
  <c r="EY74" i="5"/>
  <c r="EY67" i="5"/>
  <c r="ET47" i="5"/>
  <c r="EY47" i="5"/>
  <c r="EY35" i="5"/>
  <c r="ET26" i="5"/>
  <c r="EY26" i="5"/>
  <c r="ET14" i="5"/>
  <c r="EY14" i="5"/>
  <c r="ET58" i="5"/>
  <c r="EY58" i="5"/>
  <c r="ET30" i="5"/>
  <c r="EY57" i="5"/>
  <c r="ET16" i="5"/>
  <c r="EY16" i="5"/>
  <c r="ET12" i="5"/>
  <c r="EY12" i="5"/>
  <c r="ET55" i="5"/>
  <c r="EY51" i="5"/>
  <c r="EY40" i="5"/>
  <c r="ET18" i="5"/>
  <c r="EY18" i="5"/>
  <c r="ET77" i="5"/>
  <c r="EY77" i="5"/>
  <c r="ET70" i="5"/>
  <c r="ET62" i="5"/>
  <c r="ET34" i="5"/>
  <c r="EY34" i="5"/>
  <c r="ET25" i="5"/>
  <c r="EY25" i="5"/>
  <c r="ET17" i="5"/>
  <c r="ET61" i="5"/>
  <c r="ET53" i="5"/>
  <c r="EY53" i="5"/>
  <c r="EY49" i="5"/>
  <c r="ET45" i="5"/>
  <c r="ET33" i="5"/>
  <c r="EY33" i="5"/>
  <c r="ET29" i="5"/>
  <c r="EY29" i="5"/>
  <c r="EY11" i="5"/>
  <c r="EY75" i="5"/>
  <c r="ET68" i="5"/>
  <c r="EY68" i="5"/>
  <c r="EY64" i="5"/>
  <c r="ET52" i="5"/>
  <c r="ET15" i="5"/>
  <c r="ET59" i="5"/>
  <c r="EU77" i="5"/>
  <c r="EU62" i="5"/>
  <c r="EU18" i="5"/>
  <c r="ET11" i="5"/>
  <c r="GA14" i="5"/>
  <c r="GC14" i="5" s="1"/>
  <c r="FW14" i="5"/>
  <c r="FX14" i="5"/>
  <c r="EQ54" i="5"/>
  <c r="ES54" i="5" s="1"/>
  <c r="FV54" i="5" s="1"/>
  <c r="EQ80" i="5"/>
  <c r="EH41" i="5"/>
  <c r="EG63" i="5"/>
  <c r="EG11" i="5"/>
  <c r="EM78" i="5"/>
  <c r="EM77" i="5"/>
  <c r="EL78" i="5"/>
  <c r="EL77" i="5"/>
  <c r="EK78" i="5"/>
  <c r="EK77" i="5"/>
  <c r="EG22" i="5"/>
  <c r="EN78" i="5"/>
  <c r="EN77" i="5"/>
  <c r="CA80" i="5"/>
  <c r="CA85" i="5" s="1"/>
  <c r="CC80" i="5"/>
  <c r="CC85" i="5" s="1"/>
  <c r="CD80" i="5"/>
  <c r="CD85" i="5" s="1"/>
  <c r="CG80" i="5"/>
  <c r="CG85" i="5" s="1"/>
  <c r="CL80" i="5"/>
  <c r="CL85" i="5" s="1"/>
  <c r="CM80" i="5"/>
  <c r="CM85" i="5" s="1"/>
  <c r="CQ80" i="5"/>
  <c r="CQ85" i="5" s="1"/>
  <c r="CW80" i="5"/>
  <c r="CW85" i="5" s="1"/>
  <c r="CX80" i="5"/>
  <c r="CX85" i="5" s="1"/>
  <c r="DC80" i="5"/>
  <c r="DC85" i="5" s="1"/>
  <c r="DD80" i="5"/>
  <c r="DD85" i="5"/>
  <c r="DH80" i="5"/>
  <c r="DH85" i="5" s="1"/>
  <c r="DJ80" i="5"/>
  <c r="DJ85" i="5"/>
  <c r="EG12" i="5"/>
  <c r="EH12" i="5" s="1"/>
  <c r="EG29" i="5"/>
  <c r="EG35" i="5"/>
  <c r="EG30" i="5"/>
  <c r="EG57" i="5"/>
  <c r="EH57" i="5" s="1"/>
  <c r="EG69" i="5"/>
  <c r="EH13" i="5"/>
  <c r="EL13" i="5" s="1"/>
  <c r="EH14" i="5"/>
  <c r="EH15" i="5"/>
  <c r="EL15" i="5" s="1"/>
  <c r="EH16" i="5"/>
  <c r="EM16" i="5" s="1"/>
  <c r="EH17" i="5"/>
  <c r="EH18" i="5"/>
  <c r="EH22" i="5"/>
  <c r="EL22" i="5" s="1"/>
  <c r="EH24" i="5"/>
  <c r="EN24" i="5" s="1"/>
  <c r="EH25" i="5"/>
  <c r="EH26" i="5"/>
  <c r="EH27" i="5"/>
  <c r="EN27" i="5" s="1"/>
  <c r="EH29" i="5"/>
  <c r="EN29" i="5" s="1"/>
  <c r="EH30" i="5"/>
  <c r="EH31" i="5"/>
  <c r="EH32" i="5"/>
  <c r="EL32" i="5" s="1"/>
  <c r="EH33" i="5"/>
  <c r="EH34" i="5"/>
  <c r="EH35" i="5"/>
  <c r="EH36" i="5"/>
  <c r="EH40" i="5"/>
  <c r="EH45" i="5"/>
  <c r="EH46" i="5"/>
  <c r="EH47" i="5"/>
  <c r="EL47" i="5" s="1"/>
  <c r="EH48" i="5"/>
  <c r="EL48" i="5" s="1"/>
  <c r="EH49" i="5"/>
  <c r="EH50" i="5"/>
  <c r="EN50" i="5" s="1"/>
  <c r="EH51" i="5"/>
  <c r="EH52" i="5"/>
  <c r="EN52" i="5" s="1"/>
  <c r="EH53" i="5"/>
  <c r="EH54" i="5"/>
  <c r="EH55" i="5"/>
  <c r="EL55" i="5" s="1"/>
  <c r="EH56" i="5"/>
  <c r="EL56" i="5" s="1"/>
  <c r="EH58" i="5"/>
  <c r="EH59" i="5"/>
  <c r="EL59" i="5" s="1"/>
  <c r="EH60" i="5"/>
  <c r="EN60" i="5" s="1"/>
  <c r="EH61" i="5"/>
  <c r="EL61" i="5" s="1"/>
  <c r="EH62" i="5"/>
  <c r="EH63" i="5"/>
  <c r="EH64" i="5"/>
  <c r="EN64" i="5" s="1"/>
  <c r="EH65" i="5"/>
  <c r="EH66" i="5"/>
  <c r="EL66" i="5" s="1"/>
  <c r="EH67" i="5"/>
  <c r="EN67" i="5" s="1"/>
  <c r="EH68" i="5"/>
  <c r="EH69" i="5"/>
  <c r="EH70" i="5"/>
  <c r="EH74" i="5"/>
  <c r="EN74" i="5" s="1"/>
  <c r="EH75" i="5"/>
  <c r="EN75" i="5" s="1"/>
  <c r="EH76" i="5"/>
  <c r="EL76" i="5" s="1"/>
  <c r="EH11" i="5"/>
  <c r="DL50" i="5"/>
  <c r="DL41" i="5"/>
  <c r="EU41" i="5" s="1"/>
  <c r="EL36" i="5"/>
  <c r="EN59" i="5"/>
  <c r="EN47" i="5"/>
  <c r="EK62" i="5"/>
  <c r="EN62" i="5"/>
  <c r="EK50" i="5"/>
  <c r="EL46" i="5"/>
  <c r="EN46" i="5"/>
  <c r="EL24" i="5"/>
  <c r="EN55" i="5"/>
  <c r="EN25" i="5"/>
  <c r="EN66" i="5"/>
  <c r="EL54" i="5"/>
  <c r="EN54" i="5"/>
  <c r="EL37" i="5"/>
  <c r="EN37" i="5"/>
  <c r="EN76" i="5"/>
  <c r="EN36" i="5"/>
  <c r="EL27" i="5"/>
  <c r="EN15" i="5"/>
  <c r="EL67" i="5"/>
  <c r="EL51" i="5"/>
  <c r="EL70" i="5"/>
  <c r="EN70" i="5"/>
  <c r="EL58" i="5"/>
  <c r="EN58" i="5"/>
  <c r="EL75" i="5"/>
  <c r="EN56" i="5"/>
  <c r="EN41" i="5"/>
  <c r="EL35" i="5"/>
  <c r="EN35" i="5"/>
  <c r="EL31" i="5"/>
  <c r="EN31" i="5"/>
  <c r="EL26" i="5"/>
  <c r="EN26" i="5"/>
  <c r="EK18" i="5"/>
  <c r="EN18" i="5"/>
  <c r="EL14" i="5"/>
  <c r="EN14" i="5"/>
  <c r="EL62" i="5"/>
  <c r="EN63" i="5"/>
  <c r="EN22" i="5"/>
  <c r="EN11" i="5"/>
  <c r="EL11" i="5"/>
  <c r="EL40" i="5"/>
  <c r="EL18" i="5"/>
  <c r="EL50" i="5"/>
  <c r="EL63" i="5"/>
  <c r="EL64" i="5"/>
  <c r="EL41" i="5"/>
  <c r="ED12" i="5"/>
  <c r="ED13" i="5"/>
  <c r="ED14" i="5"/>
  <c r="ED15" i="5"/>
  <c r="ED16" i="5"/>
  <c r="EE16" i="5"/>
  <c r="ED17" i="5"/>
  <c r="EE17" i="5"/>
  <c r="EC18" i="5"/>
  <c r="ED18" i="5"/>
  <c r="ED22" i="5"/>
  <c r="ED24" i="5"/>
  <c r="ED25" i="5"/>
  <c r="ED26" i="5"/>
  <c r="ED27" i="5"/>
  <c r="ED29" i="5"/>
  <c r="ED30" i="5"/>
  <c r="ED31" i="5"/>
  <c r="ED32" i="5"/>
  <c r="ED33" i="5"/>
  <c r="ED34" i="5"/>
  <c r="ED35" i="5"/>
  <c r="ED36" i="5"/>
  <c r="ED37" i="5"/>
  <c r="EC40" i="5"/>
  <c r="ED40" i="5"/>
  <c r="ED41" i="5"/>
  <c r="ED45" i="5"/>
  <c r="ED46" i="5"/>
  <c r="ED47" i="5"/>
  <c r="ED48" i="5"/>
  <c r="ED49" i="5"/>
  <c r="EC50" i="5"/>
  <c r="ED50" i="5"/>
  <c r="ED51" i="5"/>
  <c r="ED52" i="5"/>
  <c r="ED53" i="5"/>
  <c r="ED54" i="5"/>
  <c r="ED55" i="5"/>
  <c r="ED56" i="5"/>
  <c r="ED57" i="5"/>
  <c r="ED58" i="5"/>
  <c r="ED59" i="5"/>
  <c r="ED60" i="5"/>
  <c r="ED61" i="5"/>
  <c r="EC62" i="5"/>
  <c r="ED62" i="5"/>
  <c r="ED63" i="5"/>
  <c r="ED64" i="5"/>
  <c r="ED65" i="5"/>
  <c r="ED66" i="5"/>
  <c r="ED67" i="5"/>
  <c r="ED68" i="5"/>
  <c r="ED69" i="5"/>
  <c r="ED70" i="5"/>
  <c r="ED74" i="5"/>
  <c r="ED75" i="5"/>
  <c r="ED76" i="5"/>
  <c r="ED11" i="5"/>
  <c r="EI16" i="5"/>
  <c r="EI17" i="5"/>
  <c r="EA17" i="5"/>
  <c r="EA16" i="5"/>
  <c r="DW17" i="5"/>
  <c r="DW16" i="5"/>
  <c r="DS76" i="5"/>
  <c r="DS75" i="5"/>
  <c r="DS74" i="5"/>
  <c r="DS70" i="5"/>
  <c r="DW70" i="5" s="1"/>
  <c r="DS69" i="5"/>
  <c r="DS68" i="5"/>
  <c r="DS67" i="5"/>
  <c r="DS66" i="5"/>
  <c r="EM66" i="5" s="1"/>
  <c r="DS65" i="5"/>
  <c r="DS64" i="5"/>
  <c r="DS63" i="5"/>
  <c r="DS62" i="5"/>
  <c r="DW62" i="5" s="1"/>
  <c r="DS61" i="5"/>
  <c r="DS60" i="5"/>
  <c r="DS59" i="5"/>
  <c r="DS58" i="5"/>
  <c r="EM58" i="5" s="1"/>
  <c r="DS57" i="5"/>
  <c r="DS56" i="5"/>
  <c r="EM56" i="5" s="1"/>
  <c r="DS55" i="5"/>
  <c r="DS54" i="5"/>
  <c r="DW54" i="5" s="1"/>
  <c r="DS53" i="5"/>
  <c r="DS52" i="5"/>
  <c r="DS51" i="5"/>
  <c r="DS50" i="5"/>
  <c r="EE50" i="5" s="1"/>
  <c r="DS49" i="5"/>
  <c r="DS48" i="5"/>
  <c r="DS47" i="5"/>
  <c r="DS46" i="5"/>
  <c r="EA46" i="5" s="1"/>
  <c r="DS45" i="5"/>
  <c r="DS41" i="5"/>
  <c r="EM41" i="5" s="1"/>
  <c r="DS40" i="5"/>
  <c r="DW40" i="5" s="1"/>
  <c r="DS37" i="5"/>
  <c r="EE37" i="5" s="1"/>
  <c r="EI37" i="5" s="1"/>
  <c r="DS36" i="5"/>
  <c r="DS35" i="5"/>
  <c r="EM35" i="5" s="1"/>
  <c r="DS34" i="5"/>
  <c r="DS33" i="5"/>
  <c r="DW33" i="5" s="1"/>
  <c r="DS32" i="5"/>
  <c r="DS31" i="5"/>
  <c r="DS30" i="5"/>
  <c r="DS29" i="5"/>
  <c r="DW29" i="5" s="1"/>
  <c r="DS27" i="5"/>
  <c r="DS26" i="5"/>
  <c r="DS25" i="5"/>
  <c r="DS24" i="5"/>
  <c r="DW24" i="5" s="1"/>
  <c r="DS22" i="5"/>
  <c r="DS18" i="5"/>
  <c r="DS14" i="5"/>
  <c r="DS13" i="5"/>
  <c r="DW13" i="5" s="1"/>
  <c r="DS12" i="5"/>
  <c r="DS11" i="5"/>
  <c r="DW11" i="5" s="1"/>
  <c r="DR15" i="5"/>
  <c r="DR80" i="5"/>
  <c r="DW12" i="5"/>
  <c r="DW14" i="5"/>
  <c r="DS15" i="5"/>
  <c r="DW18" i="5"/>
  <c r="EE18" i="5"/>
  <c r="EM18" i="5"/>
  <c r="EE25" i="5"/>
  <c r="EA25" i="5"/>
  <c r="EE34" i="5"/>
  <c r="EA34" i="5"/>
  <c r="EE47" i="5"/>
  <c r="EA47" i="5"/>
  <c r="EM59" i="5"/>
  <c r="EE59" i="5"/>
  <c r="EI59" i="5" s="1"/>
  <c r="EA59" i="5"/>
  <c r="EE67" i="5"/>
  <c r="EA67" i="5"/>
  <c r="DW59" i="5"/>
  <c r="EM48" i="5"/>
  <c r="EM64" i="5"/>
  <c r="EM14" i="5"/>
  <c r="EE14" i="5"/>
  <c r="EA14" i="5"/>
  <c r="EE30" i="5"/>
  <c r="EA30" i="5"/>
  <c r="EE51" i="5"/>
  <c r="EA51" i="5"/>
  <c r="EM55" i="5"/>
  <c r="EE55" i="5"/>
  <c r="EA55" i="5"/>
  <c r="EE63" i="5"/>
  <c r="EA63" i="5"/>
  <c r="EM74" i="5"/>
  <c r="EE74" i="5"/>
  <c r="EA74" i="5"/>
  <c r="DW30" i="5"/>
  <c r="DW51" i="5"/>
  <c r="DW67" i="5"/>
  <c r="EE12" i="5"/>
  <c r="EA12" i="5"/>
  <c r="DW22" i="5"/>
  <c r="EM22" i="5"/>
  <c r="EE22" i="5"/>
  <c r="EA22" i="5"/>
  <c r="DW27" i="5"/>
  <c r="EM27" i="5"/>
  <c r="EE27" i="5"/>
  <c r="EA27" i="5"/>
  <c r="DW32" i="5"/>
  <c r="EM32" i="5"/>
  <c r="EE32" i="5"/>
  <c r="EA32" i="5"/>
  <c r="DW36" i="5"/>
  <c r="EM36" i="5"/>
  <c r="EE36" i="5"/>
  <c r="EA36" i="5"/>
  <c r="DW45" i="5"/>
  <c r="EE45" i="5"/>
  <c r="EI45" i="5" s="1"/>
  <c r="EA45" i="5"/>
  <c r="DW49" i="5"/>
  <c r="EE49" i="5"/>
  <c r="EA49" i="5"/>
  <c r="DW53" i="5"/>
  <c r="EE53" i="5"/>
  <c r="EI53" i="5" s="1"/>
  <c r="EA53" i="5"/>
  <c r="DW57" i="5"/>
  <c r="EE57" i="5"/>
  <c r="EA57" i="5"/>
  <c r="DW61" i="5"/>
  <c r="EE61" i="5"/>
  <c r="EI61" i="5" s="1"/>
  <c r="EA61" i="5"/>
  <c r="DW65" i="5"/>
  <c r="EE65" i="5"/>
  <c r="EA65" i="5"/>
  <c r="DW69" i="5"/>
  <c r="EE69" i="5"/>
  <c r="EA69" i="5"/>
  <c r="DW76" i="5"/>
  <c r="EM76" i="5"/>
  <c r="EE76" i="5"/>
  <c r="EI76" i="5" s="1"/>
  <c r="EA76" i="5"/>
  <c r="DW25" i="5"/>
  <c r="DW34" i="5"/>
  <c r="DW47" i="5"/>
  <c r="DW55" i="5"/>
  <c r="DW63" i="5"/>
  <c r="DW74" i="5"/>
  <c r="EA29" i="5"/>
  <c r="EE46" i="5"/>
  <c r="EE54" i="5"/>
  <c r="EI54" i="5" s="1"/>
  <c r="EM62" i="5"/>
  <c r="EA66" i="5"/>
  <c r="DV18" i="5"/>
  <c r="DU12" i="5"/>
  <c r="EB12" i="5"/>
  <c r="EJ12" i="5" s="1"/>
  <c r="DU13" i="5"/>
  <c r="EB13" i="5" s="1"/>
  <c r="DU14" i="5"/>
  <c r="EB14" i="5" s="1"/>
  <c r="DU15" i="5"/>
  <c r="EB15" i="5" s="1"/>
  <c r="DU16" i="5"/>
  <c r="EB16" i="5" s="1"/>
  <c r="EJ16" i="5" s="1"/>
  <c r="DU17" i="5"/>
  <c r="EB17" i="5" s="1"/>
  <c r="EJ17" i="5" s="1"/>
  <c r="DU22" i="5"/>
  <c r="EB22" i="5" s="1"/>
  <c r="EJ22" i="5" s="1"/>
  <c r="DU24" i="5"/>
  <c r="EB24" i="5" s="1"/>
  <c r="DU25" i="5"/>
  <c r="EB25" i="5" s="1"/>
  <c r="DU26" i="5"/>
  <c r="EB26" i="5" s="1"/>
  <c r="DU27" i="5"/>
  <c r="EB27" i="5" s="1"/>
  <c r="EJ27" i="5" s="1"/>
  <c r="DU29" i="5"/>
  <c r="EB29" i="5" s="1"/>
  <c r="DU30" i="5"/>
  <c r="EB30" i="5" s="1"/>
  <c r="EJ30" i="5" s="1"/>
  <c r="DU31" i="5"/>
  <c r="EB31" i="5" s="1"/>
  <c r="DU32" i="5"/>
  <c r="EB32" i="5" s="1"/>
  <c r="EJ32" i="5" s="1"/>
  <c r="DU33" i="5"/>
  <c r="EB33" i="5" s="1"/>
  <c r="DU34" i="5"/>
  <c r="EB34" i="5" s="1"/>
  <c r="EJ34" i="5" s="1"/>
  <c r="DU35" i="5"/>
  <c r="EB35" i="5" s="1"/>
  <c r="DU36" i="5"/>
  <c r="EB36" i="5" s="1"/>
  <c r="EJ36" i="5" s="1"/>
  <c r="DU37" i="5"/>
  <c r="EB37" i="5" s="1"/>
  <c r="DT40" i="5"/>
  <c r="DU40" i="5"/>
  <c r="EB40" i="5" s="1"/>
  <c r="DU41" i="5"/>
  <c r="EB41" i="5" s="1"/>
  <c r="DU45" i="5"/>
  <c r="EB45" i="5" s="1"/>
  <c r="DU46" i="5"/>
  <c r="EB46" i="5" s="1"/>
  <c r="EJ46" i="5" s="1"/>
  <c r="DU47" i="5"/>
  <c r="EB47" i="5" s="1"/>
  <c r="DU48" i="5"/>
  <c r="EB48" i="5" s="1"/>
  <c r="DU49" i="5"/>
  <c r="EB49" i="5" s="1"/>
  <c r="EJ49" i="5" s="1"/>
  <c r="DU50" i="5"/>
  <c r="EB50" i="5" s="1"/>
  <c r="DU51" i="5"/>
  <c r="EB51" i="5" s="1"/>
  <c r="DU52" i="5"/>
  <c r="EB52" i="5" s="1"/>
  <c r="DU53" i="5"/>
  <c r="EB53" i="5" s="1"/>
  <c r="EJ53" i="5" s="1"/>
  <c r="DU54" i="5"/>
  <c r="EB54" i="5" s="1"/>
  <c r="EJ54" i="5" s="1"/>
  <c r="DU55" i="5"/>
  <c r="EB55" i="5" s="1"/>
  <c r="EJ55" i="5" s="1"/>
  <c r="DU56" i="5"/>
  <c r="EB56" i="5" s="1"/>
  <c r="DU57" i="5"/>
  <c r="EB57" i="5" s="1"/>
  <c r="EJ57" i="5" s="1"/>
  <c r="DU58" i="5"/>
  <c r="EB58" i="5" s="1"/>
  <c r="DU59" i="5"/>
  <c r="EB59" i="5" s="1"/>
  <c r="DU60" i="5"/>
  <c r="EB60" i="5" s="1"/>
  <c r="DU61" i="5"/>
  <c r="EB61" i="5" s="1"/>
  <c r="DT62" i="5"/>
  <c r="DU62" i="5"/>
  <c r="EB62" i="5" s="1"/>
  <c r="DU63" i="5"/>
  <c r="EB63" i="5" s="1"/>
  <c r="EJ63" i="5" s="1"/>
  <c r="DU64" i="5"/>
  <c r="EB64" i="5" s="1"/>
  <c r="DU65" i="5"/>
  <c r="EB65" i="5" s="1"/>
  <c r="EJ65" i="5" s="1"/>
  <c r="DU66" i="5"/>
  <c r="EB66" i="5" s="1"/>
  <c r="DU67" i="5"/>
  <c r="EB67" i="5" s="1"/>
  <c r="DU68" i="5"/>
  <c r="EB68" i="5" s="1"/>
  <c r="DU69" i="5"/>
  <c r="EB69" i="5"/>
  <c r="DU70" i="5"/>
  <c r="EB70" i="5" s="1"/>
  <c r="DU74" i="5"/>
  <c r="EB74" i="5" s="1"/>
  <c r="EJ74" i="5" s="1"/>
  <c r="DU75" i="5"/>
  <c r="EB75" i="5" s="1"/>
  <c r="DU76" i="5"/>
  <c r="EB76" i="5"/>
  <c r="DU11" i="5"/>
  <c r="EB11" i="5" s="1"/>
  <c r="EB80" i="5" s="1"/>
  <c r="T13" i="5"/>
  <c r="T14" i="5"/>
  <c r="T15" i="5"/>
  <c r="T16" i="5"/>
  <c r="T17" i="5"/>
  <c r="T24" i="5"/>
  <c r="T25" i="5"/>
  <c r="T26" i="5"/>
  <c r="T27" i="5"/>
  <c r="T31" i="5"/>
  <c r="T33" i="5"/>
  <c r="T34" i="5"/>
  <c r="T35" i="5"/>
  <c r="T36" i="5"/>
  <c r="T37" i="5"/>
  <c r="T45" i="5"/>
  <c r="T46" i="5"/>
  <c r="T47" i="5"/>
  <c r="T48" i="5"/>
  <c r="T49" i="5"/>
  <c r="T51" i="5"/>
  <c r="T52" i="5"/>
  <c r="T53" i="5"/>
  <c r="T54" i="5"/>
  <c r="T55" i="5"/>
  <c r="T56" i="5"/>
  <c r="T58" i="5"/>
  <c r="T59" i="5"/>
  <c r="T60" i="5"/>
  <c r="T61" i="5"/>
  <c r="T62" i="5"/>
  <c r="T64" i="5"/>
  <c r="T65" i="5"/>
  <c r="T66" i="5"/>
  <c r="T67" i="5"/>
  <c r="T68" i="5"/>
  <c r="T69" i="5"/>
  <c r="T70" i="5"/>
  <c r="T74" i="5"/>
  <c r="T75" i="5"/>
  <c r="T76" i="5"/>
  <c r="P12" i="5"/>
  <c r="P13" i="5"/>
  <c r="P14" i="5"/>
  <c r="P15" i="5"/>
  <c r="P16" i="5"/>
  <c r="P17" i="5"/>
  <c r="P22" i="5"/>
  <c r="P24" i="5"/>
  <c r="P25" i="5"/>
  <c r="P26" i="5"/>
  <c r="P27" i="5"/>
  <c r="P29" i="5"/>
  <c r="P31" i="5"/>
  <c r="P32" i="5"/>
  <c r="P33" i="5"/>
  <c r="P34" i="5"/>
  <c r="P35" i="5"/>
  <c r="P36" i="5"/>
  <c r="P37" i="5"/>
  <c r="P40" i="5"/>
  <c r="P41" i="5"/>
  <c r="P45" i="5"/>
  <c r="P46" i="5"/>
  <c r="P47" i="5"/>
  <c r="P48" i="5"/>
  <c r="P49" i="5"/>
  <c r="P50" i="5"/>
  <c r="P51" i="5"/>
  <c r="P52" i="5"/>
  <c r="P53" i="5"/>
  <c r="P54" i="5"/>
  <c r="P55" i="5"/>
  <c r="P56" i="5"/>
  <c r="P57" i="5"/>
  <c r="P58" i="5"/>
  <c r="P59" i="5"/>
  <c r="P60" i="5"/>
  <c r="P61" i="5"/>
  <c r="P62" i="5"/>
  <c r="P63" i="5"/>
  <c r="P64" i="5"/>
  <c r="P65" i="5"/>
  <c r="P66" i="5"/>
  <c r="P67" i="5"/>
  <c r="P68" i="5"/>
  <c r="P69" i="5"/>
  <c r="P70" i="5"/>
  <c r="P74" i="5"/>
  <c r="P75" i="5"/>
  <c r="P76" i="5"/>
  <c r="P11" i="5"/>
  <c r="L12" i="5"/>
  <c r="L13" i="5"/>
  <c r="L14" i="5"/>
  <c r="L15" i="5"/>
  <c r="L16" i="5"/>
  <c r="L17" i="5"/>
  <c r="L22" i="5"/>
  <c r="L24" i="5"/>
  <c r="L25" i="5"/>
  <c r="L26" i="5"/>
  <c r="L27" i="5"/>
  <c r="L29" i="5"/>
  <c r="L31" i="5"/>
  <c r="L32" i="5"/>
  <c r="L33" i="5"/>
  <c r="L34" i="5"/>
  <c r="L35" i="5"/>
  <c r="L36" i="5"/>
  <c r="L37" i="5"/>
  <c r="L40" i="5"/>
  <c r="L41" i="5"/>
  <c r="L45" i="5"/>
  <c r="L46" i="5"/>
  <c r="L47" i="5"/>
  <c r="L48" i="5"/>
  <c r="L49" i="5"/>
  <c r="L50" i="5"/>
  <c r="L51" i="5"/>
  <c r="L52" i="5"/>
  <c r="L53" i="5"/>
  <c r="L54" i="5"/>
  <c r="L55" i="5"/>
  <c r="L56" i="5"/>
  <c r="L57" i="5"/>
  <c r="L58" i="5"/>
  <c r="L59" i="5"/>
  <c r="L60" i="5"/>
  <c r="L61" i="5"/>
  <c r="L62" i="5"/>
  <c r="L63" i="5"/>
  <c r="L64" i="5"/>
  <c r="L65" i="5"/>
  <c r="L66" i="5"/>
  <c r="L67" i="5"/>
  <c r="L68" i="5"/>
  <c r="L69" i="5"/>
  <c r="L70" i="5"/>
  <c r="L74" i="5"/>
  <c r="L75" i="5"/>
  <c r="L76" i="5"/>
  <c r="L11" i="5"/>
  <c r="H12" i="5"/>
  <c r="H13" i="5"/>
  <c r="H14" i="5"/>
  <c r="H15" i="5"/>
  <c r="H16" i="5"/>
  <c r="H17" i="5"/>
  <c r="H22" i="5"/>
  <c r="H24" i="5"/>
  <c r="H25" i="5"/>
  <c r="H26" i="5"/>
  <c r="H27" i="5"/>
  <c r="H29" i="5"/>
  <c r="H31" i="5"/>
  <c r="H32" i="5"/>
  <c r="H33" i="5"/>
  <c r="H34" i="5"/>
  <c r="H35" i="5"/>
  <c r="H36" i="5"/>
  <c r="H37" i="5"/>
  <c r="H40" i="5"/>
  <c r="H41" i="5"/>
  <c r="H45" i="5"/>
  <c r="H46" i="5"/>
  <c r="H47" i="5"/>
  <c r="H48" i="5"/>
  <c r="H49" i="5"/>
  <c r="H50" i="5"/>
  <c r="H51" i="5"/>
  <c r="H52" i="5"/>
  <c r="H53" i="5"/>
  <c r="H54" i="5"/>
  <c r="H55" i="5"/>
  <c r="H56" i="5"/>
  <c r="H57" i="5"/>
  <c r="H58" i="5"/>
  <c r="H59" i="5"/>
  <c r="H60" i="5"/>
  <c r="H61" i="5"/>
  <c r="H62" i="5"/>
  <c r="H63" i="5"/>
  <c r="H64" i="5"/>
  <c r="H65" i="5"/>
  <c r="H66" i="5"/>
  <c r="H67" i="5"/>
  <c r="H68" i="5"/>
  <c r="H69" i="5"/>
  <c r="H70" i="5"/>
  <c r="H74" i="5"/>
  <c r="H75" i="5"/>
  <c r="H76" i="5"/>
  <c r="H11" i="5"/>
  <c r="F12" i="5"/>
  <c r="F13" i="5"/>
  <c r="F14" i="5"/>
  <c r="F15" i="5"/>
  <c r="F16" i="5"/>
  <c r="F17" i="5"/>
  <c r="F22" i="5"/>
  <c r="F24" i="5"/>
  <c r="F25" i="5"/>
  <c r="F26" i="5"/>
  <c r="F27" i="5"/>
  <c r="F29" i="5"/>
  <c r="F31" i="5"/>
  <c r="F32" i="5"/>
  <c r="F33" i="5"/>
  <c r="F34" i="5"/>
  <c r="F35" i="5"/>
  <c r="F36" i="5"/>
  <c r="F37" i="5"/>
  <c r="F40" i="5"/>
  <c r="F41" i="5"/>
  <c r="F45" i="5"/>
  <c r="F46" i="5"/>
  <c r="F47" i="5"/>
  <c r="F48" i="5"/>
  <c r="F49" i="5"/>
  <c r="F50" i="5"/>
  <c r="F51" i="5"/>
  <c r="F52" i="5"/>
  <c r="F53" i="5"/>
  <c r="F54" i="5"/>
  <c r="F55" i="5"/>
  <c r="F56" i="5"/>
  <c r="F57" i="5"/>
  <c r="F58" i="5"/>
  <c r="F59" i="5"/>
  <c r="F60" i="5"/>
  <c r="F61" i="5"/>
  <c r="F62" i="5"/>
  <c r="F63" i="5"/>
  <c r="F64" i="5"/>
  <c r="F65" i="5"/>
  <c r="F66" i="5"/>
  <c r="F67" i="5"/>
  <c r="F68" i="5"/>
  <c r="F69" i="5"/>
  <c r="F70" i="5"/>
  <c r="F74" i="5"/>
  <c r="F75" i="5"/>
  <c r="F76" i="5"/>
  <c r="F11" i="5"/>
  <c r="EE15" i="5"/>
  <c r="EI15" i="5" s="1"/>
  <c r="DW15" i="5"/>
  <c r="EM15" i="5"/>
  <c r="EA15" i="5"/>
  <c r="EI50" i="5"/>
  <c r="EI69" i="5"/>
  <c r="EI65" i="5"/>
  <c r="EI57" i="5"/>
  <c r="EI49" i="5"/>
  <c r="EI36" i="5"/>
  <c r="EI32" i="5"/>
  <c r="EI27" i="5"/>
  <c r="EI22" i="5"/>
  <c r="EI12" i="5"/>
  <c r="EI63" i="5"/>
  <c r="EI30" i="5"/>
  <c r="EI34" i="5"/>
  <c r="EI74" i="5"/>
  <c r="EI47" i="5"/>
  <c r="EI51" i="5"/>
  <c r="EI46" i="5"/>
  <c r="EI55" i="5"/>
  <c r="EI67" i="5"/>
  <c r="EI25" i="5"/>
  <c r="DO40" i="5"/>
  <c r="DO62" i="5"/>
  <c r="DL53" i="5"/>
  <c r="EU53" i="5" s="1"/>
  <c r="DL12" i="5"/>
  <c r="DM12" i="5" s="1"/>
  <c r="EU12" i="5"/>
  <c r="DL13" i="5"/>
  <c r="EU13" i="5" s="1"/>
  <c r="DL14" i="5"/>
  <c r="EK14" i="5" s="1"/>
  <c r="DL15" i="5"/>
  <c r="EU15" i="5" s="1"/>
  <c r="DL16" i="5"/>
  <c r="EU16" i="5" s="1"/>
  <c r="DL17" i="5"/>
  <c r="EU17" i="5" s="1"/>
  <c r="DL22" i="5"/>
  <c r="EU22" i="5" s="1"/>
  <c r="DL24" i="5"/>
  <c r="EU24" i="5" s="1"/>
  <c r="DL25" i="5"/>
  <c r="DO25" i="5" s="1"/>
  <c r="DL26" i="5"/>
  <c r="EU26" i="5" s="1"/>
  <c r="DL27" i="5"/>
  <c r="EU27" i="5" s="1"/>
  <c r="DL29" i="5"/>
  <c r="EU29" i="5" s="1"/>
  <c r="DL30" i="5"/>
  <c r="EK30" i="5" s="1"/>
  <c r="DL31" i="5"/>
  <c r="EU31" i="5" s="1"/>
  <c r="DL32" i="5"/>
  <c r="EU32" i="5" s="1"/>
  <c r="DL33" i="5"/>
  <c r="EU33" i="5" s="1"/>
  <c r="DL34" i="5"/>
  <c r="DT34" i="5" s="1"/>
  <c r="EU34" i="5"/>
  <c r="DL35" i="5"/>
  <c r="EU35" i="5" s="1"/>
  <c r="DL36" i="5"/>
  <c r="EK36" i="5" s="1"/>
  <c r="DL37" i="5"/>
  <c r="DT37" i="5" s="1"/>
  <c r="DM40" i="5"/>
  <c r="DL45" i="5"/>
  <c r="EU45" i="5" s="1"/>
  <c r="DL46" i="5"/>
  <c r="EU46" i="5" s="1"/>
  <c r="DL47" i="5"/>
  <c r="EU47" i="5" s="1"/>
  <c r="DL48" i="5"/>
  <c r="EK48" i="5" s="1"/>
  <c r="DL49" i="5"/>
  <c r="EU49" i="5" s="1"/>
  <c r="DL51" i="5"/>
  <c r="EK51" i="5" s="1"/>
  <c r="DL52" i="5"/>
  <c r="EU52" i="5" s="1"/>
  <c r="DL54" i="5"/>
  <c r="EU55" i="5"/>
  <c r="DL56" i="5"/>
  <c r="EU56" i="5" s="1"/>
  <c r="DL57" i="5"/>
  <c r="DV57" i="5" s="1"/>
  <c r="DL58" i="5"/>
  <c r="EU58" i="5" s="1"/>
  <c r="DL59" i="5"/>
  <c r="EK59" i="5" s="1"/>
  <c r="DL60" i="5"/>
  <c r="EC60" i="5" s="1"/>
  <c r="DL61" i="5"/>
  <c r="EC61" i="5" s="1"/>
  <c r="EU61" i="5"/>
  <c r="DL63" i="5"/>
  <c r="EU63" i="5" s="1"/>
  <c r="DL64" i="5"/>
  <c r="EU64" i="5" s="1"/>
  <c r="DL65" i="5"/>
  <c r="EU65" i="5" s="1"/>
  <c r="DL66" i="5"/>
  <c r="EK66" i="5" s="1"/>
  <c r="DL67" i="5"/>
  <c r="EU67" i="5" s="1"/>
  <c r="DL68" i="5"/>
  <c r="EU68" i="5" s="1"/>
  <c r="DL69" i="5"/>
  <c r="EU69" i="5" s="1"/>
  <c r="DL70" i="5"/>
  <c r="EC70" i="5" s="1"/>
  <c r="DL74" i="5"/>
  <c r="EU74" i="5" s="1"/>
  <c r="DL75" i="5"/>
  <c r="EU75" i="5" s="1"/>
  <c r="DL76" i="5"/>
  <c r="EU76" i="5" s="1"/>
  <c r="DL11" i="5"/>
  <c r="EK68" i="5"/>
  <c r="EK55" i="5"/>
  <c r="EK31" i="5"/>
  <c r="EK37" i="5"/>
  <c r="EK53" i="5"/>
  <c r="EK60" i="5"/>
  <c r="EK22" i="5"/>
  <c r="EK64" i="5"/>
  <c r="EK13" i="5"/>
  <c r="EK34" i="5"/>
  <c r="EC53" i="5"/>
  <c r="EC66" i="5"/>
  <c r="EC68" i="5"/>
  <c r="EC55" i="5"/>
  <c r="EC56" i="5"/>
  <c r="EC51" i="5"/>
  <c r="DM60" i="5"/>
  <c r="EC59" i="5"/>
  <c r="EC26" i="5"/>
  <c r="EC74" i="5"/>
  <c r="EC67" i="5"/>
  <c r="EC48" i="5"/>
  <c r="EC34" i="5"/>
  <c r="EC12" i="5"/>
  <c r="DV74" i="5"/>
  <c r="DV67" i="5"/>
  <c r="DT67" i="5"/>
  <c r="DV54" i="5"/>
  <c r="DT45" i="5"/>
  <c r="DV66" i="5"/>
  <c r="DV61" i="5"/>
  <c r="DT57" i="5"/>
  <c r="DT52" i="5"/>
  <c r="DT41" i="5"/>
  <c r="DT35" i="5"/>
  <c r="DT31" i="5"/>
  <c r="DT17" i="5"/>
  <c r="DT13" i="5"/>
  <c r="DV69" i="5"/>
  <c r="DV60" i="5"/>
  <c r="DT56" i="5"/>
  <c r="DV51" i="5"/>
  <c r="DT47" i="5"/>
  <c r="DV34" i="5"/>
  <c r="DV25" i="5"/>
  <c r="DT11" i="5"/>
  <c r="DT76" i="5"/>
  <c r="DV76" i="5"/>
  <c r="DT65" i="5"/>
  <c r="DT75" i="5"/>
  <c r="DT68" i="5"/>
  <c r="DV55" i="5"/>
  <c r="DT55" i="5"/>
  <c r="DT50" i="5"/>
  <c r="DT53" i="5"/>
  <c r="DV53" i="5"/>
  <c r="DM68" i="5"/>
  <c r="DO68" i="5"/>
  <c r="DM59" i="5"/>
  <c r="DM55" i="5"/>
  <c r="DO55" i="5"/>
  <c r="DM50" i="5"/>
  <c r="DO50" i="5"/>
  <c r="DO37" i="5"/>
  <c r="DM74" i="5"/>
  <c r="DO74" i="5"/>
  <c r="DM67" i="5"/>
  <c r="DO67" i="5"/>
  <c r="DO54" i="5"/>
  <c r="DM45" i="5"/>
  <c r="DO27" i="5"/>
  <c r="DO66" i="5"/>
  <c r="DM61" i="5"/>
  <c r="DM52" i="5"/>
  <c r="DO52" i="5"/>
  <c r="DM48" i="5"/>
  <c r="DM41" i="5"/>
  <c r="DO41" i="5"/>
  <c r="DM35" i="5"/>
  <c r="DM31" i="5"/>
  <c r="DO31" i="5"/>
  <c r="DM26" i="5"/>
  <c r="DO17" i="5"/>
  <c r="DM13" i="5"/>
  <c r="DO13" i="5"/>
  <c r="DM65" i="5"/>
  <c r="DO65" i="5"/>
  <c r="DM56" i="5"/>
  <c r="DO51" i="5"/>
  <c r="DM47" i="5"/>
  <c r="DO47" i="5"/>
  <c r="DM34" i="5"/>
  <c r="DO34" i="5"/>
  <c r="DO30" i="5"/>
  <c r="DM16" i="5"/>
  <c r="DO16" i="5"/>
  <c r="DO64" i="5"/>
  <c r="DM53" i="5"/>
  <c r="DO53" i="5"/>
  <c r="DG67" i="5"/>
  <c r="DE12" i="5"/>
  <c r="DF12" i="5"/>
  <c r="DG12" i="5"/>
  <c r="DE13" i="5"/>
  <c r="DF13" i="5"/>
  <c r="DG13" i="5"/>
  <c r="DE14" i="5"/>
  <c r="DF14" i="5"/>
  <c r="DG14" i="5"/>
  <c r="DE15" i="5"/>
  <c r="DF15" i="5"/>
  <c r="DG15" i="5"/>
  <c r="DE16" i="5"/>
  <c r="DF16" i="5"/>
  <c r="DG16" i="5"/>
  <c r="DE17" i="5"/>
  <c r="DF17" i="5"/>
  <c r="DG17" i="5"/>
  <c r="DE22" i="5"/>
  <c r="DF22" i="5"/>
  <c r="DG22" i="5"/>
  <c r="DE24" i="5"/>
  <c r="DF24" i="5"/>
  <c r="DG24" i="5"/>
  <c r="DE25" i="5"/>
  <c r="DF25" i="5"/>
  <c r="DG25" i="5"/>
  <c r="DE26" i="5"/>
  <c r="DF26" i="5"/>
  <c r="DG26" i="5"/>
  <c r="DE27" i="5"/>
  <c r="DF27" i="5"/>
  <c r="DG27" i="5"/>
  <c r="DE29" i="5"/>
  <c r="DF29" i="5"/>
  <c r="DG29" i="5"/>
  <c r="DE30" i="5"/>
  <c r="DF30" i="5"/>
  <c r="DG30" i="5"/>
  <c r="DE31" i="5"/>
  <c r="DF31" i="5"/>
  <c r="DG31" i="5"/>
  <c r="DE32" i="5"/>
  <c r="DF32" i="5"/>
  <c r="DG32" i="5"/>
  <c r="DE33" i="5"/>
  <c r="DF33" i="5"/>
  <c r="DG33" i="5"/>
  <c r="DE34" i="5"/>
  <c r="DF34" i="5"/>
  <c r="DG34" i="5"/>
  <c r="DE35" i="5"/>
  <c r="DF35" i="5"/>
  <c r="DG35" i="5"/>
  <c r="DE36" i="5"/>
  <c r="DF36" i="5"/>
  <c r="DG36" i="5"/>
  <c r="DE37" i="5"/>
  <c r="DF37" i="5"/>
  <c r="DG37" i="5"/>
  <c r="DE40" i="5"/>
  <c r="DF40" i="5"/>
  <c r="DG40" i="5"/>
  <c r="DE41" i="5"/>
  <c r="DF41" i="5"/>
  <c r="DG41" i="5"/>
  <c r="DE45" i="5"/>
  <c r="DF45" i="5"/>
  <c r="DG45" i="5"/>
  <c r="DE46" i="5"/>
  <c r="DF46" i="5"/>
  <c r="DG46" i="5"/>
  <c r="DE47" i="5"/>
  <c r="DF47" i="5"/>
  <c r="DG47" i="5"/>
  <c r="DE48" i="5"/>
  <c r="DF48" i="5"/>
  <c r="DG48" i="5"/>
  <c r="DE49" i="5"/>
  <c r="DF49" i="5"/>
  <c r="DG49" i="5"/>
  <c r="DE50" i="5"/>
  <c r="DF50" i="5"/>
  <c r="DG50" i="5"/>
  <c r="DE51" i="5"/>
  <c r="DF51" i="5"/>
  <c r="DG51" i="5"/>
  <c r="DE52" i="5"/>
  <c r="DF52" i="5"/>
  <c r="DG52" i="5"/>
  <c r="DE53" i="5"/>
  <c r="DF53" i="5"/>
  <c r="DG53" i="5"/>
  <c r="DE54" i="5"/>
  <c r="DF54" i="5"/>
  <c r="DG54" i="5"/>
  <c r="DE55" i="5"/>
  <c r="DF55" i="5"/>
  <c r="DG55" i="5"/>
  <c r="DE56" i="5"/>
  <c r="DF56" i="5"/>
  <c r="DG56" i="5"/>
  <c r="DE57" i="5"/>
  <c r="DF57" i="5"/>
  <c r="DG57" i="5"/>
  <c r="DE58" i="5"/>
  <c r="DF58" i="5"/>
  <c r="DG58" i="5"/>
  <c r="DE59" i="5"/>
  <c r="DF59" i="5"/>
  <c r="DG59" i="5"/>
  <c r="DE60" i="5"/>
  <c r="DF60" i="5"/>
  <c r="DG60" i="5"/>
  <c r="DE61" i="5"/>
  <c r="DF61" i="5"/>
  <c r="DG61" i="5"/>
  <c r="DE63" i="5"/>
  <c r="DF63" i="5"/>
  <c r="DG63" i="5"/>
  <c r="DE64" i="5"/>
  <c r="DF64" i="5"/>
  <c r="DG64" i="5"/>
  <c r="DE65" i="5"/>
  <c r="DF65" i="5"/>
  <c r="DG65" i="5"/>
  <c r="DE66" i="5"/>
  <c r="DF66" i="5"/>
  <c r="DG66" i="5"/>
  <c r="DE67" i="5"/>
  <c r="DF67" i="5"/>
  <c r="DE68" i="5"/>
  <c r="DF68" i="5"/>
  <c r="DG68" i="5"/>
  <c r="DE69" i="5"/>
  <c r="DF69" i="5"/>
  <c r="DG69" i="5"/>
  <c r="DE70" i="5"/>
  <c r="DF70" i="5"/>
  <c r="DG70" i="5"/>
  <c r="DE74" i="5"/>
  <c r="DF74" i="5"/>
  <c r="DG74" i="5"/>
  <c r="DE75" i="5"/>
  <c r="DF75" i="5"/>
  <c r="DG75" i="5"/>
  <c r="DF76" i="5"/>
  <c r="DG76" i="5"/>
  <c r="DG11" i="5"/>
  <c r="DF11" i="5"/>
  <c r="DE11" i="5"/>
  <c r="CY51" i="5"/>
  <c r="CY12" i="5"/>
  <c r="CZ12" i="5"/>
  <c r="DA12" i="5"/>
  <c r="DB12" i="5"/>
  <c r="CY13" i="5"/>
  <c r="CZ13" i="5"/>
  <c r="DB13" i="5"/>
  <c r="CY14" i="5"/>
  <c r="CZ14" i="5"/>
  <c r="DA14" i="5"/>
  <c r="DB14" i="5"/>
  <c r="CY15" i="5"/>
  <c r="CZ15" i="5"/>
  <c r="CY16" i="5"/>
  <c r="CZ16" i="5"/>
  <c r="DA16" i="5"/>
  <c r="DB16" i="5"/>
  <c r="CY17" i="5"/>
  <c r="CZ17" i="5"/>
  <c r="DA17" i="5"/>
  <c r="DB17" i="5"/>
  <c r="CY22" i="5"/>
  <c r="CZ22" i="5"/>
  <c r="CY24" i="5"/>
  <c r="CZ24" i="5"/>
  <c r="DA24" i="5"/>
  <c r="DB24" i="5"/>
  <c r="CY25" i="5"/>
  <c r="CZ25" i="5"/>
  <c r="DA25" i="5"/>
  <c r="DB25" i="5"/>
  <c r="CY26" i="5"/>
  <c r="CZ26" i="5"/>
  <c r="DA26" i="5"/>
  <c r="DB26" i="5"/>
  <c r="CY27" i="5"/>
  <c r="CZ27" i="5"/>
  <c r="DA27" i="5"/>
  <c r="DB27" i="5"/>
  <c r="CY29" i="5"/>
  <c r="CZ29" i="5"/>
  <c r="CY30" i="5"/>
  <c r="CZ30" i="5"/>
  <c r="DA30" i="5"/>
  <c r="DB30" i="5"/>
  <c r="CY31" i="5"/>
  <c r="CZ31" i="5"/>
  <c r="DA31" i="5"/>
  <c r="DB31" i="5"/>
  <c r="CY32" i="5"/>
  <c r="CZ32" i="5"/>
  <c r="DA32" i="5"/>
  <c r="DB32" i="5"/>
  <c r="CY33" i="5"/>
  <c r="CZ33" i="5"/>
  <c r="DA33" i="5"/>
  <c r="DB33" i="5"/>
  <c r="CY34" i="5"/>
  <c r="CZ34" i="5"/>
  <c r="DA34" i="5"/>
  <c r="DB34" i="5"/>
  <c r="CY35" i="5"/>
  <c r="CZ35" i="5"/>
  <c r="DA35" i="5"/>
  <c r="DB35" i="5"/>
  <c r="CZ36" i="5"/>
  <c r="DA36" i="5"/>
  <c r="DB36" i="5"/>
  <c r="CY37" i="5"/>
  <c r="CZ37" i="5"/>
  <c r="DA37" i="5"/>
  <c r="DB37" i="5"/>
  <c r="CY40" i="5"/>
  <c r="CZ40" i="5"/>
  <c r="DA40" i="5"/>
  <c r="DB40" i="5"/>
  <c r="CY41" i="5"/>
  <c r="CZ41" i="5"/>
  <c r="DA41" i="5"/>
  <c r="CY45" i="5"/>
  <c r="CZ45" i="5"/>
  <c r="DA45" i="5"/>
  <c r="DB45" i="5"/>
  <c r="CY46" i="5"/>
  <c r="CZ46" i="5"/>
  <c r="DA46" i="5"/>
  <c r="DB46" i="5"/>
  <c r="CY47" i="5"/>
  <c r="CZ47" i="5"/>
  <c r="DA47" i="5"/>
  <c r="DB47" i="5"/>
  <c r="CY48" i="5"/>
  <c r="CZ48" i="5"/>
  <c r="DA48" i="5"/>
  <c r="DB48" i="5"/>
  <c r="CY49" i="5"/>
  <c r="CZ49" i="5"/>
  <c r="DA49" i="5"/>
  <c r="DB49" i="5"/>
  <c r="CY50" i="5"/>
  <c r="CZ50" i="5"/>
  <c r="DA50" i="5"/>
  <c r="DB50" i="5"/>
  <c r="CZ51" i="5"/>
  <c r="DA51" i="5"/>
  <c r="DB51" i="5"/>
  <c r="CY52" i="5"/>
  <c r="CZ52" i="5"/>
  <c r="DA52" i="5"/>
  <c r="DB52" i="5"/>
  <c r="CY53" i="5"/>
  <c r="CZ53" i="5"/>
  <c r="DA53" i="5"/>
  <c r="DB53" i="5"/>
  <c r="CY54" i="5"/>
  <c r="CZ54" i="5"/>
  <c r="DA54" i="5"/>
  <c r="DB54" i="5"/>
  <c r="CY55" i="5"/>
  <c r="CZ55" i="5"/>
  <c r="DA55" i="5"/>
  <c r="DB55" i="5"/>
  <c r="CY56" i="5"/>
  <c r="CZ56" i="5"/>
  <c r="DA56" i="5"/>
  <c r="DB56" i="5"/>
  <c r="CY57" i="5"/>
  <c r="CZ57" i="5"/>
  <c r="DA57" i="5"/>
  <c r="CY58" i="5"/>
  <c r="CZ58" i="5"/>
  <c r="DA58" i="5"/>
  <c r="DB58" i="5"/>
  <c r="CY59" i="5"/>
  <c r="CZ59" i="5"/>
  <c r="DA59" i="5"/>
  <c r="DB59" i="5"/>
  <c r="CY60" i="5"/>
  <c r="CZ60" i="5"/>
  <c r="DA60" i="5"/>
  <c r="DB60" i="5"/>
  <c r="CY61" i="5"/>
  <c r="CZ61" i="5"/>
  <c r="DA61" i="5"/>
  <c r="DB61" i="5"/>
  <c r="CY63" i="5"/>
  <c r="CZ63" i="5"/>
  <c r="CY64" i="5"/>
  <c r="CZ64" i="5"/>
  <c r="DB64" i="5"/>
  <c r="CY65" i="5"/>
  <c r="CZ65" i="5"/>
  <c r="DA65" i="5"/>
  <c r="DB65" i="5"/>
  <c r="CY66" i="5"/>
  <c r="CZ66" i="5"/>
  <c r="DA66" i="5"/>
  <c r="DB66" i="5"/>
  <c r="CY67" i="5"/>
  <c r="CZ67" i="5"/>
  <c r="DA67" i="5"/>
  <c r="DB67" i="5"/>
  <c r="CY68" i="5"/>
  <c r="CZ68" i="5"/>
  <c r="DA68" i="5"/>
  <c r="DB68" i="5"/>
  <c r="CY69" i="5"/>
  <c r="CZ69" i="5"/>
  <c r="DB69" i="5"/>
  <c r="CY70" i="5"/>
  <c r="CZ70" i="5"/>
  <c r="DA70" i="5"/>
  <c r="DB70" i="5"/>
  <c r="CY74" i="5"/>
  <c r="CZ74" i="5"/>
  <c r="DA74" i="5"/>
  <c r="DB74" i="5"/>
  <c r="CY75" i="5"/>
  <c r="CZ75" i="5"/>
  <c r="DA75" i="5"/>
  <c r="DB75" i="5"/>
  <c r="CZ76" i="5"/>
  <c r="DA76" i="5"/>
  <c r="DB76" i="5"/>
  <c r="CZ11" i="5"/>
  <c r="CY11" i="5"/>
  <c r="CR63" i="5"/>
  <c r="DB63" i="5" s="1"/>
  <c r="CR57" i="5"/>
  <c r="DB57" i="5" s="1"/>
  <c r="CR41" i="5"/>
  <c r="DB41" i="5" s="1"/>
  <c r="CR29" i="5"/>
  <c r="CV29" i="5" s="1"/>
  <c r="CR22" i="5"/>
  <c r="CV22" i="5" s="1"/>
  <c r="CR11" i="5"/>
  <c r="DB11" i="5" s="1"/>
  <c r="CR15" i="5"/>
  <c r="CS15" i="5" s="1"/>
  <c r="CS12" i="5"/>
  <c r="CT12" i="5"/>
  <c r="CU12" i="5"/>
  <c r="CV12" i="5"/>
  <c r="CS13" i="5"/>
  <c r="CT13" i="5"/>
  <c r="CV13" i="5"/>
  <c r="CS14" i="5"/>
  <c r="CT14" i="5"/>
  <c r="CU14" i="5"/>
  <c r="CV14" i="5"/>
  <c r="CS16" i="5"/>
  <c r="CT16" i="5"/>
  <c r="CU16" i="5"/>
  <c r="CV16" i="5"/>
  <c r="CS17" i="5"/>
  <c r="CT17" i="5"/>
  <c r="CU17" i="5"/>
  <c r="CV17" i="5"/>
  <c r="CS24" i="5"/>
  <c r="CT24" i="5"/>
  <c r="CU24" i="5"/>
  <c r="CV24" i="5"/>
  <c r="CS25" i="5"/>
  <c r="CT25" i="5"/>
  <c r="CU25" i="5"/>
  <c r="CV25" i="5"/>
  <c r="CS26" i="5"/>
  <c r="CT26" i="5"/>
  <c r="CU26" i="5"/>
  <c r="CV26" i="5"/>
  <c r="CS27" i="5"/>
  <c r="CT27" i="5"/>
  <c r="CU27" i="5"/>
  <c r="CV27" i="5"/>
  <c r="CS30" i="5"/>
  <c r="CT30" i="5"/>
  <c r="CU30" i="5"/>
  <c r="CV30" i="5"/>
  <c r="CS31" i="5"/>
  <c r="CT31" i="5"/>
  <c r="CU31" i="5"/>
  <c r="CV31" i="5"/>
  <c r="CS32" i="5"/>
  <c r="CT32" i="5"/>
  <c r="CU32" i="5"/>
  <c r="CV32" i="5"/>
  <c r="CS33" i="5"/>
  <c r="CT33" i="5"/>
  <c r="CU33" i="5"/>
  <c r="CV33" i="5"/>
  <c r="CS34" i="5"/>
  <c r="CT34" i="5"/>
  <c r="CU34" i="5"/>
  <c r="CV34" i="5"/>
  <c r="CS35" i="5"/>
  <c r="CT35" i="5"/>
  <c r="CU35" i="5"/>
  <c r="CV35" i="5"/>
  <c r="CS36" i="5"/>
  <c r="CT36" i="5"/>
  <c r="CU36" i="5"/>
  <c r="CV36" i="5"/>
  <c r="CS37" i="5"/>
  <c r="CT37" i="5"/>
  <c r="CU37" i="5"/>
  <c r="CV37" i="5"/>
  <c r="CS40" i="5"/>
  <c r="CT40" i="5"/>
  <c r="CU40" i="5"/>
  <c r="CV40" i="5"/>
  <c r="CU41" i="5"/>
  <c r="CS45" i="5"/>
  <c r="CT45" i="5"/>
  <c r="CU45" i="5"/>
  <c r="CV45" i="5"/>
  <c r="CS46" i="5"/>
  <c r="CT46" i="5"/>
  <c r="CU46" i="5"/>
  <c r="CV46" i="5"/>
  <c r="CS47" i="5"/>
  <c r="CT47" i="5"/>
  <c r="CU47" i="5"/>
  <c r="CV47" i="5"/>
  <c r="CS48" i="5"/>
  <c r="CT48" i="5"/>
  <c r="CU48" i="5"/>
  <c r="CV48" i="5"/>
  <c r="CS49" i="5"/>
  <c r="CT49" i="5"/>
  <c r="CU49" i="5"/>
  <c r="CV49" i="5"/>
  <c r="CS50" i="5"/>
  <c r="CT50" i="5"/>
  <c r="CU50" i="5"/>
  <c r="CV50" i="5"/>
  <c r="CS51" i="5"/>
  <c r="CT51" i="5"/>
  <c r="CU51" i="5"/>
  <c r="CV51" i="5"/>
  <c r="CS52" i="5"/>
  <c r="CT52" i="5"/>
  <c r="CU52" i="5"/>
  <c r="CV52" i="5"/>
  <c r="CS53" i="5"/>
  <c r="CT53" i="5"/>
  <c r="CU53" i="5"/>
  <c r="CV53" i="5"/>
  <c r="CS54" i="5"/>
  <c r="CT54" i="5"/>
  <c r="CU54" i="5"/>
  <c r="CV54" i="5"/>
  <c r="CS55" i="5"/>
  <c r="CT55" i="5"/>
  <c r="CU55" i="5"/>
  <c r="CV55" i="5"/>
  <c r="CS56" i="5"/>
  <c r="CT56" i="5"/>
  <c r="CU56" i="5"/>
  <c r="CV56" i="5"/>
  <c r="CS57" i="5"/>
  <c r="CS58" i="5"/>
  <c r="CT58" i="5"/>
  <c r="CU58" i="5"/>
  <c r="CV58" i="5"/>
  <c r="CS59" i="5"/>
  <c r="CT59" i="5"/>
  <c r="CU59" i="5"/>
  <c r="CV59" i="5"/>
  <c r="CS60" i="5"/>
  <c r="CT60" i="5"/>
  <c r="CU60" i="5"/>
  <c r="CV60" i="5"/>
  <c r="CS61" i="5"/>
  <c r="CT61" i="5"/>
  <c r="CU61" i="5"/>
  <c r="CV61" i="5"/>
  <c r="CS63" i="5"/>
  <c r="CT63" i="5"/>
  <c r="CS64" i="5"/>
  <c r="CT64" i="5"/>
  <c r="CV64" i="5"/>
  <c r="CS65" i="5"/>
  <c r="CT65" i="5"/>
  <c r="CU65" i="5"/>
  <c r="CV65" i="5"/>
  <c r="CS66" i="5"/>
  <c r="CT66" i="5"/>
  <c r="CU66" i="5"/>
  <c r="CV66" i="5"/>
  <c r="CS67" i="5"/>
  <c r="CT67" i="5"/>
  <c r="CU67" i="5"/>
  <c r="CV67" i="5"/>
  <c r="CS68" i="5"/>
  <c r="CT68" i="5"/>
  <c r="CU68" i="5"/>
  <c r="CV68" i="5"/>
  <c r="CS69" i="5"/>
  <c r="CT69" i="5"/>
  <c r="CV69" i="5"/>
  <c r="CS70" i="5"/>
  <c r="CT70" i="5"/>
  <c r="CU70" i="5"/>
  <c r="CV70" i="5"/>
  <c r="CS74" i="5"/>
  <c r="CT74" i="5"/>
  <c r="CU74" i="5"/>
  <c r="CV74" i="5"/>
  <c r="CS75" i="5"/>
  <c r="CT75" i="5"/>
  <c r="CU75" i="5"/>
  <c r="CV75" i="5"/>
  <c r="CT76" i="5"/>
  <c r="CU76" i="5"/>
  <c r="CV76" i="5"/>
  <c r="CN57" i="5"/>
  <c r="CR80" i="5"/>
  <c r="CR85" i="5" s="1"/>
  <c r="CT11" i="5"/>
  <c r="CS11" i="5"/>
  <c r="CN63" i="5"/>
  <c r="CN12" i="5"/>
  <c r="CN11" i="5"/>
  <c r="CO12" i="5"/>
  <c r="CP12" i="5"/>
  <c r="CN13" i="5"/>
  <c r="CO13" i="5"/>
  <c r="CN14" i="5"/>
  <c r="CO14" i="5"/>
  <c r="CP14" i="5"/>
  <c r="CN15" i="5"/>
  <c r="CO15" i="5"/>
  <c r="CN16" i="5"/>
  <c r="CO16" i="5"/>
  <c r="CP16" i="5"/>
  <c r="CN17" i="5"/>
  <c r="CO17" i="5"/>
  <c r="CP17" i="5"/>
  <c r="CN22" i="5"/>
  <c r="CO22" i="5"/>
  <c r="CN24" i="5"/>
  <c r="CO24" i="5"/>
  <c r="CP24" i="5"/>
  <c r="CN25" i="5"/>
  <c r="CO25" i="5"/>
  <c r="CP25" i="5"/>
  <c r="CN26" i="5"/>
  <c r="CO26" i="5"/>
  <c r="CP26" i="5"/>
  <c r="CN27" i="5"/>
  <c r="CO27" i="5"/>
  <c r="CP27" i="5"/>
  <c r="CN29" i="5"/>
  <c r="CO29" i="5"/>
  <c r="CN30" i="5"/>
  <c r="CO30" i="5"/>
  <c r="CP30" i="5"/>
  <c r="CN31" i="5"/>
  <c r="CO31" i="5"/>
  <c r="CP31" i="5"/>
  <c r="CN32" i="5"/>
  <c r="CO32" i="5"/>
  <c r="CP32" i="5"/>
  <c r="CN33" i="5"/>
  <c r="CO33" i="5"/>
  <c r="CP33" i="5"/>
  <c r="CN34" i="5"/>
  <c r="CO34" i="5"/>
  <c r="CP34" i="5"/>
  <c r="CN35" i="5"/>
  <c r="CO35" i="5"/>
  <c r="CP35" i="5"/>
  <c r="CN36" i="5"/>
  <c r="CO36" i="5"/>
  <c r="CP36" i="5"/>
  <c r="CN37" i="5"/>
  <c r="CO37" i="5"/>
  <c r="CP37" i="5"/>
  <c r="CN40" i="5"/>
  <c r="CO40" i="5"/>
  <c r="CP40" i="5"/>
  <c r="CN41" i="5"/>
  <c r="CO41" i="5"/>
  <c r="CP41" i="5"/>
  <c r="CN45" i="5"/>
  <c r="CO45" i="5"/>
  <c r="CP45" i="5"/>
  <c r="CN46" i="5"/>
  <c r="CO46" i="5"/>
  <c r="CP46" i="5"/>
  <c r="CN47" i="5"/>
  <c r="CO47" i="5"/>
  <c r="CP47" i="5"/>
  <c r="CN48" i="5"/>
  <c r="CO48" i="5"/>
  <c r="CP48" i="5"/>
  <c r="CN49" i="5"/>
  <c r="CO49" i="5"/>
  <c r="CP49" i="5"/>
  <c r="CN50" i="5"/>
  <c r="CO50" i="5"/>
  <c r="CP50" i="5"/>
  <c r="CN51" i="5"/>
  <c r="CO51" i="5"/>
  <c r="CP51" i="5"/>
  <c r="CN52" i="5"/>
  <c r="CO52" i="5"/>
  <c r="CP52" i="5"/>
  <c r="CN53" i="5"/>
  <c r="CO53" i="5"/>
  <c r="CP53" i="5"/>
  <c r="CN54" i="5"/>
  <c r="CO54" i="5"/>
  <c r="CP54" i="5"/>
  <c r="CN55" i="5"/>
  <c r="CO55" i="5"/>
  <c r="CP55" i="5"/>
  <c r="CN56" i="5"/>
  <c r="CO56" i="5"/>
  <c r="CP56" i="5"/>
  <c r="CO57" i="5"/>
  <c r="CP57" i="5"/>
  <c r="CN58" i="5"/>
  <c r="CO58" i="5"/>
  <c r="CP58" i="5"/>
  <c r="CN59" i="5"/>
  <c r="CO59" i="5"/>
  <c r="CP59" i="5"/>
  <c r="CN60" i="5"/>
  <c r="CO60" i="5"/>
  <c r="CP60" i="5"/>
  <c r="CN61" i="5"/>
  <c r="CO61" i="5"/>
  <c r="CP61" i="5"/>
  <c r="CO63" i="5"/>
  <c r="CN64" i="5"/>
  <c r="CO64" i="5"/>
  <c r="CN65" i="5"/>
  <c r="CO65" i="5"/>
  <c r="CP65" i="5"/>
  <c r="CN66" i="5"/>
  <c r="CO66" i="5"/>
  <c r="CP66" i="5"/>
  <c r="CN67" i="5"/>
  <c r="CO67" i="5"/>
  <c r="CP67" i="5"/>
  <c r="CN68" i="5"/>
  <c r="CO68" i="5"/>
  <c r="CP68" i="5"/>
  <c r="CN69" i="5"/>
  <c r="CO69" i="5"/>
  <c r="CN70" i="5"/>
  <c r="CO70" i="5"/>
  <c r="CP70" i="5"/>
  <c r="CN74" i="5"/>
  <c r="CO74" i="5"/>
  <c r="CP74" i="5"/>
  <c r="CN75" i="5"/>
  <c r="CO75" i="5"/>
  <c r="CP75" i="5"/>
  <c r="CO76" i="5"/>
  <c r="CP76" i="5"/>
  <c r="CO11" i="5"/>
  <c r="CH15" i="5"/>
  <c r="DA15" i="5" s="1"/>
  <c r="CH69" i="5"/>
  <c r="DA69" i="5" s="1"/>
  <c r="CH64" i="5"/>
  <c r="CI12" i="5"/>
  <c r="CJ12" i="5"/>
  <c r="CK12" i="5"/>
  <c r="CI14" i="5"/>
  <c r="CJ14" i="5"/>
  <c r="CK14" i="5"/>
  <c r="CI16" i="5"/>
  <c r="CJ16" i="5"/>
  <c r="CK16" i="5"/>
  <c r="CI17" i="5"/>
  <c r="CJ17" i="5"/>
  <c r="CK17" i="5"/>
  <c r="CI24" i="5"/>
  <c r="CJ24" i="5"/>
  <c r="CK24" i="5"/>
  <c r="CI25" i="5"/>
  <c r="CJ25" i="5"/>
  <c r="CK25" i="5"/>
  <c r="CI26" i="5"/>
  <c r="CJ26" i="5"/>
  <c r="CK26" i="5"/>
  <c r="CI27" i="5"/>
  <c r="CJ27" i="5"/>
  <c r="CK27" i="5"/>
  <c r="CI30" i="5"/>
  <c r="CJ30" i="5"/>
  <c r="CK30" i="5"/>
  <c r="CI31" i="5"/>
  <c r="CJ31" i="5"/>
  <c r="CK31" i="5"/>
  <c r="CI32" i="5"/>
  <c r="CJ32" i="5"/>
  <c r="CK32" i="5"/>
  <c r="CI33" i="5"/>
  <c r="CJ33" i="5"/>
  <c r="CK33" i="5"/>
  <c r="CI34" i="5"/>
  <c r="CJ34" i="5"/>
  <c r="CK34" i="5"/>
  <c r="CI35" i="5"/>
  <c r="CJ35" i="5"/>
  <c r="CK35" i="5"/>
  <c r="CI36" i="5"/>
  <c r="CJ36" i="5"/>
  <c r="CK36" i="5"/>
  <c r="CI37" i="5"/>
  <c r="CJ37" i="5"/>
  <c r="CK37" i="5"/>
  <c r="CI40" i="5"/>
  <c r="CJ40" i="5"/>
  <c r="CK40" i="5"/>
  <c r="CI41" i="5"/>
  <c r="CJ41" i="5"/>
  <c r="CK41" i="5"/>
  <c r="CI45" i="5"/>
  <c r="CJ45" i="5"/>
  <c r="CK45" i="5"/>
  <c r="CI46" i="5"/>
  <c r="CJ46" i="5"/>
  <c r="CK46" i="5"/>
  <c r="CI47" i="5"/>
  <c r="CJ47" i="5"/>
  <c r="CK47" i="5"/>
  <c r="CI48" i="5"/>
  <c r="CJ48" i="5"/>
  <c r="CK48" i="5"/>
  <c r="CI49" i="5"/>
  <c r="CJ49" i="5"/>
  <c r="CK49" i="5"/>
  <c r="CI50" i="5"/>
  <c r="CJ50" i="5"/>
  <c r="CK50" i="5"/>
  <c r="CI51" i="5"/>
  <c r="CJ51" i="5"/>
  <c r="CK51" i="5"/>
  <c r="CI52" i="5"/>
  <c r="CJ52" i="5"/>
  <c r="CK52" i="5"/>
  <c r="CI53" i="5"/>
  <c r="CJ53" i="5"/>
  <c r="CK53" i="5"/>
  <c r="CI54" i="5"/>
  <c r="CJ54" i="5"/>
  <c r="CK54" i="5"/>
  <c r="CI55" i="5"/>
  <c r="CJ55" i="5"/>
  <c r="CK55" i="5"/>
  <c r="CI56" i="5"/>
  <c r="CJ56" i="5"/>
  <c r="CK56" i="5"/>
  <c r="CI57" i="5"/>
  <c r="CJ57" i="5"/>
  <c r="CK57" i="5"/>
  <c r="CI58" i="5"/>
  <c r="CJ58" i="5"/>
  <c r="CK58" i="5"/>
  <c r="CI59" i="5"/>
  <c r="CJ59" i="5"/>
  <c r="CK59" i="5"/>
  <c r="CI60" i="5"/>
  <c r="CJ60" i="5"/>
  <c r="CK60" i="5"/>
  <c r="CI61" i="5"/>
  <c r="CJ61" i="5"/>
  <c r="CK61" i="5"/>
  <c r="CI65" i="5"/>
  <c r="CJ65" i="5"/>
  <c r="CK65" i="5"/>
  <c r="CI66" i="5"/>
  <c r="CJ66" i="5"/>
  <c r="CK66" i="5"/>
  <c r="CI67" i="5"/>
  <c r="CJ67" i="5"/>
  <c r="CK67" i="5"/>
  <c r="CI68" i="5"/>
  <c r="CJ68" i="5"/>
  <c r="CK68" i="5"/>
  <c r="CI70" i="5"/>
  <c r="CJ70" i="5"/>
  <c r="CK70" i="5"/>
  <c r="CI74" i="5"/>
  <c r="CJ74" i="5"/>
  <c r="CK74" i="5"/>
  <c r="CI75" i="5"/>
  <c r="CJ75" i="5"/>
  <c r="CK75" i="5"/>
  <c r="CJ76" i="5"/>
  <c r="CK76" i="5"/>
  <c r="CH63" i="5"/>
  <c r="CU63" i="5" s="1"/>
  <c r="CH29" i="5"/>
  <c r="DA29" i="5" s="1"/>
  <c r="CH22" i="5"/>
  <c r="CH13" i="5"/>
  <c r="CU13" i="5" s="1"/>
  <c r="CH11" i="5"/>
  <c r="CI11" i="5" s="1"/>
  <c r="CE68" i="5"/>
  <c r="CF68" i="5"/>
  <c r="CE69" i="5"/>
  <c r="CF69" i="5"/>
  <c r="CE70" i="5"/>
  <c r="CF70" i="5"/>
  <c r="CE74" i="5"/>
  <c r="CF74" i="5"/>
  <c r="CE75" i="5"/>
  <c r="CF75" i="5"/>
  <c r="CF76" i="5"/>
  <c r="DA13" i="5"/>
  <c r="CU69" i="5"/>
  <c r="CP29" i="5"/>
  <c r="CP15" i="5"/>
  <c r="CI63" i="5"/>
  <c r="CI15" i="5"/>
  <c r="CK69" i="5"/>
  <c r="CP69" i="5"/>
  <c r="CK15" i="5"/>
  <c r="CJ15" i="5"/>
  <c r="CI69" i="5"/>
  <c r="CI29" i="5"/>
  <c r="CJ29" i="5"/>
  <c r="CK29" i="5"/>
  <c r="CI13" i="5"/>
  <c r="CE12" i="5"/>
  <c r="CF12" i="5"/>
  <c r="CE13" i="5"/>
  <c r="CF13" i="5"/>
  <c r="CE14" i="5"/>
  <c r="CF14" i="5"/>
  <c r="CE15" i="5"/>
  <c r="CF15" i="5"/>
  <c r="CE16" i="5"/>
  <c r="CF16" i="5"/>
  <c r="CE17" i="5"/>
  <c r="CF17" i="5"/>
  <c r="CE22" i="5"/>
  <c r="CF22" i="5"/>
  <c r="CE24" i="5"/>
  <c r="CF24" i="5"/>
  <c r="CE25" i="5"/>
  <c r="CF25" i="5"/>
  <c r="CE26" i="5"/>
  <c r="CF26" i="5"/>
  <c r="CE27" i="5"/>
  <c r="CF27" i="5"/>
  <c r="CE29" i="5"/>
  <c r="CF29" i="5"/>
  <c r="CE30" i="5"/>
  <c r="CF30" i="5"/>
  <c r="CE31" i="5"/>
  <c r="CF31" i="5"/>
  <c r="CE32" i="5"/>
  <c r="CF32" i="5"/>
  <c r="CE33" i="5"/>
  <c r="CF33" i="5"/>
  <c r="CE34" i="5"/>
  <c r="CF34" i="5"/>
  <c r="CE35" i="5"/>
  <c r="CF35" i="5"/>
  <c r="CE36" i="5"/>
  <c r="CF36" i="5"/>
  <c r="CE37" i="5"/>
  <c r="CF37" i="5"/>
  <c r="CE40" i="5"/>
  <c r="CF40" i="5"/>
  <c r="CE41" i="5"/>
  <c r="CF41" i="5"/>
  <c r="CE45" i="5"/>
  <c r="CF45" i="5"/>
  <c r="CE46" i="5"/>
  <c r="CF46" i="5"/>
  <c r="CE47" i="5"/>
  <c r="CF47" i="5"/>
  <c r="CE48" i="5"/>
  <c r="CF48" i="5"/>
  <c r="CE49" i="5"/>
  <c r="CF49" i="5"/>
  <c r="CE50" i="5"/>
  <c r="CF50" i="5"/>
  <c r="CE51" i="5"/>
  <c r="CF51" i="5"/>
  <c r="CE52" i="5"/>
  <c r="CF52" i="5"/>
  <c r="CE53" i="5"/>
  <c r="CF53" i="5"/>
  <c r="CE54" i="5"/>
  <c r="CF54" i="5"/>
  <c r="CE55" i="5"/>
  <c r="CF55" i="5"/>
  <c r="CE56" i="5"/>
  <c r="CF56" i="5"/>
  <c r="CE57" i="5"/>
  <c r="CF57" i="5"/>
  <c r="CE58" i="5"/>
  <c r="CF58" i="5"/>
  <c r="CE59" i="5"/>
  <c r="CF59" i="5"/>
  <c r="CE60" i="5"/>
  <c r="CF60" i="5"/>
  <c r="CE61" i="5"/>
  <c r="CF61" i="5"/>
  <c r="CE63" i="5"/>
  <c r="CF63" i="5"/>
  <c r="CE64" i="5"/>
  <c r="CF64" i="5"/>
  <c r="CE65" i="5"/>
  <c r="CF65" i="5"/>
  <c r="CE66" i="5"/>
  <c r="CF66" i="5"/>
  <c r="CE67" i="5"/>
  <c r="CF67" i="5"/>
  <c r="CF11" i="5"/>
  <c r="CE11" i="5"/>
  <c r="CB67" i="5"/>
  <c r="CB17" i="5"/>
  <c r="BU80" i="5"/>
  <c r="BU85" i="5" s="1"/>
  <c r="BW80" i="5"/>
  <c r="BW85" i="5" s="1"/>
  <c r="BY80" i="5"/>
  <c r="BY85" i="5" s="1"/>
  <c r="BM80" i="5"/>
  <c r="BM85" i="5" s="1"/>
  <c r="BL11" i="5"/>
  <c r="BN11" i="5" s="1"/>
  <c r="BV11" i="5" s="1"/>
  <c r="BX11" i="5" s="1"/>
  <c r="BL12" i="5"/>
  <c r="BN12" i="5" s="1"/>
  <c r="BV12" i="5" s="1"/>
  <c r="BX12" i="5" s="1"/>
  <c r="BL13" i="5"/>
  <c r="BN13" i="5" s="1"/>
  <c r="BR13" i="5" s="1"/>
  <c r="BL14" i="5"/>
  <c r="BN14" i="5" s="1"/>
  <c r="BQ14" i="5" s="1"/>
  <c r="BL15" i="5"/>
  <c r="BL16" i="5"/>
  <c r="BN16" i="5" s="1"/>
  <c r="BV16" i="5" s="1"/>
  <c r="BX16" i="5" s="1"/>
  <c r="BL17" i="5"/>
  <c r="BN17" i="5" s="1"/>
  <c r="BR17" i="5" s="1"/>
  <c r="BL22" i="5"/>
  <c r="BN22" i="5" s="1"/>
  <c r="BR22" i="5" s="1"/>
  <c r="BL24" i="5"/>
  <c r="BN24" i="5" s="1"/>
  <c r="BV24" i="5" s="1"/>
  <c r="BX24" i="5" s="1"/>
  <c r="BL25" i="5"/>
  <c r="BN25" i="5" s="1"/>
  <c r="BV25" i="5" s="1"/>
  <c r="BX25" i="5" s="1"/>
  <c r="BL26" i="5"/>
  <c r="BN26" i="5" s="1"/>
  <c r="BV26" i="5" s="1"/>
  <c r="BX26" i="5" s="1"/>
  <c r="BL27" i="5"/>
  <c r="BN27" i="5" s="1"/>
  <c r="BQ27" i="5" s="1"/>
  <c r="BL29" i="5"/>
  <c r="BN29" i="5" s="1"/>
  <c r="BV29" i="5" s="1"/>
  <c r="BX29" i="5" s="1"/>
  <c r="BL30" i="5"/>
  <c r="BN30" i="5" s="1"/>
  <c r="BV30" i="5" s="1"/>
  <c r="BX30" i="5"/>
  <c r="BL31" i="5"/>
  <c r="BN31" i="5" s="1"/>
  <c r="BV31" i="5" s="1"/>
  <c r="BX31" i="5" s="1"/>
  <c r="BL32" i="5"/>
  <c r="BN32" i="5" s="1"/>
  <c r="BQ32" i="5" s="1"/>
  <c r="BL33" i="5"/>
  <c r="BL34" i="5"/>
  <c r="BN34" i="5" s="1"/>
  <c r="BV34" i="5" s="1"/>
  <c r="BX34" i="5" s="1"/>
  <c r="BL35" i="5"/>
  <c r="BN35" i="5" s="1"/>
  <c r="BV35" i="5" s="1"/>
  <c r="BX35" i="5" s="1"/>
  <c r="BL36" i="5"/>
  <c r="BN36" i="5" s="1"/>
  <c r="BQ36" i="5" s="1"/>
  <c r="BL37" i="5"/>
  <c r="BN37" i="5" s="1"/>
  <c r="BL40" i="5"/>
  <c r="BN40" i="5" s="1"/>
  <c r="BL41" i="5"/>
  <c r="BN41" i="5" s="1"/>
  <c r="BL45" i="5"/>
  <c r="BN45" i="5" s="1"/>
  <c r="BL46" i="5"/>
  <c r="BN46" i="5" s="1"/>
  <c r="BL47" i="5"/>
  <c r="BN47" i="5" s="1"/>
  <c r="BL48" i="5"/>
  <c r="BN48" i="5" s="1"/>
  <c r="BV48" i="5" s="1"/>
  <c r="BX48" i="5" s="1"/>
  <c r="BL49" i="5"/>
  <c r="BN49" i="5" s="1"/>
  <c r="BL50" i="5"/>
  <c r="BN50" i="5" s="1"/>
  <c r="BV50" i="5" s="1"/>
  <c r="BX50" i="5" s="1"/>
  <c r="BL51" i="5"/>
  <c r="BN51" i="5" s="1"/>
  <c r="BL52" i="5"/>
  <c r="BN52" i="5" s="1"/>
  <c r="BV52" i="5" s="1"/>
  <c r="BX52" i="5" s="1"/>
  <c r="BL53" i="5"/>
  <c r="BN53" i="5" s="1"/>
  <c r="BV53" i="5" s="1"/>
  <c r="BX53" i="5" s="1"/>
  <c r="BL54" i="5"/>
  <c r="BN54" i="5" s="1"/>
  <c r="BO54" i="5" s="1"/>
  <c r="BL55" i="5"/>
  <c r="BN55" i="5" s="1"/>
  <c r="BL56" i="5"/>
  <c r="BN56" i="5" s="1"/>
  <c r="BL57" i="5"/>
  <c r="BN57" i="5" s="1"/>
  <c r="BL58" i="5"/>
  <c r="BN58" i="5" s="1"/>
  <c r="BR58" i="5" s="1"/>
  <c r="BL59" i="5"/>
  <c r="BN59" i="5" s="1"/>
  <c r="BL60" i="5"/>
  <c r="BN60" i="5" s="1"/>
  <c r="BO60" i="5" s="1"/>
  <c r="BL61" i="5"/>
  <c r="BN61" i="5" s="1"/>
  <c r="BQ61" i="5" s="1"/>
  <c r="BL63" i="5"/>
  <c r="BN63" i="5" s="1"/>
  <c r="BS63" i="5" s="1"/>
  <c r="BL64" i="5"/>
  <c r="BN64" i="5" s="1"/>
  <c r="BL65" i="5"/>
  <c r="BN65" i="5" s="1"/>
  <c r="BL66" i="5"/>
  <c r="BN66" i="5" s="1"/>
  <c r="BL68" i="5"/>
  <c r="BN68" i="5" s="1"/>
  <c r="BR68" i="5" s="1"/>
  <c r="BL69" i="5"/>
  <c r="BN69" i="5" s="1"/>
  <c r="BL70" i="5"/>
  <c r="BN70" i="5" s="1"/>
  <c r="BL74" i="5"/>
  <c r="BN74" i="5" s="1"/>
  <c r="BL75" i="5"/>
  <c r="BN75" i="5" s="1"/>
  <c r="BL76" i="5"/>
  <c r="BN76" i="5" s="1"/>
  <c r="BD57" i="5"/>
  <c r="BH57" i="5" s="1"/>
  <c r="BD41" i="5"/>
  <c r="BF41" i="5" s="1"/>
  <c r="BD29" i="5"/>
  <c r="AJ60" i="5"/>
  <c r="AK60" i="5"/>
  <c r="AJ37" i="5"/>
  <c r="AM37" i="5" s="1"/>
  <c r="AU37" i="5" s="1"/>
  <c r="AJ31" i="5"/>
  <c r="AM31" i="5" s="1"/>
  <c r="AJ27" i="5"/>
  <c r="AM27" i="5" s="1"/>
  <c r="AJ13" i="5"/>
  <c r="AM13" i="5" s="1"/>
  <c r="BK80" i="5"/>
  <c r="BK85" i="5" s="1"/>
  <c r="BF12" i="5"/>
  <c r="BG12" i="5"/>
  <c r="BH12" i="5"/>
  <c r="BF13" i="5"/>
  <c r="BG13" i="5"/>
  <c r="BH13" i="5"/>
  <c r="BE14" i="5"/>
  <c r="BF14" i="5"/>
  <c r="BG14" i="5"/>
  <c r="BH14" i="5"/>
  <c r="BF15" i="5"/>
  <c r="BG15" i="5"/>
  <c r="BH15" i="5"/>
  <c r="BF16" i="5"/>
  <c r="BG16" i="5"/>
  <c r="BH16" i="5"/>
  <c r="BF17" i="5"/>
  <c r="BG17" i="5"/>
  <c r="BH17" i="5"/>
  <c r="BF22" i="5"/>
  <c r="BG22" i="5"/>
  <c r="BH22" i="5"/>
  <c r="BF24" i="5"/>
  <c r="BG24" i="5"/>
  <c r="BH24" i="5"/>
  <c r="BF25" i="5"/>
  <c r="BG25" i="5"/>
  <c r="BH25" i="5"/>
  <c r="BF26" i="5"/>
  <c r="BG26" i="5"/>
  <c r="BH26" i="5"/>
  <c r="BF27" i="5"/>
  <c r="BG27" i="5"/>
  <c r="BH27" i="5"/>
  <c r="BF30" i="5"/>
  <c r="BG30" i="5"/>
  <c r="BH30" i="5"/>
  <c r="BF31" i="5"/>
  <c r="BG31" i="5"/>
  <c r="BH31" i="5"/>
  <c r="BF32" i="5"/>
  <c r="BG32" i="5"/>
  <c r="BH32" i="5"/>
  <c r="BF33" i="5"/>
  <c r="BG33" i="5"/>
  <c r="BH33" i="5"/>
  <c r="BF34" i="5"/>
  <c r="BG34" i="5"/>
  <c r="BH34" i="5"/>
  <c r="BF35" i="5"/>
  <c r="BG35" i="5"/>
  <c r="BH35" i="5"/>
  <c r="BF36" i="5"/>
  <c r="BG36" i="5"/>
  <c r="BH36" i="5"/>
  <c r="BF37" i="5"/>
  <c r="BG37" i="5"/>
  <c r="BH37" i="5"/>
  <c r="BF40" i="5"/>
  <c r="BG40" i="5"/>
  <c r="BH40" i="5"/>
  <c r="BF45" i="5"/>
  <c r="BG45" i="5"/>
  <c r="BH45" i="5"/>
  <c r="BF46" i="5"/>
  <c r="BG46" i="5"/>
  <c r="BH46" i="5"/>
  <c r="BF47" i="5"/>
  <c r="BG47" i="5"/>
  <c r="BH47" i="5"/>
  <c r="BF48" i="5"/>
  <c r="BG48" i="5"/>
  <c r="BH48" i="5"/>
  <c r="BF49" i="5"/>
  <c r="BG49" i="5"/>
  <c r="BH49" i="5"/>
  <c r="BF50" i="5"/>
  <c r="BG50" i="5"/>
  <c r="BH50" i="5"/>
  <c r="BF51" i="5"/>
  <c r="BG51" i="5"/>
  <c r="BH51" i="5"/>
  <c r="BF52" i="5"/>
  <c r="BG52" i="5"/>
  <c r="BH52" i="5"/>
  <c r="BF53" i="5"/>
  <c r="BG53" i="5"/>
  <c r="BH53" i="5"/>
  <c r="BE54" i="5"/>
  <c r="BF54" i="5"/>
  <c r="BG54" i="5"/>
  <c r="BH54" i="5"/>
  <c r="BF55" i="5"/>
  <c r="BG55" i="5"/>
  <c r="BH55" i="5"/>
  <c r="BF56" i="5"/>
  <c r="BG56" i="5"/>
  <c r="BH56" i="5"/>
  <c r="BF58" i="5"/>
  <c r="BG58" i="5"/>
  <c r="BH58" i="5"/>
  <c r="BF59" i="5"/>
  <c r="BG59" i="5"/>
  <c r="BH59" i="5"/>
  <c r="BF60" i="5"/>
  <c r="BG60" i="5"/>
  <c r="BH60" i="5"/>
  <c r="BF61" i="5"/>
  <c r="BG61" i="5"/>
  <c r="BH61" i="5"/>
  <c r="BH11" i="5"/>
  <c r="BH63" i="5"/>
  <c r="BH64" i="5"/>
  <c r="BH65" i="5"/>
  <c r="BH66" i="5"/>
  <c r="BH68" i="5"/>
  <c r="BH69" i="5"/>
  <c r="BH70" i="5"/>
  <c r="BH74" i="5"/>
  <c r="BH75" i="5"/>
  <c r="BH76" i="5"/>
  <c r="BF63" i="5"/>
  <c r="BG63" i="5"/>
  <c r="BF64" i="5"/>
  <c r="BG64" i="5"/>
  <c r="BF65" i="5"/>
  <c r="BG65" i="5"/>
  <c r="BF66" i="5"/>
  <c r="BG66" i="5"/>
  <c r="BF68" i="5"/>
  <c r="BG68" i="5"/>
  <c r="BF69" i="5"/>
  <c r="BG69" i="5"/>
  <c r="BF70" i="5"/>
  <c r="BG70" i="5"/>
  <c r="BF74" i="5"/>
  <c r="BG74" i="5"/>
  <c r="BF75" i="5"/>
  <c r="BG75" i="5"/>
  <c r="BF76" i="5"/>
  <c r="BG76" i="5"/>
  <c r="BG11" i="5"/>
  <c r="BF11" i="5"/>
  <c r="BJ80" i="5"/>
  <c r="BJ85" i="5" s="1"/>
  <c r="BA12" i="5"/>
  <c r="BB12" i="5"/>
  <c r="BA13" i="5"/>
  <c r="BB13" i="5"/>
  <c r="BA14" i="5"/>
  <c r="BB14" i="5"/>
  <c r="BA15" i="5"/>
  <c r="BB15" i="5"/>
  <c r="BA16" i="5"/>
  <c r="BB16" i="5"/>
  <c r="BA17" i="5"/>
  <c r="BB17" i="5"/>
  <c r="BA22" i="5"/>
  <c r="BB22" i="5"/>
  <c r="BA24" i="5"/>
  <c r="BB24" i="5"/>
  <c r="BA25" i="5"/>
  <c r="BB25" i="5"/>
  <c r="BA26" i="5"/>
  <c r="BB26" i="5"/>
  <c r="BA27" i="5"/>
  <c r="BA11" i="5"/>
  <c r="BA29" i="5"/>
  <c r="BA30" i="5"/>
  <c r="BA31" i="5"/>
  <c r="BA32" i="5"/>
  <c r="BA33" i="5"/>
  <c r="BA34" i="5"/>
  <c r="BA35" i="5"/>
  <c r="BA36" i="5"/>
  <c r="BA37" i="5"/>
  <c r="BA40" i="5"/>
  <c r="BA41" i="5"/>
  <c r="BA45" i="5"/>
  <c r="BA46" i="5"/>
  <c r="BA47" i="5"/>
  <c r="BA48" i="5"/>
  <c r="BA49" i="5"/>
  <c r="BA50" i="5"/>
  <c r="BA51" i="5"/>
  <c r="BA53" i="5"/>
  <c r="BA54" i="5"/>
  <c r="BA55" i="5"/>
  <c r="BA56" i="5"/>
  <c r="BA57" i="5"/>
  <c r="BA58" i="5"/>
  <c r="BA59" i="5"/>
  <c r="BA60" i="5"/>
  <c r="BA61" i="5"/>
  <c r="BA63" i="5"/>
  <c r="BA64" i="5"/>
  <c r="BA65" i="5"/>
  <c r="BA66" i="5"/>
  <c r="BA68" i="5"/>
  <c r="BA69" i="5"/>
  <c r="BA70" i="5"/>
  <c r="BA74" i="5"/>
  <c r="BA75" i="5"/>
  <c r="BA76" i="5"/>
  <c r="BB27" i="5"/>
  <c r="BB29" i="5"/>
  <c r="BB30" i="5"/>
  <c r="BB31" i="5"/>
  <c r="BB32" i="5"/>
  <c r="BB33" i="5"/>
  <c r="BB34" i="5"/>
  <c r="BB35" i="5"/>
  <c r="BB36" i="5"/>
  <c r="BB37" i="5"/>
  <c r="BB40" i="5"/>
  <c r="BB41" i="5"/>
  <c r="BB45" i="5"/>
  <c r="BB46" i="5"/>
  <c r="BB47" i="5"/>
  <c r="BB48" i="5"/>
  <c r="BB49" i="5"/>
  <c r="BB50" i="5"/>
  <c r="BB51" i="5"/>
  <c r="BB52" i="5"/>
  <c r="BB53" i="5"/>
  <c r="BB54" i="5"/>
  <c r="BB55" i="5"/>
  <c r="BB56" i="5"/>
  <c r="BB57" i="5"/>
  <c r="BB58" i="5"/>
  <c r="BB59" i="5"/>
  <c r="BB60" i="5"/>
  <c r="BB61" i="5"/>
  <c r="BB11" i="5"/>
  <c r="BB63" i="5"/>
  <c r="BB64" i="5"/>
  <c r="BB65" i="5"/>
  <c r="BB66" i="5"/>
  <c r="BB68" i="5"/>
  <c r="BB69" i="5"/>
  <c r="BB70" i="5"/>
  <c r="BB74" i="5"/>
  <c r="BB75" i="5"/>
  <c r="BB76" i="5"/>
  <c r="AZ14" i="5"/>
  <c r="AZ29" i="5"/>
  <c r="AZ54" i="5"/>
  <c r="AV54" i="5"/>
  <c r="AY80" i="5"/>
  <c r="AY85" i="5" s="1"/>
  <c r="AV46" i="5"/>
  <c r="AW46" i="5"/>
  <c r="AV47" i="5"/>
  <c r="AW47" i="5"/>
  <c r="AV48" i="5"/>
  <c r="AW48" i="5"/>
  <c r="AV49" i="5"/>
  <c r="AW49" i="5"/>
  <c r="AW12" i="5"/>
  <c r="AW11" i="5"/>
  <c r="AW13" i="5"/>
  <c r="AW14" i="5"/>
  <c r="AW15" i="5"/>
  <c r="AW16" i="5"/>
  <c r="AW17" i="5"/>
  <c r="AW22" i="5"/>
  <c r="AW24" i="5"/>
  <c r="AW25" i="5"/>
  <c r="AW26" i="5"/>
  <c r="AW27" i="5"/>
  <c r="AW29" i="5"/>
  <c r="AW30" i="5"/>
  <c r="AW31" i="5"/>
  <c r="AW32" i="5"/>
  <c r="AW33" i="5"/>
  <c r="AW34" i="5"/>
  <c r="AW35" i="5"/>
  <c r="AW36" i="5"/>
  <c r="AW37" i="5"/>
  <c r="AW40" i="5"/>
  <c r="AW41" i="5"/>
  <c r="AW45" i="5"/>
  <c r="AW50" i="5"/>
  <c r="AW51" i="5"/>
  <c r="AW52" i="5"/>
  <c r="AW53" i="5"/>
  <c r="AW55" i="5"/>
  <c r="AW56" i="5"/>
  <c r="AW57" i="5"/>
  <c r="AW58" i="5"/>
  <c r="AW59" i="5"/>
  <c r="AW60" i="5"/>
  <c r="AW61" i="5"/>
  <c r="AW63" i="5"/>
  <c r="AW64" i="5"/>
  <c r="AW65" i="5"/>
  <c r="AW66" i="5"/>
  <c r="AW68" i="5"/>
  <c r="AW69" i="5"/>
  <c r="AW70" i="5"/>
  <c r="AW74" i="5"/>
  <c r="AW75" i="5"/>
  <c r="AW76" i="5"/>
  <c r="AV12" i="5"/>
  <c r="AV13" i="5"/>
  <c r="AU14" i="5"/>
  <c r="AV14" i="5"/>
  <c r="AV15" i="5"/>
  <c r="AV16" i="5"/>
  <c r="AV17" i="5"/>
  <c r="AV22" i="5"/>
  <c r="AV24" i="5"/>
  <c r="AV25" i="5"/>
  <c r="AV26" i="5"/>
  <c r="AV27" i="5"/>
  <c r="AV29" i="5"/>
  <c r="AV30" i="5"/>
  <c r="AV31" i="5"/>
  <c r="AV32" i="5"/>
  <c r="AV33" i="5"/>
  <c r="AV34" i="5"/>
  <c r="AV35" i="5"/>
  <c r="AV36" i="5"/>
  <c r="AV37" i="5"/>
  <c r="AV40" i="5"/>
  <c r="AV41" i="5"/>
  <c r="AV45" i="5"/>
  <c r="AV50" i="5"/>
  <c r="AV51" i="5"/>
  <c r="AV52" i="5"/>
  <c r="AV53" i="5"/>
  <c r="AV55" i="5"/>
  <c r="AV56" i="5"/>
  <c r="AV57" i="5"/>
  <c r="AV58" i="5"/>
  <c r="AV59" i="5"/>
  <c r="AV60" i="5"/>
  <c r="AV61" i="5"/>
  <c r="AV63" i="5"/>
  <c r="AV64" i="5"/>
  <c r="AV65" i="5"/>
  <c r="AV66" i="5"/>
  <c r="AV68" i="5"/>
  <c r="AV69" i="5"/>
  <c r="AV70" i="5"/>
  <c r="AV74" i="5"/>
  <c r="AV75" i="5"/>
  <c r="AV76" i="5"/>
  <c r="AV11" i="5"/>
  <c r="AT80" i="5"/>
  <c r="AT85" i="5" s="1"/>
  <c r="AS12" i="5"/>
  <c r="AS13" i="5"/>
  <c r="AS14" i="5"/>
  <c r="AS15" i="5"/>
  <c r="AS16" i="5"/>
  <c r="AS17" i="5"/>
  <c r="AS22" i="5"/>
  <c r="AS24" i="5"/>
  <c r="AS25" i="5"/>
  <c r="AS26" i="5"/>
  <c r="AS27" i="5"/>
  <c r="AS29" i="5"/>
  <c r="AS30" i="5"/>
  <c r="AS31" i="5"/>
  <c r="AS32" i="5"/>
  <c r="AS33" i="5"/>
  <c r="AS34" i="5"/>
  <c r="AS35" i="5"/>
  <c r="AS36" i="5"/>
  <c r="AS37" i="5"/>
  <c r="AS40" i="5"/>
  <c r="AS41" i="5"/>
  <c r="AS45" i="5"/>
  <c r="AS46" i="5"/>
  <c r="AS47" i="5"/>
  <c r="AS48" i="5"/>
  <c r="AS49" i="5"/>
  <c r="AS50" i="5"/>
  <c r="AS51" i="5"/>
  <c r="AS52" i="5"/>
  <c r="AS53" i="5"/>
  <c r="AS55" i="5"/>
  <c r="AS56" i="5"/>
  <c r="AS57" i="5"/>
  <c r="AS58" i="5"/>
  <c r="AS59" i="5"/>
  <c r="AS60" i="5"/>
  <c r="AS61" i="5"/>
  <c r="AS63" i="5"/>
  <c r="AS64" i="5"/>
  <c r="AS65" i="5"/>
  <c r="AS66" i="5"/>
  <c r="AS68" i="5"/>
  <c r="AS69" i="5"/>
  <c r="AS70" i="5"/>
  <c r="AS74" i="5"/>
  <c r="AS75" i="5"/>
  <c r="AS76" i="5"/>
  <c r="AS11" i="5"/>
  <c r="AQ80" i="5"/>
  <c r="AQ85" i="5" s="1"/>
  <c r="AR14" i="5"/>
  <c r="AO14" i="5"/>
  <c r="AK11" i="5"/>
  <c r="AK57" i="5"/>
  <c r="AK41" i="5"/>
  <c r="AK80" i="5" s="1"/>
  <c r="AK85" i="5" s="1"/>
  <c r="AK29" i="5"/>
  <c r="AK25" i="5"/>
  <c r="AN80" i="5"/>
  <c r="AN85" i="5" s="1"/>
  <c r="AL80" i="5"/>
  <c r="AL85" i="5" s="1"/>
  <c r="AI80" i="5"/>
  <c r="AI85" i="5" s="1"/>
  <c r="AJ12" i="5"/>
  <c r="AM12" i="5" s="1"/>
  <c r="BE12" i="5" s="1"/>
  <c r="AJ15" i="5"/>
  <c r="AM15" i="5" s="1"/>
  <c r="AJ16" i="5"/>
  <c r="AM16" i="5" s="1"/>
  <c r="AJ17" i="5"/>
  <c r="AM17" i="5" s="1"/>
  <c r="AJ24" i="5"/>
  <c r="AM24" i="5" s="1"/>
  <c r="AJ25" i="5"/>
  <c r="AJ29" i="5"/>
  <c r="AO29" i="5"/>
  <c r="AJ30" i="5"/>
  <c r="AM30" i="5" s="1"/>
  <c r="AJ33" i="5"/>
  <c r="AM33" i="5" s="1"/>
  <c r="AZ33" i="5" s="1"/>
  <c r="AJ34" i="5"/>
  <c r="AM34" i="5"/>
  <c r="AO34" i="5" s="1"/>
  <c r="AJ35" i="5"/>
  <c r="AM35" i="5" s="1"/>
  <c r="AJ36" i="5"/>
  <c r="AM36" i="5" s="1"/>
  <c r="AJ45" i="5"/>
  <c r="AM45" i="5" s="1"/>
  <c r="AJ46" i="5"/>
  <c r="AM46" i="5" s="1"/>
  <c r="AJ47" i="5"/>
  <c r="AM47" i="5" s="1"/>
  <c r="BE47" i="5" s="1"/>
  <c r="AJ48" i="5"/>
  <c r="AM48" i="5" s="1"/>
  <c r="AJ49" i="5"/>
  <c r="AM49" i="5" s="1"/>
  <c r="AR49" i="5" s="1"/>
  <c r="AJ50" i="5"/>
  <c r="AM50" i="5" s="1"/>
  <c r="AJ51" i="5"/>
  <c r="AM51" i="5" s="1"/>
  <c r="AJ52" i="5"/>
  <c r="AM52" i="5" s="1"/>
  <c r="AJ53" i="5"/>
  <c r="AM53" i="5" s="1"/>
  <c r="AU53" i="5" s="1"/>
  <c r="AJ55" i="5"/>
  <c r="AM55" i="5" s="1"/>
  <c r="AJ56" i="5"/>
  <c r="AM56" i="5" s="1"/>
  <c r="AJ58" i="5"/>
  <c r="AM58" i="5" s="1"/>
  <c r="AJ59" i="5"/>
  <c r="AM59" i="5" s="1"/>
  <c r="AZ59" i="5" s="1"/>
  <c r="AJ61" i="5"/>
  <c r="AM61" i="5" s="1"/>
  <c r="AJ64" i="5"/>
  <c r="AM64" i="5" s="1"/>
  <c r="AJ65" i="5"/>
  <c r="AM65" i="5" s="1"/>
  <c r="AJ66" i="5"/>
  <c r="AM66" i="5" s="1"/>
  <c r="BE66" i="5" s="1"/>
  <c r="AJ68" i="5"/>
  <c r="AM68" i="5"/>
  <c r="AO68" i="5" s="1"/>
  <c r="AJ69" i="5"/>
  <c r="AM69" i="5" s="1"/>
  <c r="AZ69" i="5" s="1"/>
  <c r="AJ70" i="5"/>
  <c r="AM70" i="5" s="1"/>
  <c r="AJ74" i="5"/>
  <c r="AM74" i="5" s="1"/>
  <c r="AO74" i="5" s="1"/>
  <c r="AJ76" i="5"/>
  <c r="AM76" i="5"/>
  <c r="AO76" i="5" s="1"/>
  <c r="AG11" i="5"/>
  <c r="AF12" i="5"/>
  <c r="AF13" i="5"/>
  <c r="AF15" i="5"/>
  <c r="AF16" i="5"/>
  <c r="AF17" i="5"/>
  <c r="AF24" i="5"/>
  <c r="AF25" i="5"/>
  <c r="AF27" i="5"/>
  <c r="AF29" i="5"/>
  <c r="AF30" i="5"/>
  <c r="AF31" i="5"/>
  <c r="AF33" i="5"/>
  <c r="AF34" i="5"/>
  <c r="AF35" i="5"/>
  <c r="AF36" i="5"/>
  <c r="AF37" i="5"/>
  <c r="AF45" i="5"/>
  <c r="AF46" i="5"/>
  <c r="AF47" i="5"/>
  <c r="AF48" i="5"/>
  <c r="AF49" i="5"/>
  <c r="AF50" i="5"/>
  <c r="AF51" i="5"/>
  <c r="AF52" i="5"/>
  <c r="AF53" i="5"/>
  <c r="AF55" i="5"/>
  <c r="AF56" i="5"/>
  <c r="AF58" i="5"/>
  <c r="AF59" i="5"/>
  <c r="AF60" i="5"/>
  <c r="AF61" i="5"/>
  <c r="AF64" i="5"/>
  <c r="AF65" i="5"/>
  <c r="AF66" i="5"/>
  <c r="AF68" i="5"/>
  <c r="AF69" i="5"/>
  <c r="AF70" i="5"/>
  <c r="AF74" i="5"/>
  <c r="AF76" i="5"/>
  <c r="AH12" i="5"/>
  <c r="AH13" i="5"/>
  <c r="AH15" i="5"/>
  <c r="AH16" i="5"/>
  <c r="AH17" i="5"/>
  <c r="AH24" i="5"/>
  <c r="AH25" i="5"/>
  <c r="AH27" i="5"/>
  <c r="AG22" i="5"/>
  <c r="AJ22" i="5" s="1"/>
  <c r="AM22" i="5" s="1"/>
  <c r="AC22" i="5"/>
  <c r="AG26" i="5"/>
  <c r="AH26" i="5"/>
  <c r="AH29" i="5"/>
  <c r="D30" i="5"/>
  <c r="AH31" i="5"/>
  <c r="AG32" i="5"/>
  <c r="AJ32" i="5" s="1"/>
  <c r="AM32" i="5" s="1"/>
  <c r="AO32" i="5" s="1"/>
  <c r="AH32" i="5"/>
  <c r="AH33" i="5"/>
  <c r="AH34" i="5"/>
  <c r="AH35" i="5"/>
  <c r="AH36" i="5"/>
  <c r="AH37" i="5"/>
  <c r="AG40" i="5"/>
  <c r="AJ40" i="5"/>
  <c r="AM40" i="5" s="1"/>
  <c r="AU40" i="5" s="1"/>
  <c r="AG41" i="5"/>
  <c r="AJ41" i="5" s="1"/>
  <c r="AM41" i="5" s="1"/>
  <c r="AH45" i="5"/>
  <c r="AH46" i="5"/>
  <c r="AH47" i="5"/>
  <c r="AH48" i="5"/>
  <c r="AH49" i="5"/>
  <c r="AH50" i="5"/>
  <c r="AH51" i="5"/>
  <c r="AH52" i="5"/>
  <c r="AH53" i="5"/>
  <c r="AH55" i="5"/>
  <c r="AH56" i="5"/>
  <c r="AG57" i="5"/>
  <c r="AJ57" i="5" s="1"/>
  <c r="AM57" i="5" s="1"/>
  <c r="AH58" i="5"/>
  <c r="AH59" i="5"/>
  <c r="AH60" i="5"/>
  <c r="AH61" i="5"/>
  <c r="AG63" i="5"/>
  <c r="AH64" i="5"/>
  <c r="AH65" i="5"/>
  <c r="AH66" i="5"/>
  <c r="AH68" i="5"/>
  <c r="AH69" i="5"/>
  <c r="AH70" i="5"/>
  <c r="AH74" i="5"/>
  <c r="AG75" i="5"/>
  <c r="AH75" i="5"/>
  <c r="AH76" i="5"/>
  <c r="AD12" i="5"/>
  <c r="AE12" i="5"/>
  <c r="AD13" i="5"/>
  <c r="AE13" i="5"/>
  <c r="AD15" i="5"/>
  <c r="AE15" i="5"/>
  <c r="AD16" i="5"/>
  <c r="AE16" i="5"/>
  <c r="AD17" i="5"/>
  <c r="AE17" i="5"/>
  <c r="AD24" i="5"/>
  <c r="AE24" i="5"/>
  <c r="AD25" i="5"/>
  <c r="AE25" i="5"/>
  <c r="AD27" i="5"/>
  <c r="AE27" i="5"/>
  <c r="AD29" i="5"/>
  <c r="AE29" i="5"/>
  <c r="AE30" i="5"/>
  <c r="AD31" i="5"/>
  <c r="AE31" i="5"/>
  <c r="AD33" i="5"/>
  <c r="AE33" i="5"/>
  <c r="AD34" i="5"/>
  <c r="AE34" i="5"/>
  <c r="AD35" i="5"/>
  <c r="AE35" i="5"/>
  <c r="AD36" i="5"/>
  <c r="AE36" i="5"/>
  <c r="AD37" i="5"/>
  <c r="AE37" i="5"/>
  <c r="AD45" i="5"/>
  <c r="AE45" i="5"/>
  <c r="AD46" i="5"/>
  <c r="AE46" i="5"/>
  <c r="AD47" i="5"/>
  <c r="AE47" i="5"/>
  <c r="AD48" i="5"/>
  <c r="AE48" i="5"/>
  <c r="AD49" i="5"/>
  <c r="AE49" i="5"/>
  <c r="AD50" i="5"/>
  <c r="AE50" i="5"/>
  <c r="AD51" i="5"/>
  <c r="AE51" i="5"/>
  <c r="AD52" i="5"/>
  <c r="AE52" i="5"/>
  <c r="AD53" i="5"/>
  <c r="AE53" i="5"/>
  <c r="AD55" i="5"/>
  <c r="AE55" i="5"/>
  <c r="AD56" i="5"/>
  <c r="AE56" i="5"/>
  <c r="AD58" i="5"/>
  <c r="AE58" i="5"/>
  <c r="AD59" i="5"/>
  <c r="AE59" i="5"/>
  <c r="AD60" i="5"/>
  <c r="AE60" i="5"/>
  <c r="AD61" i="5"/>
  <c r="AE61" i="5"/>
  <c r="AD64" i="5"/>
  <c r="AE64" i="5"/>
  <c r="AD65" i="5"/>
  <c r="AE65" i="5"/>
  <c r="AD66" i="5"/>
  <c r="AE66" i="5"/>
  <c r="AD68" i="5"/>
  <c r="AE68" i="5"/>
  <c r="AD69" i="5"/>
  <c r="AE69" i="5"/>
  <c r="AD70" i="5"/>
  <c r="AE70" i="5"/>
  <c r="AD74" i="5"/>
  <c r="AE74" i="5"/>
  <c r="AD76" i="5"/>
  <c r="AE76" i="5"/>
  <c r="AC75" i="5"/>
  <c r="AE75" i="5"/>
  <c r="AC63" i="5"/>
  <c r="AC57" i="5"/>
  <c r="AE57" i="5" s="1"/>
  <c r="AC26" i="5"/>
  <c r="AC11" i="5"/>
  <c r="AE11" i="5" s="1"/>
  <c r="AC41" i="5"/>
  <c r="AC40" i="5"/>
  <c r="AD40" i="5" s="1"/>
  <c r="AC32" i="5"/>
  <c r="Y12" i="5"/>
  <c r="Y13" i="5"/>
  <c r="Y15" i="5"/>
  <c r="Y16" i="5"/>
  <c r="Y17" i="5"/>
  <c r="Y24" i="5"/>
  <c r="Y25" i="5"/>
  <c r="Y26" i="5"/>
  <c r="Y27" i="5"/>
  <c r="Y29" i="5"/>
  <c r="Y31" i="5"/>
  <c r="Y33" i="5"/>
  <c r="Y34" i="5"/>
  <c r="Y35" i="5"/>
  <c r="Y36" i="5"/>
  <c r="Y37" i="5"/>
  <c r="Y45" i="5"/>
  <c r="Y46" i="5"/>
  <c r="Y47" i="5"/>
  <c r="Y48" i="5"/>
  <c r="Y49" i="5"/>
  <c r="Y50" i="5"/>
  <c r="Y51" i="5"/>
  <c r="Y52" i="5"/>
  <c r="Y53" i="5"/>
  <c r="Y55" i="5"/>
  <c r="Y56" i="5"/>
  <c r="Y57" i="5"/>
  <c r="Y58" i="5"/>
  <c r="Y59" i="5"/>
  <c r="Y60" i="5"/>
  <c r="Y61" i="5"/>
  <c r="Y63" i="5"/>
  <c r="Y64" i="5"/>
  <c r="Y65" i="5"/>
  <c r="Y66" i="5"/>
  <c r="Y68" i="5"/>
  <c r="Y69" i="5"/>
  <c r="Y70" i="5"/>
  <c r="Y74" i="5"/>
  <c r="Y75" i="5"/>
  <c r="Y76" i="5"/>
  <c r="Y11" i="5"/>
  <c r="AR29" i="5"/>
  <c r="AU29" i="5"/>
  <c r="AB13" i="5"/>
  <c r="AB15" i="5"/>
  <c r="AB16" i="5"/>
  <c r="AB17" i="5"/>
  <c r="AB24" i="5"/>
  <c r="AB25" i="5"/>
  <c r="AB26" i="5"/>
  <c r="AB27" i="5"/>
  <c r="S11" i="5"/>
  <c r="W11" i="5" s="1"/>
  <c r="S12" i="5"/>
  <c r="X22" i="5"/>
  <c r="S22" i="5"/>
  <c r="S29" i="5"/>
  <c r="T29" i="5" s="1"/>
  <c r="U29" i="5"/>
  <c r="S30" i="5"/>
  <c r="AB31" i="5"/>
  <c r="X32" i="5"/>
  <c r="AB32" i="5" s="1"/>
  <c r="S32" i="5"/>
  <c r="U32" i="5" s="1"/>
  <c r="AB33" i="5"/>
  <c r="AB34" i="5"/>
  <c r="AB35" i="5"/>
  <c r="AB36" i="5"/>
  <c r="AB37" i="5"/>
  <c r="X40" i="5"/>
  <c r="S40" i="5"/>
  <c r="X41" i="5"/>
  <c r="AA41" i="5"/>
  <c r="S41" i="5"/>
  <c r="W41" i="5" s="1"/>
  <c r="AB45" i="5"/>
  <c r="AB46" i="5"/>
  <c r="AB47" i="5"/>
  <c r="AB48" i="5"/>
  <c r="AB49" i="5"/>
  <c r="S50" i="5"/>
  <c r="AB51" i="5"/>
  <c r="AB52" i="5"/>
  <c r="AB53" i="5"/>
  <c r="AB55" i="5"/>
  <c r="AB56" i="5"/>
  <c r="S57" i="5"/>
  <c r="AB58" i="5"/>
  <c r="AB59" i="5"/>
  <c r="AB60" i="5"/>
  <c r="AB61" i="5"/>
  <c r="S63" i="5"/>
  <c r="AB64" i="5"/>
  <c r="AB65" i="5"/>
  <c r="AB66" i="5"/>
  <c r="AB68" i="5"/>
  <c r="AB69" i="5"/>
  <c r="AB70" i="5"/>
  <c r="AB74" i="5"/>
  <c r="AB75" i="5"/>
  <c r="AB76" i="5"/>
  <c r="Z12" i="5"/>
  <c r="AA12" i="5"/>
  <c r="Z13" i="5"/>
  <c r="AA13" i="5"/>
  <c r="Z15" i="5"/>
  <c r="AA15" i="5"/>
  <c r="Z16" i="5"/>
  <c r="AA16" i="5"/>
  <c r="Z17" i="5"/>
  <c r="AA17" i="5"/>
  <c r="Z24" i="5"/>
  <c r="AA24" i="5"/>
  <c r="Z25" i="5"/>
  <c r="AA25" i="5"/>
  <c r="Z26" i="5"/>
  <c r="AA26" i="5"/>
  <c r="Z27" i="5"/>
  <c r="AA27" i="5"/>
  <c r="Z29" i="5"/>
  <c r="AA29" i="5"/>
  <c r="Z30" i="5"/>
  <c r="AA30" i="5"/>
  <c r="Z31" i="5"/>
  <c r="AA31" i="5"/>
  <c r="Z33" i="5"/>
  <c r="AA33" i="5"/>
  <c r="Z34" i="5"/>
  <c r="AA34" i="5"/>
  <c r="Z35" i="5"/>
  <c r="AA35" i="5"/>
  <c r="Z36" i="5"/>
  <c r="AA36" i="5"/>
  <c r="Z37" i="5"/>
  <c r="AA37" i="5"/>
  <c r="Z45" i="5"/>
  <c r="AA45" i="5"/>
  <c r="Z46" i="5"/>
  <c r="AA46" i="5"/>
  <c r="Z47" i="5"/>
  <c r="AA47" i="5"/>
  <c r="Z48" i="5"/>
  <c r="AA48" i="5"/>
  <c r="Z49" i="5"/>
  <c r="AA49" i="5"/>
  <c r="Z50" i="5"/>
  <c r="AA50" i="5"/>
  <c r="Z51" i="5"/>
  <c r="AA51" i="5"/>
  <c r="Z52" i="5"/>
  <c r="AA52" i="5"/>
  <c r="Z53" i="5"/>
  <c r="AA53" i="5"/>
  <c r="Z55" i="5"/>
  <c r="AA55" i="5"/>
  <c r="Z56" i="5"/>
  <c r="AA56" i="5"/>
  <c r="Z57" i="5"/>
  <c r="AA57" i="5"/>
  <c r="Z58" i="5"/>
  <c r="AA58" i="5"/>
  <c r="Z59" i="5"/>
  <c r="AA59" i="5"/>
  <c r="Z60" i="5"/>
  <c r="AA60" i="5"/>
  <c r="Z61" i="5"/>
  <c r="AA61" i="5"/>
  <c r="Z63" i="5"/>
  <c r="AA63" i="5"/>
  <c r="Z64" i="5"/>
  <c r="AA64" i="5"/>
  <c r="Z65" i="5"/>
  <c r="AA65" i="5"/>
  <c r="Z66" i="5"/>
  <c r="AA66" i="5"/>
  <c r="Z68" i="5"/>
  <c r="AA68" i="5"/>
  <c r="Z69" i="5"/>
  <c r="AA69" i="5"/>
  <c r="Z70" i="5"/>
  <c r="AA70" i="5"/>
  <c r="Z74" i="5"/>
  <c r="AA74" i="5"/>
  <c r="Z75" i="5"/>
  <c r="AA75" i="5"/>
  <c r="Z76" i="5"/>
  <c r="AA76" i="5"/>
  <c r="AA11" i="5"/>
  <c r="Z11" i="5"/>
  <c r="W13" i="5"/>
  <c r="W15" i="5"/>
  <c r="W16" i="5"/>
  <c r="W17" i="5"/>
  <c r="W24" i="5"/>
  <c r="W25" i="5"/>
  <c r="W26" i="5"/>
  <c r="W27" i="5"/>
  <c r="W31" i="5"/>
  <c r="W33" i="5"/>
  <c r="W34" i="5"/>
  <c r="W35" i="5"/>
  <c r="W36" i="5"/>
  <c r="W37" i="5"/>
  <c r="W45" i="5"/>
  <c r="W46" i="5"/>
  <c r="W47" i="5"/>
  <c r="W48" i="5"/>
  <c r="W49" i="5"/>
  <c r="W51" i="5"/>
  <c r="W52" i="5"/>
  <c r="W53" i="5"/>
  <c r="W55" i="5"/>
  <c r="W56" i="5"/>
  <c r="W58" i="5"/>
  <c r="W59" i="5"/>
  <c r="W60" i="5"/>
  <c r="W61" i="5"/>
  <c r="W64" i="5"/>
  <c r="W65" i="5"/>
  <c r="W66" i="5"/>
  <c r="W68" i="5"/>
  <c r="W69" i="5"/>
  <c r="W70" i="5"/>
  <c r="W74" i="5"/>
  <c r="W75" i="5"/>
  <c r="W76" i="5"/>
  <c r="U13" i="5"/>
  <c r="V13" i="5"/>
  <c r="U15" i="5"/>
  <c r="V15" i="5"/>
  <c r="U16" i="5"/>
  <c r="V16" i="5"/>
  <c r="U17" i="5"/>
  <c r="V17" i="5"/>
  <c r="U24" i="5"/>
  <c r="V24" i="5"/>
  <c r="U25" i="5"/>
  <c r="V25" i="5"/>
  <c r="U26" i="5"/>
  <c r="V26" i="5"/>
  <c r="U27" i="5"/>
  <c r="V27" i="5"/>
  <c r="U31" i="5"/>
  <c r="V31" i="5"/>
  <c r="U33" i="5"/>
  <c r="V33" i="5"/>
  <c r="U34" i="5"/>
  <c r="V34" i="5"/>
  <c r="U35" i="5"/>
  <c r="V35" i="5"/>
  <c r="U36" i="5"/>
  <c r="V36" i="5"/>
  <c r="U37" i="5"/>
  <c r="V37" i="5"/>
  <c r="U45" i="5"/>
  <c r="V45" i="5"/>
  <c r="U46" i="5"/>
  <c r="V46" i="5"/>
  <c r="U47" i="5"/>
  <c r="V47" i="5"/>
  <c r="U48" i="5"/>
  <c r="V48" i="5"/>
  <c r="U49" i="5"/>
  <c r="V49" i="5"/>
  <c r="U51" i="5"/>
  <c r="V51" i="5"/>
  <c r="U52" i="5"/>
  <c r="V52" i="5"/>
  <c r="U53" i="5"/>
  <c r="V53" i="5"/>
  <c r="U55" i="5"/>
  <c r="V55" i="5"/>
  <c r="U56" i="5"/>
  <c r="V56" i="5"/>
  <c r="U58" i="5"/>
  <c r="V58" i="5"/>
  <c r="U59" i="5"/>
  <c r="V59" i="5"/>
  <c r="U60" i="5"/>
  <c r="V60" i="5"/>
  <c r="U61" i="5"/>
  <c r="V61" i="5"/>
  <c r="V64" i="5"/>
  <c r="V65" i="5"/>
  <c r="V66" i="5"/>
  <c r="V68" i="5"/>
  <c r="V69" i="5"/>
  <c r="V70" i="5"/>
  <c r="V74" i="5"/>
  <c r="V75" i="5"/>
  <c r="V76" i="5"/>
  <c r="U64" i="5"/>
  <c r="U65" i="5"/>
  <c r="U66" i="5"/>
  <c r="U68" i="5"/>
  <c r="U69" i="5"/>
  <c r="U70" i="5"/>
  <c r="U74" i="5"/>
  <c r="U75" i="5"/>
  <c r="U76" i="5"/>
  <c r="Q12" i="5"/>
  <c r="Q11" i="5"/>
  <c r="Q13" i="5"/>
  <c r="Q15" i="5"/>
  <c r="Q16" i="5"/>
  <c r="Q17" i="5"/>
  <c r="Q22" i="5"/>
  <c r="Q24" i="5"/>
  <c r="Q25" i="5"/>
  <c r="Q26" i="5"/>
  <c r="Q27" i="5"/>
  <c r="Q29" i="5"/>
  <c r="Q30" i="5"/>
  <c r="Q31" i="5"/>
  <c r="Q32" i="5"/>
  <c r="Q33" i="5"/>
  <c r="Q34" i="5"/>
  <c r="Q35" i="5"/>
  <c r="Q36" i="5"/>
  <c r="Q37" i="5"/>
  <c r="Q40" i="5"/>
  <c r="Q41" i="5"/>
  <c r="Q45" i="5"/>
  <c r="Q46" i="5"/>
  <c r="Q47" i="5"/>
  <c r="Q48" i="5"/>
  <c r="Q49" i="5"/>
  <c r="Q50" i="5"/>
  <c r="Q51" i="5"/>
  <c r="Q52" i="5"/>
  <c r="Q53" i="5"/>
  <c r="Q55" i="5"/>
  <c r="Q56" i="5"/>
  <c r="Q57" i="5"/>
  <c r="Q58" i="5"/>
  <c r="Q59" i="5"/>
  <c r="Q60" i="5"/>
  <c r="Q61" i="5"/>
  <c r="Q63" i="5"/>
  <c r="Q64" i="5"/>
  <c r="Q65" i="5"/>
  <c r="Q66" i="5"/>
  <c r="Q68" i="5"/>
  <c r="Q69" i="5"/>
  <c r="Q70" i="5"/>
  <c r="Q74" i="5"/>
  <c r="Q75" i="5"/>
  <c r="R12" i="5"/>
  <c r="R13" i="5"/>
  <c r="R15" i="5"/>
  <c r="R16" i="5"/>
  <c r="R17" i="5"/>
  <c r="R22" i="5"/>
  <c r="R24" i="5"/>
  <c r="R25" i="5"/>
  <c r="R26" i="5"/>
  <c r="R27" i="5"/>
  <c r="R29" i="5"/>
  <c r="R30" i="5"/>
  <c r="R31" i="5"/>
  <c r="R32" i="5"/>
  <c r="R33" i="5"/>
  <c r="R34" i="5"/>
  <c r="R35" i="5"/>
  <c r="R36" i="5"/>
  <c r="R37" i="5"/>
  <c r="R40" i="5"/>
  <c r="R41" i="5"/>
  <c r="R45" i="5"/>
  <c r="R46" i="5"/>
  <c r="R47" i="5"/>
  <c r="R48" i="5"/>
  <c r="R49" i="5"/>
  <c r="R50" i="5"/>
  <c r="R51" i="5"/>
  <c r="R52" i="5"/>
  <c r="R53" i="5"/>
  <c r="R55" i="5"/>
  <c r="R56" i="5"/>
  <c r="R57" i="5"/>
  <c r="R58" i="5"/>
  <c r="R59" i="5"/>
  <c r="R60" i="5"/>
  <c r="R61" i="5"/>
  <c r="R63" i="5"/>
  <c r="R64" i="5"/>
  <c r="R65" i="5"/>
  <c r="R66" i="5"/>
  <c r="R68" i="5"/>
  <c r="R69" i="5"/>
  <c r="R70" i="5"/>
  <c r="R74" i="5"/>
  <c r="R75" i="5"/>
  <c r="R11" i="5"/>
  <c r="O80" i="5"/>
  <c r="O85" i="5" s="1"/>
  <c r="M12" i="5"/>
  <c r="N12" i="5"/>
  <c r="M13" i="5"/>
  <c r="N13" i="5"/>
  <c r="M15" i="5"/>
  <c r="N15" i="5"/>
  <c r="M16" i="5"/>
  <c r="N16" i="5"/>
  <c r="M17" i="5"/>
  <c r="N17" i="5"/>
  <c r="M22" i="5"/>
  <c r="N22" i="5"/>
  <c r="M24" i="5"/>
  <c r="N24" i="5"/>
  <c r="M25" i="5"/>
  <c r="N25" i="5"/>
  <c r="M26" i="5"/>
  <c r="N26" i="5"/>
  <c r="M27" i="5"/>
  <c r="N27" i="5"/>
  <c r="M29" i="5"/>
  <c r="N29" i="5"/>
  <c r="M30" i="5"/>
  <c r="N30" i="5"/>
  <c r="M31" i="5"/>
  <c r="N31" i="5"/>
  <c r="M32" i="5"/>
  <c r="N32" i="5"/>
  <c r="M33" i="5"/>
  <c r="N33" i="5"/>
  <c r="M34" i="5"/>
  <c r="N34" i="5"/>
  <c r="M35" i="5"/>
  <c r="N35" i="5"/>
  <c r="M36" i="5"/>
  <c r="N36" i="5"/>
  <c r="M37" i="5"/>
  <c r="N37" i="5"/>
  <c r="M40" i="5"/>
  <c r="N40" i="5"/>
  <c r="M41" i="5"/>
  <c r="N41" i="5"/>
  <c r="M45" i="5"/>
  <c r="N45" i="5"/>
  <c r="M46" i="5"/>
  <c r="N46" i="5"/>
  <c r="M47" i="5"/>
  <c r="N47" i="5"/>
  <c r="M48" i="5"/>
  <c r="N48" i="5"/>
  <c r="M49" i="5"/>
  <c r="N49" i="5"/>
  <c r="M50" i="5"/>
  <c r="N50" i="5"/>
  <c r="M51" i="5"/>
  <c r="N51" i="5"/>
  <c r="M52" i="5"/>
  <c r="N52" i="5"/>
  <c r="M53" i="5"/>
  <c r="N53" i="5"/>
  <c r="M55" i="5"/>
  <c r="N55" i="5"/>
  <c r="M56" i="5"/>
  <c r="N56" i="5"/>
  <c r="M57" i="5"/>
  <c r="N57" i="5"/>
  <c r="M58" i="5"/>
  <c r="N58" i="5"/>
  <c r="M59" i="5"/>
  <c r="N59" i="5"/>
  <c r="M60" i="5"/>
  <c r="N60" i="5"/>
  <c r="M61" i="5"/>
  <c r="N61" i="5"/>
  <c r="M63" i="5"/>
  <c r="N63" i="5"/>
  <c r="M64" i="5"/>
  <c r="N64" i="5"/>
  <c r="M65" i="5"/>
  <c r="N65" i="5"/>
  <c r="M66" i="5"/>
  <c r="N66" i="5"/>
  <c r="M68" i="5"/>
  <c r="N68" i="5"/>
  <c r="M69" i="5"/>
  <c r="N69" i="5"/>
  <c r="M70" i="5"/>
  <c r="N70" i="5"/>
  <c r="M74" i="5"/>
  <c r="N74" i="5"/>
  <c r="M75" i="5"/>
  <c r="N75" i="5"/>
  <c r="N11" i="5"/>
  <c r="M11" i="5"/>
  <c r="J80" i="5"/>
  <c r="J85" i="5" s="1"/>
  <c r="K80" i="5"/>
  <c r="K85" i="5" s="1"/>
  <c r="G80" i="5"/>
  <c r="G85" i="5" s="1"/>
  <c r="E80" i="5"/>
  <c r="E85" i="5" s="1"/>
  <c r="I12" i="5"/>
  <c r="I13" i="5"/>
  <c r="I15" i="5"/>
  <c r="I16" i="5"/>
  <c r="I17" i="5"/>
  <c r="I22" i="5"/>
  <c r="I24" i="5"/>
  <c r="I25" i="5"/>
  <c r="I26" i="5"/>
  <c r="I27" i="5"/>
  <c r="I29" i="5"/>
  <c r="I30" i="5"/>
  <c r="I31" i="5"/>
  <c r="I32" i="5"/>
  <c r="I33" i="5"/>
  <c r="I34" i="5"/>
  <c r="I35" i="5"/>
  <c r="I36" i="5"/>
  <c r="I37" i="5"/>
  <c r="I40" i="5"/>
  <c r="I41" i="5"/>
  <c r="I45" i="5"/>
  <c r="I46" i="5"/>
  <c r="I47" i="5"/>
  <c r="I48" i="5"/>
  <c r="I49" i="5"/>
  <c r="I50" i="5"/>
  <c r="I51" i="5"/>
  <c r="I52" i="5"/>
  <c r="I53" i="5"/>
  <c r="I55" i="5"/>
  <c r="I56" i="5"/>
  <c r="I57" i="5"/>
  <c r="I58" i="5"/>
  <c r="I59" i="5"/>
  <c r="I60" i="5"/>
  <c r="I61" i="5"/>
  <c r="I63" i="5"/>
  <c r="I64" i="5"/>
  <c r="I65" i="5"/>
  <c r="I66" i="5"/>
  <c r="I68" i="5"/>
  <c r="I69" i="5"/>
  <c r="I70" i="5"/>
  <c r="I74" i="5"/>
  <c r="I75" i="5"/>
  <c r="I11" i="5"/>
  <c r="Y41" i="5"/>
  <c r="BE29" i="5"/>
  <c r="BF29" i="5"/>
  <c r="BG29" i="5"/>
  <c r="AB50" i="5"/>
  <c r="T50" i="5"/>
  <c r="V40" i="5"/>
  <c r="T40" i="5"/>
  <c r="W22" i="5"/>
  <c r="T22" i="5"/>
  <c r="AB63" i="5"/>
  <c r="T63" i="5"/>
  <c r="Y30" i="5"/>
  <c r="P30" i="5"/>
  <c r="L30" i="5"/>
  <c r="H30" i="5"/>
  <c r="F30" i="5"/>
  <c r="AB57" i="5"/>
  <c r="T57" i="5"/>
  <c r="T41" i="5"/>
  <c r="AB30" i="5"/>
  <c r="T30" i="5"/>
  <c r="V32" i="5"/>
  <c r="T32" i="5"/>
  <c r="U11" i="5"/>
  <c r="T11" i="5"/>
  <c r="U63" i="5"/>
  <c r="AH57" i="5"/>
  <c r="BG57" i="5"/>
  <c r="V50" i="5"/>
  <c r="BH29" i="5"/>
  <c r="Z41" i="5"/>
  <c r="W29" i="5"/>
  <c r="AH40" i="5"/>
  <c r="U12" i="5"/>
  <c r="AF75" i="5"/>
  <c r="X80" i="5"/>
  <c r="U22" i="5"/>
  <c r="AJ75" i="5"/>
  <c r="AM75" i="5" s="1"/>
  <c r="U40" i="5"/>
  <c r="AE41" i="5"/>
  <c r="AJ26" i="5"/>
  <c r="AM26" i="5" s="1"/>
  <c r="W40" i="5"/>
  <c r="AD57" i="5"/>
  <c r="W50" i="5"/>
  <c r="W32" i="5"/>
  <c r="AB40" i="5"/>
  <c r="BH41" i="5"/>
  <c r="CB45" i="5"/>
  <c r="CB22" i="5"/>
  <c r="BV36" i="5"/>
  <c r="BX36" i="5" s="1"/>
  <c r="BV27" i="5"/>
  <c r="BX27" i="5" s="1"/>
  <c r="AB11" i="5"/>
  <c r="AD75" i="5"/>
  <c r="U57" i="5"/>
  <c r="V11" i="5"/>
  <c r="AB22" i="5"/>
  <c r="BV17" i="5"/>
  <c r="BX17" i="5" s="1"/>
  <c r="BV13" i="5"/>
  <c r="BX13" i="5" s="1"/>
  <c r="W57" i="5"/>
  <c r="W30" i="5"/>
  <c r="BD80" i="5"/>
  <c r="BD85" i="5" s="1"/>
  <c r="V30" i="5"/>
  <c r="U30" i="5"/>
  <c r="V63" i="5"/>
  <c r="AA22" i="5"/>
  <c r="Y22" i="5"/>
  <c r="AF57" i="5"/>
  <c r="CB57" i="5"/>
  <c r="V22" i="5"/>
  <c r="W63" i="5"/>
  <c r="U50" i="5"/>
  <c r="Z22" i="5"/>
  <c r="Y32" i="5"/>
  <c r="D80" i="5"/>
  <c r="D85" i="5" s="1"/>
  <c r="BG41" i="5"/>
  <c r="BF57" i="5"/>
  <c r="AH30" i="5"/>
  <c r="V57" i="5"/>
  <c r="AD30" i="5"/>
  <c r="AM60" i="5"/>
  <c r="AU60" i="5" s="1"/>
  <c r="AU34" i="5"/>
  <c r="BE34" i="5"/>
  <c r="AZ35" i="5"/>
  <c r="AO24" i="5"/>
  <c r="BE31" i="5"/>
  <c r="AR31" i="5"/>
  <c r="CB75" i="5"/>
  <c r="CB68" i="5"/>
  <c r="CB63" i="5"/>
  <c r="CB58" i="5"/>
  <c r="BP54" i="5"/>
  <c r="CB50" i="5"/>
  <c r="BR50" i="5"/>
  <c r="CB46" i="5"/>
  <c r="CB37" i="5"/>
  <c r="CB33" i="5"/>
  <c r="BP29" i="5"/>
  <c r="BQ29" i="5"/>
  <c r="BR29" i="5"/>
  <c r="CB29" i="5"/>
  <c r="BS29" i="5"/>
  <c r="BO29" i="5"/>
  <c r="CB24" i="5"/>
  <c r="CB15" i="5"/>
  <c r="AZ76" i="5"/>
  <c r="AR76" i="5"/>
  <c r="BE64" i="5"/>
  <c r="AO16" i="5"/>
  <c r="CB74" i="5"/>
  <c r="CB66" i="5"/>
  <c r="BR66" i="5"/>
  <c r="BP57" i="5"/>
  <c r="CB53" i="5"/>
  <c r="BP53" i="5"/>
  <c r="BR49" i="5"/>
  <c r="AZ51" i="5"/>
  <c r="AO27" i="5"/>
  <c r="AR27" i="5"/>
  <c r="CB69" i="5"/>
  <c r="BR69" i="5"/>
  <c r="CB64" i="5"/>
  <c r="BP64" i="5"/>
  <c r="BS55" i="5"/>
  <c r="CB55" i="5"/>
  <c r="BQ55" i="5"/>
  <c r="CB51" i="5"/>
  <c r="BO51" i="5"/>
  <c r="CB40" i="5"/>
  <c r="CB30" i="5"/>
  <c r="BS30" i="5"/>
  <c r="BP30" i="5"/>
  <c r="BQ30" i="5"/>
  <c r="BR30" i="5"/>
  <c r="BS25" i="5"/>
  <c r="BP25" i="5"/>
  <c r="BQ25" i="5"/>
  <c r="CB25" i="5"/>
  <c r="BR25" i="5"/>
  <c r="CB16" i="5"/>
  <c r="BP16" i="5"/>
  <c r="BS12" i="5"/>
  <c r="BP12" i="5"/>
  <c r="CB12" i="5"/>
  <c r="BQ12" i="5"/>
  <c r="BR12" i="5"/>
  <c r="AU45" i="5"/>
  <c r="AZ45" i="5"/>
  <c r="CB11" i="5"/>
  <c r="BE22" i="5"/>
  <c r="AZ68" i="5"/>
  <c r="AZ56" i="5"/>
  <c r="AO13" i="5"/>
  <c r="CB70" i="5"/>
  <c r="BS70" i="5"/>
  <c r="BR65" i="5"/>
  <c r="CB65" i="5"/>
  <c r="BP65" i="5"/>
  <c r="BP60" i="5"/>
  <c r="CB60" i="5"/>
  <c r="CB56" i="5"/>
  <c r="BQ56" i="5"/>
  <c r="CB52" i="5"/>
  <c r="BR48" i="5"/>
  <c r="BQ48" i="5"/>
  <c r="CB41" i="5"/>
  <c r="CB35" i="5"/>
  <c r="BR35" i="5"/>
  <c r="BS35" i="5"/>
  <c r="BO35" i="5"/>
  <c r="BP35" i="5"/>
  <c r="BQ35" i="5"/>
  <c r="BS31" i="5"/>
  <c r="BP31" i="5"/>
  <c r="CB31" i="5"/>
  <c r="BR26" i="5"/>
  <c r="CB26" i="5"/>
  <c r="BQ26" i="5"/>
  <c r="BP36" i="5"/>
  <c r="BQ13" i="5"/>
  <c r="BQ17" i="5"/>
  <c r="BP13" i="5"/>
  <c r="BP17" i="5"/>
  <c r="BS36" i="5"/>
  <c r="CB32" i="5"/>
  <c r="CB13" i="5"/>
  <c r="BR32" i="5"/>
  <c r="BR36" i="5"/>
  <c r="BS13" i="5"/>
  <c r="BS17" i="5"/>
  <c r="CB36" i="5"/>
  <c r="BE61" i="5" l="1"/>
  <c r="AU61" i="5"/>
  <c r="AR61" i="5"/>
  <c r="AZ61" i="5"/>
  <c r="AO61" i="5"/>
  <c r="AZ50" i="5"/>
  <c r="AO50" i="5"/>
  <c r="BE57" i="5"/>
  <c r="AZ57" i="5"/>
  <c r="AO57" i="5"/>
  <c r="AU57" i="5"/>
  <c r="AR57" i="5"/>
  <c r="AR15" i="5"/>
  <c r="BE15" i="5"/>
  <c r="AZ60" i="5"/>
  <c r="BP11" i="5"/>
  <c r="AR34" i="5"/>
  <c r="AF32" i="5"/>
  <c r="AB29" i="5"/>
  <c r="AM25" i="5"/>
  <c r="CP13" i="5"/>
  <c r="CU15" i="5"/>
  <c r="DA11" i="5"/>
  <c r="DB15" i="5"/>
  <c r="CT57" i="5"/>
  <c r="DO24" i="5"/>
  <c r="DM25" i="5"/>
  <c r="DO56" i="5"/>
  <c r="DO26" i="5"/>
  <c r="DO48" i="5"/>
  <c r="DO70" i="5"/>
  <c r="DM58" i="5"/>
  <c r="DM75" i="5"/>
  <c r="DV59" i="5"/>
  <c r="DT26" i="5"/>
  <c r="DT61" i="5"/>
  <c r="DT63" i="5"/>
  <c r="EC25" i="5"/>
  <c r="EC31" i="5"/>
  <c r="EK16" i="5"/>
  <c r="EU51" i="5"/>
  <c r="EJ76" i="5"/>
  <c r="EJ50" i="5"/>
  <c r="DW58" i="5"/>
  <c r="EL74" i="5"/>
  <c r="GD62" i="5"/>
  <c r="FF62" i="5"/>
  <c r="EY62" i="5"/>
  <c r="FP45" i="5"/>
  <c r="FK45" i="5"/>
  <c r="GD25" i="5"/>
  <c r="FK25" i="5"/>
  <c r="FB25" i="5"/>
  <c r="FF25" i="5"/>
  <c r="GM19" i="5"/>
  <c r="GP19" i="5"/>
  <c r="GT19" i="5"/>
  <c r="GY19" i="5"/>
  <c r="GF19" i="5"/>
  <c r="GJ19" i="5"/>
  <c r="GD19" i="5"/>
  <c r="GG19" i="5"/>
  <c r="GE19" i="5"/>
  <c r="HE19" i="5"/>
  <c r="HK19" i="5"/>
  <c r="BS32" i="5"/>
  <c r="BS52" i="5"/>
  <c r="BQ53" i="5"/>
  <c r="AZ34" i="5"/>
  <c r="BV32" i="5"/>
  <c r="BX32" i="5" s="1"/>
  <c r="V29" i="5"/>
  <c r="Z32" i="5"/>
  <c r="AF40" i="5"/>
  <c r="AA32" i="5"/>
  <c r="CK13" i="5"/>
  <c r="CU11" i="5"/>
  <c r="CT15" i="5"/>
  <c r="DM24" i="5"/>
  <c r="DM70" i="5"/>
  <c r="DO63" i="5"/>
  <c r="DV12" i="5"/>
  <c r="DT66" i="5"/>
  <c r="DV63" i="5"/>
  <c r="EK25" i="5"/>
  <c r="EU66" i="5"/>
  <c r="FF85" i="5"/>
  <c r="FM83" i="5"/>
  <c r="FM85" i="5" s="1"/>
  <c r="FG32" i="5"/>
  <c r="FF32" i="5"/>
  <c r="FH17" i="5"/>
  <c r="FR17" i="5"/>
  <c r="CU29" i="5"/>
  <c r="DB22" i="5"/>
  <c r="DB80" i="5" s="1"/>
  <c r="DB85" i="5" s="1"/>
  <c r="DM63" i="5"/>
  <c r="DT12" i="5"/>
  <c r="EC24" i="5"/>
  <c r="GD78" i="5"/>
  <c r="FB78" i="5"/>
  <c r="FP78" i="5"/>
  <c r="ET78" i="5"/>
  <c r="FK78" i="5"/>
  <c r="FF78" i="5"/>
  <c r="GF52" i="5"/>
  <c r="FG52" i="5"/>
  <c r="FM52" i="5"/>
  <c r="FF52" i="5"/>
  <c r="GF40" i="5"/>
  <c r="FX40" i="5"/>
  <c r="FH40" i="5"/>
  <c r="BP61" i="5"/>
  <c r="AU76" i="5"/>
  <c r="AZ53" i="5"/>
  <c r="AD11" i="5"/>
  <c r="CJ11" i="5"/>
  <c r="CS22" i="5"/>
  <c r="DO12" i="5"/>
  <c r="DO36" i="5"/>
  <c r="DV33" i="5"/>
  <c r="DV16" i="5"/>
  <c r="DT70" i="5"/>
  <c r="EC58" i="5"/>
  <c r="EC27" i="5"/>
  <c r="EC29" i="5"/>
  <c r="EK58" i="5"/>
  <c r="EK61" i="5"/>
  <c r="EJ69" i="5"/>
  <c r="EJ47" i="5"/>
  <c r="EL52" i="5"/>
  <c r="FB77" i="5"/>
  <c r="FK77" i="5"/>
  <c r="FV77" i="5"/>
  <c r="FV67" i="5"/>
  <c r="FB67" i="5"/>
  <c r="FK67" i="5"/>
  <c r="EY59" i="5"/>
  <c r="FP59" i="5"/>
  <c r="FU59" i="5" s="1"/>
  <c r="FV59" i="5" s="1"/>
  <c r="GA59" i="5" s="1"/>
  <c r="GC59" i="5" s="1"/>
  <c r="GD18" i="5"/>
  <c r="FV18" i="5"/>
  <c r="FB18" i="5"/>
  <c r="FF18" i="5"/>
  <c r="FG40" i="5"/>
  <c r="FG80" i="5" s="1"/>
  <c r="FM55" i="5"/>
  <c r="GF69" i="5"/>
  <c r="FG69" i="5"/>
  <c r="FM69" i="5"/>
  <c r="FH59" i="5"/>
  <c r="FR59" i="5"/>
  <c r="FG59" i="5"/>
  <c r="FW9" i="5"/>
  <c r="FV9" i="5"/>
  <c r="GA9" i="5" s="1"/>
  <c r="GC9" i="5" s="1"/>
  <c r="FX9" i="5"/>
  <c r="FY9" i="5"/>
  <c r="HS33" i="5"/>
  <c r="HE33" i="5"/>
  <c r="GM33" i="5"/>
  <c r="GG33" i="5"/>
  <c r="GF33" i="5"/>
  <c r="HK33" i="5"/>
  <c r="GT33" i="5"/>
  <c r="GJ33" i="5"/>
  <c r="GY33" i="5"/>
  <c r="GP33" i="5"/>
  <c r="GE33" i="5"/>
  <c r="V41" i="5"/>
  <c r="AR60" i="5"/>
  <c r="BS11" i="5"/>
  <c r="BE76" i="5"/>
  <c r="AH22" i="5"/>
  <c r="AO60" i="5"/>
  <c r="BQ31" i="5"/>
  <c r="BE60" i="5"/>
  <c r="AH41" i="5"/>
  <c r="AB41" i="5"/>
  <c r="CJ69" i="5"/>
  <c r="CV15" i="5"/>
  <c r="DB29" i="5"/>
  <c r="CV63" i="5"/>
  <c r="CT22" i="5"/>
  <c r="DO69" i="5"/>
  <c r="DO35" i="5"/>
  <c r="DO61" i="5"/>
  <c r="DO45" i="5"/>
  <c r="DO59" i="5"/>
  <c r="DV65" i="5"/>
  <c r="DT16" i="5"/>
  <c r="DT48" i="5"/>
  <c r="DV27" i="5"/>
  <c r="DT74" i="5"/>
  <c r="EC63" i="5"/>
  <c r="EC32" i="5"/>
  <c r="EK63" i="5"/>
  <c r="EK70" i="5"/>
  <c r="EU70" i="5"/>
  <c r="EU25" i="5"/>
  <c r="EG80" i="5"/>
  <c r="EY78" i="5"/>
  <c r="GD76" i="5"/>
  <c r="FF76" i="5"/>
  <c r="EY76" i="5"/>
  <c r="FP49" i="5"/>
  <c r="FU49" i="5" s="1"/>
  <c r="FF49" i="5"/>
  <c r="FK49" i="5"/>
  <c r="ET49" i="5"/>
  <c r="GD37" i="5"/>
  <c r="FV37" i="5"/>
  <c r="FP37" i="5"/>
  <c r="GD30" i="5"/>
  <c r="EY30" i="5"/>
  <c r="FF30" i="5"/>
  <c r="FV30" i="5"/>
  <c r="FB30" i="5"/>
  <c r="FG55" i="5"/>
  <c r="FG41" i="5"/>
  <c r="FX41" i="5"/>
  <c r="FH41" i="5"/>
  <c r="FM41" i="5"/>
  <c r="GY77" i="5"/>
  <c r="GG77" i="5"/>
  <c r="GJ77" i="5"/>
  <c r="GD77" i="5"/>
  <c r="GE77" i="5"/>
  <c r="HS66" i="5"/>
  <c r="HE66" i="5"/>
  <c r="GE66" i="5"/>
  <c r="GP66" i="5"/>
  <c r="HS54" i="5"/>
  <c r="GT54" i="5"/>
  <c r="GJ54" i="5"/>
  <c r="HE54" i="5"/>
  <c r="GE54" i="5"/>
  <c r="HS41" i="5"/>
  <c r="GF41" i="5"/>
  <c r="GG41" i="5"/>
  <c r="HE41" i="5"/>
  <c r="GP41" i="5"/>
  <c r="GE41" i="5"/>
  <c r="GJ41" i="5"/>
  <c r="L80" i="5"/>
  <c r="L85" i="5" s="1"/>
  <c r="EL60" i="5"/>
  <c r="EU78" i="5"/>
  <c r="FB75" i="5"/>
  <c r="ET75" i="5"/>
  <c r="FK75" i="5"/>
  <c r="FM40" i="5"/>
  <c r="FH26" i="5"/>
  <c r="FM26" i="5"/>
  <c r="FG26" i="5"/>
  <c r="FH13" i="5"/>
  <c r="FR13" i="5"/>
  <c r="FM13" i="5"/>
  <c r="HT79" i="5"/>
  <c r="HU79" i="5"/>
  <c r="HS79" i="5"/>
  <c r="IP79" i="5"/>
  <c r="IK79" i="5"/>
  <c r="IE79" i="5"/>
  <c r="HX79" i="5"/>
  <c r="IA79" i="5"/>
  <c r="IV28" i="5"/>
  <c r="HT28" i="5"/>
  <c r="HU28" i="5"/>
  <c r="HX28" i="5"/>
  <c r="IA28" i="5"/>
  <c r="BR11" i="5"/>
  <c r="CK11" i="5"/>
  <c r="CP11" i="5"/>
  <c r="DT25" i="5"/>
  <c r="EU54" i="5"/>
  <c r="EL29" i="5"/>
  <c r="ET67" i="5"/>
  <c r="FF59" i="5"/>
  <c r="FP67" i="5"/>
  <c r="FB62" i="5"/>
  <c r="FG17" i="5"/>
  <c r="FH52" i="5"/>
  <c r="FG48" i="5"/>
  <c r="FF48" i="5"/>
  <c r="FH35" i="5"/>
  <c r="FM35" i="5"/>
  <c r="FK85" i="5"/>
  <c r="FY76" i="5"/>
  <c r="GG76" i="5"/>
  <c r="FS76" i="5"/>
  <c r="FP76" i="5"/>
  <c r="FR76" i="5"/>
  <c r="JB78" i="5"/>
  <c r="IK78" i="5"/>
  <c r="IA78" i="5"/>
  <c r="HS78" i="5"/>
  <c r="HU78" i="5"/>
  <c r="HT78" i="5"/>
  <c r="IE78" i="5"/>
  <c r="BS53" i="5"/>
  <c r="BP32" i="5"/>
  <c r="BR31" i="5"/>
  <c r="BQ11" i="5"/>
  <c r="BR53" i="5"/>
  <c r="U41" i="5"/>
  <c r="CV57" i="5"/>
  <c r="CU57" i="5"/>
  <c r="DM51" i="5"/>
  <c r="DM66" i="5"/>
  <c r="DO58" i="5"/>
  <c r="DT59" i="5"/>
  <c r="DO76" i="5"/>
  <c r="DT58" i="5"/>
  <c r="EC16" i="5"/>
  <c r="EC69" i="5"/>
  <c r="EJ14" i="5"/>
  <c r="EE13" i="5"/>
  <c r="EI13" i="5" s="1"/>
  <c r="FV78" i="5"/>
  <c r="GF73" i="5"/>
  <c r="FH73" i="5"/>
  <c r="FF73" i="5"/>
  <c r="FR73" i="5"/>
  <c r="FG73" i="5"/>
  <c r="FM73" i="5"/>
  <c r="FH65" i="5"/>
  <c r="FG65" i="5"/>
  <c r="FM65" i="5"/>
  <c r="FF65" i="5"/>
  <c r="FQ70" i="5"/>
  <c r="FP70" i="5"/>
  <c r="FU70" i="5" s="1"/>
  <c r="FQ52" i="5"/>
  <c r="FP52" i="5"/>
  <c r="FR52" i="5"/>
  <c r="HS10" i="5"/>
  <c r="GF10" i="5"/>
  <c r="HE10" i="5"/>
  <c r="GJ10" i="5"/>
  <c r="HK10" i="5"/>
  <c r="GP10" i="5"/>
  <c r="GD10" i="5"/>
  <c r="GM10" i="5"/>
  <c r="GG10" i="5"/>
  <c r="GT10" i="5"/>
  <c r="GY10" i="5"/>
  <c r="GE10" i="5"/>
  <c r="IP51" i="5"/>
  <c r="HT51" i="5"/>
  <c r="HU51" i="5"/>
  <c r="IA51" i="5"/>
  <c r="IK17" i="5"/>
  <c r="JB17" i="5"/>
  <c r="HX17" i="5"/>
  <c r="IA17" i="5"/>
  <c r="IE17" i="5"/>
  <c r="HT17" i="5"/>
  <c r="HU17" i="5"/>
  <c r="FH78" i="5"/>
  <c r="FM53" i="5"/>
  <c r="FX62" i="5"/>
  <c r="FQ85" i="5"/>
  <c r="FQ75" i="5"/>
  <c r="FQ33" i="5"/>
  <c r="FY71" i="5"/>
  <c r="FY33" i="5"/>
  <c r="GG60" i="5"/>
  <c r="GG36" i="5"/>
  <c r="GE85" i="5"/>
  <c r="GD85" i="5"/>
  <c r="GD28" i="5"/>
  <c r="GE71" i="5"/>
  <c r="GE20" i="5"/>
  <c r="GE50" i="5"/>
  <c r="GP30" i="5"/>
  <c r="GM67" i="5"/>
  <c r="GT71" i="5"/>
  <c r="HK22" i="5"/>
  <c r="HE76" i="5"/>
  <c r="GU61" i="5"/>
  <c r="HB57" i="5"/>
  <c r="HB54" i="5"/>
  <c r="GV35" i="5"/>
  <c r="GV47" i="5"/>
  <c r="GV75" i="5"/>
  <c r="HM17" i="5"/>
  <c r="HM18" i="5"/>
  <c r="HM26" i="5"/>
  <c r="GU15" i="5"/>
  <c r="HF63" i="5"/>
  <c r="HT22" i="5"/>
  <c r="HT54" i="5"/>
  <c r="IE22" i="5"/>
  <c r="IG22" i="5"/>
  <c r="IO80" i="5"/>
  <c r="IY22" i="5"/>
  <c r="FP75" i="5"/>
  <c r="FU75" i="5" s="1"/>
  <c r="FX75" i="5" s="1"/>
  <c r="FF35" i="5"/>
  <c r="FR53" i="5"/>
  <c r="FM33" i="5"/>
  <c r="FS66" i="5"/>
  <c r="FY66" i="5"/>
  <c r="GG22" i="5"/>
  <c r="GJ28" i="5"/>
  <c r="GD20" i="5"/>
  <c r="GE22" i="5"/>
  <c r="GE42" i="5"/>
  <c r="GE60" i="5"/>
  <c r="GP56" i="5"/>
  <c r="GE30" i="5"/>
  <c r="GP67" i="5"/>
  <c r="GT29" i="5"/>
  <c r="GY78" i="5"/>
  <c r="HE22" i="5"/>
  <c r="GV26" i="5"/>
  <c r="GV57" i="5"/>
  <c r="GU50" i="5"/>
  <c r="GV78" i="5"/>
  <c r="HB29" i="5"/>
  <c r="HB71" i="5"/>
  <c r="HG11" i="5"/>
  <c r="HG17" i="5"/>
  <c r="HG80" i="5" s="1"/>
  <c r="HM76" i="5"/>
  <c r="GV43" i="5"/>
  <c r="HM43" i="5"/>
  <c r="HU22" i="5"/>
  <c r="HU54" i="5"/>
  <c r="IA11" i="5"/>
  <c r="HX22" i="5"/>
  <c r="IV58" i="5"/>
  <c r="IF22" i="5"/>
  <c r="IY11" i="5"/>
  <c r="FX26" i="5"/>
  <c r="FH53" i="5"/>
  <c r="FM62" i="5"/>
  <c r="GF66" i="5"/>
  <c r="FR41" i="5"/>
  <c r="FX85" i="5"/>
  <c r="FQ62" i="5"/>
  <c r="GJ56" i="5"/>
  <c r="GG20" i="5"/>
  <c r="GE78" i="5"/>
  <c r="GM28" i="5"/>
  <c r="GM78" i="5"/>
  <c r="GY30" i="5"/>
  <c r="GT15" i="5"/>
  <c r="GY56" i="5"/>
  <c r="HS51" i="5"/>
  <c r="HS22" i="5"/>
  <c r="GU53" i="5"/>
  <c r="GU29" i="5"/>
  <c r="GU78" i="5"/>
  <c r="HB61" i="5"/>
  <c r="GU54" i="5"/>
  <c r="HB34" i="5"/>
  <c r="HB62" i="5"/>
  <c r="HG78" i="5"/>
  <c r="HB11" i="5"/>
  <c r="HG62" i="5"/>
  <c r="HM53" i="5"/>
  <c r="HM47" i="5"/>
  <c r="HM50" i="5"/>
  <c r="GU43" i="5"/>
  <c r="HU11" i="5"/>
  <c r="HT27" i="5"/>
  <c r="HU58" i="5"/>
  <c r="IA58" i="5"/>
  <c r="HX11" i="5"/>
  <c r="GG66" i="5"/>
  <c r="GG54" i="5"/>
  <c r="GV61" i="5"/>
  <c r="GU34" i="5"/>
  <c r="HG15" i="5"/>
  <c r="HG45" i="5"/>
  <c r="HG53" i="5"/>
  <c r="IP22" i="5"/>
  <c r="GD41" i="5"/>
  <c r="FM70" i="5"/>
  <c r="FH62" i="5"/>
  <c r="GF54" i="5"/>
  <c r="FQ41" i="5"/>
  <c r="FY45" i="5"/>
  <c r="GD42" i="5"/>
  <c r="GE56" i="5"/>
  <c r="GM30" i="5"/>
  <c r="GT53" i="5"/>
  <c r="GT45" i="5"/>
  <c r="GY42" i="5"/>
  <c r="GM56" i="5"/>
  <c r="HK30" i="5"/>
  <c r="HE42" i="5"/>
  <c r="HB15" i="5"/>
  <c r="GU62" i="5"/>
  <c r="GU39" i="5"/>
  <c r="HB70" i="5"/>
  <c r="GU12" i="5"/>
  <c r="GU26" i="5"/>
  <c r="GV66" i="5"/>
  <c r="GV15" i="5"/>
  <c r="GU45" i="5"/>
  <c r="HM57" i="5"/>
  <c r="HM29" i="5"/>
  <c r="HL77" i="5"/>
  <c r="HL80" i="5" s="1"/>
  <c r="JI80" i="5"/>
  <c r="FG78" i="5"/>
  <c r="FG62" i="5"/>
  <c r="FG53" i="5"/>
  <c r="FG42" i="5"/>
  <c r="FX53" i="5"/>
  <c r="GF22" i="5"/>
  <c r="FS75" i="5"/>
  <c r="FS45" i="5"/>
  <c r="FS30" i="5"/>
  <c r="FQ57" i="5"/>
  <c r="GG30" i="5"/>
  <c r="GJ42" i="5"/>
  <c r="GJ50" i="5"/>
  <c r="GE67" i="5"/>
  <c r="GM22" i="5"/>
  <c r="GP60" i="5"/>
  <c r="GY20" i="5"/>
  <c r="GY50" i="5"/>
  <c r="GY67" i="5"/>
  <c r="GV12" i="5"/>
  <c r="GV34" i="5"/>
  <c r="GU66" i="5"/>
  <c r="HB45" i="5"/>
  <c r="HB75" i="5"/>
  <c r="GV71" i="5"/>
  <c r="HG70" i="5"/>
  <c r="HG50" i="5"/>
  <c r="HM61" i="5"/>
  <c r="HG29" i="5"/>
  <c r="HN76" i="5"/>
  <c r="HQ76" i="5"/>
  <c r="HR76" i="5" s="1"/>
  <c r="IK76" i="5" s="1"/>
  <c r="JB11" i="5"/>
  <c r="IM22" i="5"/>
  <c r="FR70" i="5"/>
  <c r="FW85" i="5"/>
  <c r="FS54" i="5"/>
  <c r="FQ66" i="5"/>
  <c r="FQ54" i="5"/>
  <c r="GD71" i="5"/>
  <c r="GP50" i="5"/>
  <c r="GP22" i="5"/>
  <c r="HS28" i="5"/>
  <c r="GU70" i="5"/>
  <c r="GV45" i="5"/>
  <c r="GV70" i="5"/>
  <c r="HG76" i="5"/>
  <c r="HD80" i="5"/>
  <c r="IE58" i="5"/>
  <c r="AZ26" i="5"/>
  <c r="AU26" i="5"/>
  <c r="BV47" i="5"/>
  <c r="BX47" i="5" s="1"/>
  <c r="BS47" i="5"/>
  <c r="BP47" i="5"/>
  <c r="BQ47" i="5"/>
  <c r="BR47" i="5"/>
  <c r="AU55" i="5"/>
  <c r="AO55" i="5"/>
  <c r="AR46" i="5"/>
  <c r="AZ46" i="5"/>
  <c r="IK65" i="5"/>
  <c r="HU65" i="5"/>
  <c r="HT65" i="5"/>
  <c r="HX61" i="5"/>
  <c r="HU61" i="5"/>
  <c r="IP47" i="5"/>
  <c r="IA47" i="5"/>
  <c r="JB47" i="5"/>
  <c r="HU47" i="5"/>
  <c r="HT47" i="5"/>
  <c r="HX47" i="5"/>
  <c r="HU42" i="5"/>
  <c r="HX42" i="5"/>
  <c r="IE42" i="5"/>
  <c r="HT42" i="5"/>
  <c r="IK34" i="5"/>
  <c r="HT34" i="5"/>
  <c r="IP34" i="5"/>
  <c r="HX34" i="5"/>
  <c r="HU34" i="5"/>
  <c r="IV34" i="5"/>
  <c r="IA34" i="5"/>
  <c r="HX30" i="5"/>
  <c r="HU30" i="5"/>
  <c r="HS30" i="5"/>
  <c r="IA30" i="5"/>
  <c r="HT30" i="5"/>
  <c r="JB15" i="5"/>
  <c r="HU15" i="5"/>
  <c r="HS15" i="5"/>
  <c r="IE15" i="5"/>
  <c r="HX15" i="5"/>
  <c r="IV15" i="5"/>
  <c r="IA15" i="5"/>
  <c r="HT15" i="5"/>
  <c r="BP26" i="5"/>
  <c r="BO69" i="5"/>
  <c r="BQ50" i="5"/>
  <c r="BE50" i="5"/>
  <c r="BV14" i="5"/>
  <c r="BX14" i="5" s="1"/>
  <c r="DG80" i="5"/>
  <c r="DO33" i="5"/>
  <c r="DM64" i="5"/>
  <c r="DM30" i="5"/>
  <c r="DM69" i="5"/>
  <c r="DM17" i="5"/>
  <c r="DM54" i="5"/>
  <c r="DV46" i="5"/>
  <c r="DT64" i="5"/>
  <c r="DV30" i="5"/>
  <c r="DT60" i="5"/>
  <c r="DV13" i="5"/>
  <c r="DV36" i="5"/>
  <c r="DV58" i="5"/>
  <c r="EC57" i="5"/>
  <c r="EC64" i="5"/>
  <c r="EK75" i="5"/>
  <c r="EK65" i="5"/>
  <c r="EK57" i="5"/>
  <c r="DL80" i="5"/>
  <c r="EU59" i="5"/>
  <c r="EJ61" i="5"/>
  <c r="EJ45" i="5"/>
  <c r="DW37" i="5"/>
  <c r="EE66" i="5"/>
  <c r="EI66" i="5" s="1"/>
  <c r="EA58" i="5"/>
  <c r="EM54" i="5"/>
  <c r="EA37" i="5"/>
  <c r="EM29" i="5"/>
  <c r="EN48" i="5"/>
  <c r="HT57" i="5"/>
  <c r="HU57" i="5"/>
  <c r="IP53" i="5"/>
  <c r="IA53" i="5"/>
  <c r="HU53" i="5"/>
  <c r="HT26" i="5"/>
  <c r="HX26" i="5"/>
  <c r="HU26" i="5"/>
  <c r="IA26" i="5"/>
  <c r="JB21" i="5"/>
  <c r="IV21" i="5"/>
  <c r="IK21" i="5"/>
  <c r="HX21" i="5"/>
  <c r="HU21" i="5"/>
  <c r="HS21" i="5"/>
  <c r="IE21" i="5"/>
  <c r="IA21" i="5"/>
  <c r="IP21" i="5"/>
  <c r="HT21" i="5"/>
  <c r="HU74" i="5"/>
  <c r="IE74" i="5"/>
  <c r="HT74" i="5"/>
  <c r="AR32" i="5"/>
  <c r="BR14" i="5"/>
  <c r="BO14" i="5"/>
  <c r="BP34" i="5"/>
  <c r="BO50" i="5"/>
  <c r="AU50" i="5"/>
  <c r="P80" i="5"/>
  <c r="P85" i="5" s="1"/>
  <c r="DO46" i="5"/>
  <c r="DO57" i="5"/>
  <c r="DO14" i="5"/>
  <c r="DT46" i="5"/>
  <c r="DT30" i="5"/>
  <c r="DO60" i="5"/>
  <c r="DV70" i="5"/>
  <c r="EC54" i="5"/>
  <c r="EA70" i="5"/>
  <c r="EA62" i="5"/>
  <c r="EE58" i="5"/>
  <c r="EI58" i="5" s="1"/>
  <c r="EA50" i="5"/>
  <c r="EM37" i="5"/>
  <c r="EE24" i="5"/>
  <c r="EJ67" i="5"/>
  <c r="DW46" i="5"/>
  <c r="DW80" i="5" s="1"/>
  <c r="DV26" i="5"/>
  <c r="DV48" i="5"/>
  <c r="DV64" i="5"/>
  <c r="DV68" i="5"/>
  <c r="HT71" i="5"/>
  <c r="IK71" i="5"/>
  <c r="HX71" i="5"/>
  <c r="HU71" i="5"/>
  <c r="IA71" i="5"/>
  <c r="JB67" i="5"/>
  <c r="IA67" i="5"/>
  <c r="HU67" i="5"/>
  <c r="IE67" i="5"/>
  <c r="HT67" i="5"/>
  <c r="HX63" i="5"/>
  <c r="HU63" i="5"/>
  <c r="IA63" i="5"/>
  <c r="HT63" i="5"/>
  <c r="IP63" i="5"/>
  <c r="HU49" i="5"/>
  <c r="HT49" i="5"/>
  <c r="IV45" i="5"/>
  <c r="HU45" i="5"/>
  <c r="IE45" i="5"/>
  <c r="IE32" i="5"/>
  <c r="HU32" i="5"/>
  <c r="HS32" i="5"/>
  <c r="IA32" i="5"/>
  <c r="HT32" i="5"/>
  <c r="JB13" i="5"/>
  <c r="HX13" i="5"/>
  <c r="HU13" i="5"/>
  <c r="IA13" i="5"/>
  <c r="HT13" i="5"/>
  <c r="EJ58" i="5"/>
  <c r="CB80" i="5"/>
  <c r="BS14" i="5"/>
  <c r="BP14" i="5"/>
  <c r="BS26" i="5"/>
  <c r="BS50" i="5"/>
  <c r="BP50" i="5"/>
  <c r="AR50" i="5"/>
  <c r="DM46" i="5"/>
  <c r="DM57" i="5"/>
  <c r="DO49" i="5"/>
  <c r="DO75" i="5"/>
  <c r="DV24" i="5"/>
  <c r="DV50" i="5"/>
  <c r="DV75" i="5"/>
  <c r="DT69" i="5"/>
  <c r="DV17" i="5"/>
  <c r="DV14" i="5"/>
  <c r="DT54" i="5"/>
  <c r="EC17" i="5"/>
  <c r="EC75" i="5"/>
  <c r="EC46" i="5"/>
  <c r="EC65" i="5"/>
  <c r="EK17" i="5"/>
  <c r="EK54" i="5"/>
  <c r="EK49" i="5"/>
  <c r="EK46" i="5"/>
  <c r="EK24" i="5"/>
  <c r="EU30" i="5"/>
  <c r="EJ59" i="5"/>
  <c r="DW66" i="5"/>
  <c r="EM70" i="5"/>
  <c r="EE62" i="5"/>
  <c r="EI62" i="5" s="1"/>
  <c r="EM50" i="5"/>
  <c r="EE33" i="5"/>
  <c r="EN68" i="5"/>
  <c r="EL68" i="5"/>
  <c r="EN40" i="5"/>
  <c r="EK40" i="5"/>
  <c r="EN33" i="5"/>
  <c r="EL33" i="5"/>
  <c r="EL16" i="5"/>
  <c r="EN16" i="5"/>
  <c r="IE55" i="5"/>
  <c r="JB55" i="5"/>
  <c r="IK55" i="5"/>
  <c r="HX55" i="5"/>
  <c r="IA55" i="5"/>
  <c r="HT55" i="5"/>
  <c r="HU55" i="5"/>
  <c r="HU24" i="5"/>
  <c r="HS24" i="5"/>
  <c r="HT24" i="5"/>
  <c r="HS19" i="5"/>
  <c r="HU19" i="5"/>
  <c r="IE19" i="5"/>
  <c r="HX19" i="5"/>
  <c r="HT19" i="5"/>
  <c r="IP19" i="5"/>
  <c r="IA19" i="5"/>
  <c r="IK9" i="5"/>
  <c r="IP9" i="5"/>
  <c r="HT9" i="5"/>
  <c r="IV9" i="5"/>
  <c r="IE9" i="5"/>
  <c r="HX9" i="5"/>
  <c r="HU9" i="5"/>
  <c r="IA9" i="5"/>
  <c r="FP68" i="5"/>
  <c r="FP65" i="5"/>
  <c r="FU65" i="5" s="1"/>
  <c r="FY65" i="5" s="1"/>
  <c r="FB58" i="5"/>
  <c r="FV58" i="5"/>
  <c r="GD58" i="5"/>
  <c r="FM54" i="5"/>
  <c r="FR64" i="5"/>
  <c r="FH24" i="5"/>
  <c r="FR67" i="5"/>
  <c r="FR15" i="5"/>
  <c r="FH30" i="5"/>
  <c r="FX15" i="5"/>
  <c r="FX24" i="5"/>
  <c r="GF67" i="5"/>
  <c r="GF64" i="5"/>
  <c r="GF37" i="5"/>
  <c r="FS67" i="5"/>
  <c r="FQ69" i="5"/>
  <c r="FY52" i="5"/>
  <c r="FY67" i="5"/>
  <c r="FY73" i="5"/>
  <c r="FY69" i="5"/>
  <c r="GG69" i="5"/>
  <c r="GG67" i="5"/>
  <c r="GG52" i="5"/>
  <c r="GM60" i="5"/>
  <c r="GT41" i="5"/>
  <c r="GY54" i="5"/>
  <c r="GT60" i="5"/>
  <c r="GT77" i="5"/>
  <c r="HK41" i="5"/>
  <c r="HK54" i="5"/>
  <c r="HK66" i="5"/>
  <c r="HK77" i="5"/>
  <c r="HS67" i="5"/>
  <c r="HS42" i="5"/>
  <c r="HS71" i="5"/>
  <c r="EM63" i="5"/>
  <c r="EM51" i="5"/>
  <c r="ET54" i="5"/>
  <c r="FP61" i="5"/>
  <c r="FU61" i="5" s="1"/>
  <c r="FY61" i="5" s="1"/>
  <c r="FV68" i="5"/>
  <c r="FH70" i="5"/>
  <c r="FH54" i="5"/>
  <c r="FM24" i="5"/>
  <c r="FR78" i="5"/>
  <c r="FR42" i="5"/>
  <c r="FM37" i="5"/>
  <c r="FM30" i="5"/>
  <c r="FX64" i="5"/>
  <c r="FX78" i="5"/>
  <c r="FS73" i="5"/>
  <c r="FS64" i="5"/>
  <c r="FS52" i="5"/>
  <c r="GM41" i="5"/>
  <c r="GM77" i="5"/>
  <c r="GT50" i="5"/>
  <c r="GM54" i="5"/>
  <c r="GT66" i="5"/>
  <c r="GM71" i="5"/>
  <c r="HK50" i="5"/>
  <c r="HK60" i="5"/>
  <c r="HK71" i="5"/>
  <c r="HS69" i="5"/>
  <c r="HS53" i="5"/>
  <c r="FK68" i="5"/>
  <c r="FV12" i="5"/>
  <c r="FV45" i="5"/>
  <c r="GD40" i="5"/>
  <c r="FR24" i="5"/>
  <c r="FR37" i="5"/>
  <c r="FM58" i="5"/>
  <c r="FM15" i="5"/>
  <c r="FR30" i="5"/>
  <c r="HS9" i="5"/>
  <c r="FP73" i="5"/>
  <c r="FS56" i="5"/>
  <c r="FQ56" i="5"/>
  <c r="FY60" i="5"/>
  <c r="GP77" i="5"/>
  <c r="GY41" i="5"/>
  <c r="GM50" i="5"/>
  <c r="GY60" i="5"/>
  <c r="GM66" i="5"/>
  <c r="HE50" i="5"/>
  <c r="HE60" i="5"/>
  <c r="HE71" i="5"/>
  <c r="HS74" i="5"/>
  <c r="HS63" i="5"/>
  <c r="HS57" i="5"/>
  <c r="HS45" i="5"/>
  <c r="JB39" i="5"/>
  <c r="HT39" i="5"/>
  <c r="FH39" i="5"/>
  <c r="FK39" i="5"/>
  <c r="FG39" i="5"/>
  <c r="FX39" i="5"/>
  <c r="EU39" i="5"/>
  <c r="EY39" i="5"/>
  <c r="FV39" i="5"/>
  <c r="GE39" i="5"/>
  <c r="AO41" i="5"/>
  <c r="AZ41" i="5"/>
  <c r="BE70" i="5"/>
  <c r="AZ70" i="5"/>
  <c r="AU70" i="5"/>
  <c r="AO70" i="5"/>
  <c r="AR70" i="5"/>
  <c r="AU48" i="5"/>
  <c r="AO48" i="5"/>
  <c r="AZ48" i="5"/>
  <c r="AR48" i="5"/>
  <c r="BE48" i="5"/>
  <c r="BO46" i="5"/>
  <c r="BS46" i="5"/>
  <c r="BQ46" i="5"/>
  <c r="BV46" i="5"/>
  <c r="BX46" i="5" s="1"/>
  <c r="BP46" i="5"/>
  <c r="BR46" i="5"/>
  <c r="FV13" i="5"/>
  <c r="GA13" i="5" s="1"/>
  <c r="GC13" i="5" s="1"/>
  <c r="FX13" i="5"/>
  <c r="FY13" i="5"/>
  <c r="FW13" i="5"/>
  <c r="BE65" i="5"/>
  <c r="AO65" i="5"/>
  <c r="AR65" i="5"/>
  <c r="AU65" i="5"/>
  <c r="AZ65" i="5"/>
  <c r="AR36" i="5"/>
  <c r="AO36" i="5"/>
  <c r="AZ36" i="5"/>
  <c r="AU36" i="5"/>
  <c r="BE36" i="5"/>
  <c r="BO36" i="5"/>
  <c r="BQ45" i="5"/>
  <c r="BP45" i="5"/>
  <c r="BS45" i="5"/>
  <c r="BR45" i="5"/>
  <c r="BV45" i="5"/>
  <c r="BX45" i="5" s="1"/>
  <c r="AO58" i="5"/>
  <c r="AR58" i="5"/>
  <c r="BE58" i="5"/>
  <c r="AU58" i="5"/>
  <c r="AZ58" i="5"/>
  <c r="BV41" i="5"/>
  <c r="BX41" i="5" s="1"/>
  <c r="BR41" i="5"/>
  <c r="BQ41" i="5"/>
  <c r="BS41" i="5"/>
  <c r="BP41" i="5"/>
  <c r="HS16" i="5"/>
  <c r="GY16" i="5"/>
  <c r="GD16" i="5"/>
  <c r="GE16" i="5"/>
  <c r="HE16" i="5"/>
  <c r="GM16" i="5"/>
  <c r="GJ16" i="5"/>
  <c r="GF16" i="5"/>
  <c r="HK16" i="5"/>
  <c r="GP16" i="5"/>
  <c r="GT16" i="5"/>
  <c r="GG16" i="5"/>
  <c r="AU30" i="5"/>
  <c r="BO30" i="5"/>
  <c r="BE30" i="5"/>
  <c r="AZ30" i="5"/>
  <c r="AO30" i="5"/>
  <c r="AR30" i="5"/>
  <c r="BE52" i="5"/>
  <c r="AZ52" i="5"/>
  <c r="AU52" i="5"/>
  <c r="AR52" i="5"/>
  <c r="AO52" i="5"/>
  <c r="BE17" i="5"/>
  <c r="AR17" i="5"/>
  <c r="BV40" i="5"/>
  <c r="BX40" i="5" s="1"/>
  <c r="BQ40" i="5"/>
  <c r="BF80" i="5"/>
  <c r="EM31" i="5"/>
  <c r="EE31" i="5"/>
  <c r="EA31" i="5"/>
  <c r="EE52" i="5"/>
  <c r="EI52" i="5" s="1"/>
  <c r="EA52" i="5"/>
  <c r="DW52" i="5"/>
  <c r="EE60" i="5"/>
  <c r="EI60" i="5" s="1"/>
  <c r="EA60" i="5"/>
  <c r="DW60" i="5"/>
  <c r="EE75" i="5"/>
  <c r="EI75" i="5" s="1"/>
  <c r="EA75" i="5"/>
  <c r="DW75" i="5"/>
  <c r="FY58" i="5"/>
  <c r="FQ58" i="5"/>
  <c r="FR58" i="5"/>
  <c r="FS58" i="5"/>
  <c r="FP58" i="5"/>
  <c r="AO26" i="5"/>
  <c r="BR27" i="5"/>
  <c r="BS27" i="5"/>
  <c r="BP27" i="5"/>
  <c r="BP48" i="5"/>
  <c r="BQ52" i="5"/>
  <c r="BR52" i="5"/>
  <c r="BE68" i="5"/>
  <c r="BS16" i="5"/>
  <c r="BO34" i="5"/>
  <c r="AU46" i="5"/>
  <c r="AR55" i="5"/>
  <c r="AZ55" i="5"/>
  <c r="BO24" i="5"/>
  <c r="BQ24" i="5"/>
  <c r="CZ80" i="5"/>
  <c r="CZ85" i="5" s="1"/>
  <c r="DM33" i="5"/>
  <c r="DM14" i="5"/>
  <c r="DM27" i="5"/>
  <c r="DM36" i="5"/>
  <c r="DM49" i="5"/>
  <c r="DM37" i="5"/>
  <c r="DT24" i="5"/>
  <c r="DT33" i="5"/>
  <c r="DT51" i="5"/>
  <c r="DV35" i="5"/>
  <c r="DT14" i="5"/>
  <c r="DT27" i="5"/>
  <c r="DT36" i="5"/>
  <c r="EC11" i="5"/>
  <c r="EC30" i="5"/>
  <c r="EC13" i="5"/>
  <c r="EC35" i="5"/>
  <c r="EC14" i="5"/>
  <c r="EC36" i="5"/>
  <c r="EC33" i="5"/>
  <c r="EK11" i="5"/>
  <c r="EK27" i="5"/>
  <c r="EK15" i="5"/>
  <c r="EK26" i="5"/>
  <c r="EU48" i="5"/>
  <c r="EU36" i="5"/>
  <c r="EU14" i="5"/>
  <c r="EM60" i="5"/>
  <c r="FP54" i="5"/>
  <c r="FK54" i="5"/>
  <c r="GD54" i="5"/>
  <c r="FF54" i="5"/>
  <c r="FB54" i="5"/>
  <c r="GE47" i="5"/>
  <c r="FW61" i="5"/>
  <c r="GD63" i="5"/>
  <c r="FK63" i="5"/>
  <c r="FF63" i="5"/>
  <c r="ET63" i="5"/>
  <c r="FB63" i="5"/>
  <c r="EY63" i="5"/>
  <c r="GD36" i="5"/>
  <c r="FK36" i="5"/>
  <c r="FB36" i="5"/>
  <c r="FV36" i="5"/>
  <c r="EY36" i="5"/>
  <c r="ET36" i="5"/>
  <c r="EE35" i="5"/>
  <c r="EA35" i="5"/>
  <c r="DW35" i="5"/>
  <c r="EE64" i="5"/>
  <c r="EI64" i="5" s="1"/>
  <c r="EA64" i="5"/>
  <c r="DW64" i="5"/>
  <c r="GD60" i="5"/>
  <c r="FV60" i="5"/>
  <c r="FF60" i="5"/>
  <c r="FB60" i="5"/>
  <c r="FP60" i="5"/>
  <c r="ET60" i="5"/>
  <c r="BO26" i="5"/>
  <c r="BO48" i="5"/>
  <c r="BP52" i="5"/>
  <c r="AR68" i="5"/>
  <c r="AU68" i="5"/>
  <c r="BR16" i="5"/>
  <c r="BR34" i="5"/>
  <c r="BS34" i="5"/>
  <c r="BO59" i="5"/>
  <c r="AO46" i="5"/>
  <c r="BE46" i="5"/>
  <c r="BE55" i="5"/>
  <c r="BO74" i="5"/>
  <c r="BS24" i="5"/>
  <c r="BP24" i="5"/>
  <c r="CO80" i="5"/>
  <c r="DO15" i="5"/>
  <c r="DO29" i="5"/>
  <c r="DO11" i="5"/>
  <c r="DO22" i="5"/>
  <c r="DO32" i="5"/>
  <c r="DV15" i="5"/>
  <c r="DV29" i="5"/>
  <c r="DV37" i="5"/>
  <c r="DV22" i="5"/>
  <c r="DV32" i="5"/>
  <c r="EC22" i="5"/>
  <c r="EC15" i="5"/>
  <c r="EC37" i="5"/>
  <c r="EK32" i="5"/>
  <c r="EU11" i="5"/>
  <c r="EI14" i="5"/>
  <c r="DU80" i="5"/>
  <c r="H80" i="5"/>
  <c r="H85" i="5" s="1"/>
  <c r="EJ60" i="5"/>
  <c r="DW31" i="5"/>
  <c r="EM75" i="5"/>
  <c r="EN69" i="5"/>
  <c r="EL69" i="5"/>
  <c r="EM69" i="5"/>
  <c r="EN65" i="5"/>
  <c r="EM65" i="5"/>
  <c r="EN61" i="5"/>
  <c r="EM61" i="5"/>
  <c r="EN57" i="5"/>
  <c r="EL57" i="5"/>
  <c r="EM57" i="5"/>
  <c r="EN53" i="5"/>
  <c r="EM53" i="5"/>
  <c r="EL53" i="5"/>
  <c r="EN49" i="5"/>
  <c r="EM49" i="5"/>
  <c r="EL49" i="5"/>
  <c r="EN45" i="5"/>
  <c r="EM45" i="5"/>
  <c r="EN34" i="5"/>
  <c r="EM34" i="5"/>
  <c r="EL30" i="5"/>
  <c r="EM30" i="5"/>
  <c r="EL25" i="5"/>
  <c r="EM25" i="5"/>
  <c r="EM17" i="5"/>
  <c r="EN17" i="5"/>
  <c r="HK59" i="5"/>
  <c r="GM59" i="5"/>
  <c r="GE59" i="5"/>
  <c r="GT59" i="5"/>
  <c r="GJ59" i="5"/>
  <c r="GF59" i="5"/>
  <c r="HS59" i="5"/>
  <c r="GY59" i="5"/>
  <c r="GP59" i="5"/>
  <c r="GG59" i="5"/>
  <c r="FW16" i="5"/>
  <c r="FX16" i="5"/>
  <c r="FY16" i="5"/>
  <c r="FX59" i="5"/>
  <c r="FY59" i="5"/>
  <c r="FW59" i="5"/>
  <c r="FW17" i="5"/>
  <c r="FV17" i="5"/>
  <c r="GA17" i="5" s="1"/>
  <c r="GC17" i="5" s="1"/>
  <c r="FX17" i="5"/>
  <c r="FW26" i="5"/>
  <c r="FY26" i="5"/>
  <c r="FV26" i="5"/>
  <c r="GA26" i="5" s="1"/>
  <c r="GC26" i="5" s="1"/>
  <c r="GD69" i="5"/>
  <c r="EY69" i="5"/>
  <c r="ET69" i="5"/>
  <c r="FV69" i="5"/>
  <c r="FP69" i="5"/>
  <c r="FF69" i="5"/>
  <c r="FK69" i="5"/>
  <c r="FB69" i="5"/>
  <c r="GD66" i="5"/>
  <c r="FP66" i="5"/>
  <c r="FF66" i="5"/>
  <c r="ET66" i="5"/>
  <c r="FK66" i="5"/>
  <c r="EY66" i="5"/>
  <c r="GD50" i="5"/>
  <c r="FK50" i="5"/>
  <c r="ET50" i="5"/>
  <c r="FF50" i="5"/>
  <c r="EY50" i="5"/>
  <c r="FV50" i="5"/>
  <c r="FB50" i="5"/>
  <c r="EU50" i="5"/>
  <c r="GD46" i="5"/>
  <c r="FB46" i="5"/>
  <c r="ET46" i="5"/>
  <c r="FP46" i="5"/>
  <c r="FF46" i="5"/>
  <c r="EY46" i="5"/>
  <c r="EY17" i="5"/>
  <c r="FK17" i="5"/>
  <c r="FF17" i="5"/>
  <c r="FB17" i="5"/>
  <c r="FK13" i="5"/>
  <c r="ET13" i="5"/>
  <c r="FB13" i="5"/>
  <c r="FF13" i="5"/>
  <c r="EY13" i="5"/>
  <c r="FB55" i="5"/>
  <c r="FK55" i="5"/>
  <c r="EY55" i="5"/>
  <c r="U80" i="5"/>
  <c r="EM11" i="5"/>
  <c r="EE11" i="5"/>
  <c r="EA11" i="5"/>
  <c r="EA80" i="5" s="1"/>
  <c r="EM26" i="5"/>
  <c r="EE26" i="5"/>
  <c r="EA26" i="5"/>
  <c r="EE41" i="5"/>
  <c r="EI41" i="5" s="1"/>
  <c r="EA41" i="5"/>
  <c r="DW41" i="5"/>
  <c r="EE48" i="5"/>
  <c r="EI48" i="5" s="1"/>
  <c r="EA48" i="5"/>
  <c r="DW48" i="5"/>
  <c r="EE56" i="5"/>
  <c r="EI56" i="5" s="1"/>
  <c r="EA56" i="5"/>
  <c r="DW56" i="5"/>
  <c r="EE68" i="5"/>
  <c r="EI68" i="5" s="1"/>
  <c r="EA68" i="5"/>
  <c r="DW68" i="5"/>
  <c r="GD57" i="5"/>
  <c r="FK57" i="5"/>
  <c r="FF57" i="5"/>
  <c r="FB57" i="5"/>
  <c r="ET57" i="5"/>
  <c r="BE26" i="5"/>
  <c r="BO27" i="5"/>
  <c r="AR26" i="5"/>
  <c r="BS48" i="5"/>
  <c r="BO52" i="5"/>
  <c r="BQ16" i="5"/>
  <c r="BQ34" i="5"/>
  <c r="BR24" i="5"/>
  <c r="BG80" i="5"/>
  <c r="CF80" i="5"/>
  <c r="DF80" i="5"/>
  <c r="DF85" i="5" s="1"/>
  <c r="DM15" i="5"/>
  <c r="DM29" i="5"/>
  <c r="DM11" i="5"/>
  <c r="DM22" i="5"/>
  <c r="DM32" i="5"/>
  <c r="DT15" i="5"/>
  <c r="DT29" i="5"/>
  <c r="DV11" i="5"/>
  <c r="DV56" i="5"/>
  <c r="DV31" i="5"/>
  <c r="DV41" i="5"/>
  <c r="DT22" i="5"/>
  <c r="DT32" i="5"/>
  <c r="EK33" i="5"/>
  <c r="EU60" i="5"/>
  <c r="EU57" i="5"/>
  <c r="F80" i="5"/>
  <c r="F85" i="5" s="1"/>
  <c r="DW26" i="5"/>
  <c r="EM68" i="5"/>
  <c r="EM52" i="5"/>
  <c r="HS47" i="5"/>
  <c r="GJ47" i="5"/>
  <c r="GF47" i="5"/>
  <c r="HE47" i="5"/>
  <c r="GM47" i="5"/>
  <c r="GG47" i="5"/>
  <c r="HK47" i="5"/>
  <c r="GT47" i="5"/>
  <c r="GD47" i="5"/>
  <c r="FK60" i="5"/>
  <c r="FX47" i="5"/>
  <c r="FW47" i="5"/>
  <c r="FY47" i="5"/>
  <c r="FP57" i="5"/>
  <c r="FW27" i="5"/>
  <c r="FV27" i="5"/>
  <c r="GA27" i="5" s="1"/>
  <c r="GC27" i="5" s="1"/>
  <c r="GM27" i="5" s="1"/>
  <c r="FX27" i="5"/>
  <c r="GD31" i="5"/>
  <c r="FV31" i="5"/>
  <c r="FB31" i="5"/>
  <c r="EY31" i="5"/>
  <c r="FP31" i="5"/>
  <c r="FF31" i="5"/>
  <c r="FK31" i="5"/>
  <c r="FK27" i="5"/>
  <c r="FB27" i="5"/>
  <c r="EY27" i="5"/>
  <c r="GD24" i="5"/>
  <c r="ET24" i="5"/>
  <c r="FV24" i="5"/>
  <c r="FB24" i="5"/>
  <c r="EY24" i="5"/>
  <c r="FP24" i="5"/>
  <c r="FF55" i="5"/>
  <c r="EJ51" i="5"/>
  <c r="DW50" i="5"/>
  <c r="EE70" i="5"/>
  <c r="EI70" i="5" s="1"/>
  <c r="DV62" i="5"/>
  <c r="EA54" i="5"/>
  <c r="EM46" i="5"/>
  <c r="EA33" i="5"/>
  <c r="EE29" i="5"/>
  <c r="EM24" i="5"/>
  <c r="EM67" i="5"/>
  <c r="EN51" i="5"/>
  <c r="EN32" i="5"/>
  <c r="FV70" i="5"/>
  <c r="GA70" i="5" s="1"/>
  <c r="GC70" i="5" s="1"/>
  <c r="GF70" i="5" s="1"/>
  <c r="EY45" i="5"/>
  <c r="EY70" i="5"/>
  <c r="ET56" i="5"/>
  <c r="ET39" i="5"/>
  <c r="ET35" i="5"/>
  <c r="ET48" i="5"/>
  <c r="EY15" i="5"/>
  <c r="FF51" i="5"/>
  <c r="FB76" i="5"/>
  <c r="FF27" i="5"/>
  <c r="FB48" i="5"/>
  <c r="FB64" i="5"/>
  <c r="FP35" i="5"/>
  <c r="FP51" i="5"/>
  <c r="FB61" i="5"/>
  <c r="FK15" i="5"/>
  <c r="FP22" i="5"/>
  <c r="FK32" i="5"/>
  <c r="FP48" i="5"/>
  <c r="FU48" i="5" s="1"/>
  <c r="FK70" i="5"/>
  <c r="FV51" i="5"/>
  <c r="FV22" i="5"/>
  <c r="GD56" i="5"/>
  <c r="GD45" i="5"/>
  <c r="GD35" i="5"/>
  <c r="GD22" i="5"/>
  <c r="GF74" i="5"/>
  <c r="FG74" i="5"/>
  <c r="FX74" i="5"/>
  <c r="FH74" i="5"/>
  <c r="GF51" i="5"/>
  <c r="FM51" i="5"/>
  <c r="FG51" i="5"/>
  <c r="FH51" i="5"/>
  <c r="FH48" i="5"/>
  <c r="FM48" i="5"/>
  <c r="GF42" i="5"/>
  <c r="FM42" i="5"/>
  <c r="FF42" i="5"/>
  <c r="FH42" i="5"/>
  <c r="FS48" i="5"/>
  <c r="FY74" i="5"/>
  <c r="FS74" i="5"/>
  <c r="FR74" i="5"/>
  <c r="FS65" i="5"/>
  <c r="FR65" i="5"/>
  <c r="FS61" i="5"/>
  <c r="FR61" i="5"/>
  <c r="EJ15" i="5"/>
  <c r="GF77" i="5"/>
  <c r="FM77" i="5"/>
  <c r="FX77" i="5"/>
  <c r="FH77" i="5"/>
  <c r="GF57" i="5"/>
  <c r="FR57" i="5"/>
  <c r="FX57" i="5"/>
  <c r="FM57" i="5"/>
  <c r="FG57" i="5"/>
  <c r="FR27" i="5"/>
  <c r="FM27" i="5"/>
  <c r="FH27" i="5"/>
  <c r="GF21" i="5"/>
  <c r="FM21" i="5"/>
  <c r="FF21" i="5"/>
  <c r="FX21" i="5"/>
  <c r="FH21" i="5"/>
  <c r="FM14" i="5"/>
  <c r="FH14" i="5"/>
  <c r="FL80" i="5"/>
  <c r="GG42" i="5"/>
  <c r="FY42" i="5"/>
  <c r="FP42" i="5"/>
  <c r="FQ42" i="5"/>
  <c r="FS42" i="5"/>
  <c r="GG35" i="5"/>
  <c r="FQ35" i="5"/>
  <c r="FS35" i="5"/>
  <c r="FY35" i="5"/>
  <c r="FR35" i="5"/>
  <c r="IV76" i="5"/>
  <c r="EJ66" i="5"/>
  <c r="EJ25" i="5"/>
  <c r="EM33" i="5"/>
  <c r="EA24" i="5"/>
  <c r="EM47" i="5"/>
  <c r="FX70" i="5"/>
  <c r="ET76" i="5"/>
  <c r="ET64" i="5"/>
  <c r="EY61" i="5"/>
  <c r="ET51" i="5"/>
  <c r="ET22" i="5"/>
  <c r="EY48" i="5"/>
  <c r="FF45" i="5"/>
  <c r="FB32" i="5"/>
  <c r="FB56" i="5"/>
  <c r="FK64" i="5"/>
  <c r="FK76" i="5"/>
  <c r="FB15" i="5"/>
  <c r="FV64" i="5"/>
  <c r="FV15" i="5"/>
  <c r="FG21" i="5"/>
  <c r="FR48" i="5"/>
  <c r="FR77" i="5"/>
  <c r="GF60" i="5"/>
  <c r="FR60" i="5"/>
  <c r="FX60" i="5"/>
  <c r="GF35" i="5"/>
  <c r="FX35" i="5"/>
  <c r="FG35" i="5"/>
  <c r="GF32" i="5"/>
  <c r="FX32" i="5"/>
  <c r="FH32" i="5"/>
  <c r="FR32" i="5"/>
  <c r="FM32" i="5"/>
  <c r="FR55" i="5"/>
  <c r="FP55" i="5"/>
  <c r="FU55" i="5" s="1"/>
  <c r="FQ55" i="5"/>
  <c r="FS55" i="5"/>
  <c r="GG51" i="5"/>
  <c r="FQ51" i="5"/>
  <c r="FY51" i="5"/>
  <c r="FS51" i="5"/>
  <c r="IK69" i="5"/>
  <c r="IV69" i="5"/>
  <c r="IV64" i="5"/>
  <c r="IP64" i="5"/>
  <c r="IA64" i="5"/>
  <c r="IV61" i="5"/>
  <c r="IA61" i="5"/>
  <c r="IE61" i="5"/>
  <c r="JB56" i="5"/>
  <c r="IE56" i="5"/>
  <c r="JB48" i="5"/>
  <c r="IP48" i="5"/>
  <c r="IK48" i="5"/>
  <c r="JB45" i="5"/>
  <c r="IP45" i="5"/>
  <c r="HX45" i="5"/>
  <c r="JB35" i="5"/>
  <c r="IV35" i="5"/>
  <c r="IV24" i="5"/>
  <c r="IP24" i="5"/>
  <c r="HX24" i="5"/>
  <c r="IA24" i="5"/>
  <c r="JB18" i="5"/>
  <c r="IP18" i="5"/>
  <c r="IA18" i="5"/>
  <c r="IE10" i="5"/>
  <c r="IA10" i="5"/>
  <c r="IM80" i="5"/>
  <c r="FX69" i="5"/>
  <c r="FE80" i="5"/>
  <c r="FC80" i="5"/>
  <c r="FS78" i="5"/>
  <c r="FP71" i="5"/>
  <c r="FQ60" i="5"/>
  <c r="FQ14" i="5"/>
  <c r="GG78" i="5"/>
  <c r="GG57" i="5"/>
  <c r="GG50" i="5"/>
  <c r="HK58" i="5"/>
  <c r="HK76" i="5"/>
  <c r="HK53" i="5"/>
  <c r="HK62" i="5"/>
  <c r="HK56" i="5"/>
  <c r="GM8" i="5"/>
  <c r="GV54" i="5"/>
  <c r="HM65" i="5"/>
  <c r="HX48" i="5"/>
  <c r="IA27" i="5"/>
  <c r="HX53" i="5"/>
  <c r="IE48" i="5"/>
  <c r="IE53" i="5"/>
  <c r="IP35" i="5"/>
  <c r="IP32" i="5"/>
  <c r="IP56" i="5"/>
  <c r="IK45" i="5"/>
  <c r="IV73" i="5"/>
  <c r="JB10" i="5"/>
  <c r="JB53" i="5"/>
  <c r="IV32" i="5"/>
  <c r="IP71" i="5"/>
  <c r="IE71" i="5"/>
  <c r="IV66" i="5"/>
  <c r="HX66" i="5"/>
  <c r="JB63" i="5"/>
  <c r="IK63" i="5"/>
  <c r="IP50" i="5"/>
  <c r="IE50" i="5"/>
  <c r="HX50" i="5"/>
  <c r="IV50" i="5"/>
  <c r="IA50" i="5"/>
  <c r="JB41" i="5"/>
  <c r="IP41" i="5"/>
  <c r="IE41" i="5"/>
  <c r="IK26" i="5"/>
  <c r="JB26" i="5"/>
  <c r="IP26" i="5"/>
  <c r="IE26" i="5"/>
  <c r="IK20" i="5"/>
  <c r="IE20" i="5"/>
  <c r="HE58" i="5"/>
  <c r="HE53" i="5"/>
  <c r="HE62" i="5"/>
  <c r="HE56" i="5"/>
  <c r="HM68" i="5"/>
  <c r="IE64" i="5"/>
  <c r="IP61" i="5"/>
  <c r="HX74" i="5"/>
  <c r="IA74" i="5"/>
  <c r="IV65" i="5"/>
  <c r="IE65" i="5"/>
  <c r="IK60" i="5"/>
  <c r="IE60" i="5"/>
  <c r="JB60" i="5"/>
  <c r="IP60" i="5"/>
  <c r="IP57" i="5"/>
  <c r="IE57" i="5"/>
  <c r="IA57" i="5"/>
  <c r="IK52" i="5"/>
  <c r="IV52" i="5"/>
  <c r="HX52" i="5"/>
  <c r="IV49" i="5"/>
  <c r="IA49" i="5"/>
  <c r="IK49" i="5"/>
  <c r="IK43" i="5"/>
  <c r="JB43" i="5"/>
  <c r="JB36" i="5"/>
  <c r="IE36" i="5"/>
  <c r="IV36" i="5"/>
  <c r="IV31" i="5"/>
  <c r="HX31" i="5"/>
  <c r="IA31" i="5"/>
  <c r="IK28" i="5"/>
  <c r="IP28" i="5"/>
  <c r="IE28" i="5"/>
  <c r="IK22" i="5"/>
  <c r="IA22" i="5"/>
  <c r="IV19" i="5"/>
  <c r="IK19" i="5"/>
  <c r="JB19" i="5"/>
  <c r="IP14" i="5"/>
  <c r="IV14" i="5"/>
  <c r="IE14" i="5"/>
  <c r="FM78" i="5"/>
  <c r="FX25" i="5"/>
  <c r="FX52" i="5"/>
  <c r="FX58" i="5"/>
  <c r="FF39" i="5"/>
  <c r="FS57" i="5"/>
  <c r="HK64" i="5"/>
  <c r="HK46" i="5"/>
  <c r="HK69" i="5"/>
  <c r="HK51" i="5"/>
  <c r="HK73" i="5"/>
  <c r="HK42" i="5"/>
  <c r="HK67" i="5"/>
  <c r="HA80" i="5"/>
  <c r="HU56" i="5"/>
  <c r="HU64" i="5"/>
  <c r="HU73" i="5"/>
  <c r="HT45" i="5"/>
  <c r="HT53" i="5"/>
  <c r="HT61" i="5"/>
  <c r="HT69" i="5"/>
  <c r="IA56" i="5"/>
  <c r="IA69" i="5"/>
  <c r="IA45" i="5"/>
  <c r="IA65" i="5"/>
  <c r="HX32" i="5"/>
  <c r="IE73" i="5"/>
  <c r="IE24" i="5"/>
  <c r="IP65" i="5"/>
  <c r="IP43" i="5"/>
  <c r="IP74" i="5"/>
  <c r="IP10" i="5"/>
  <c r="IV56" i="5"/>
  <c r="IV27" i="5"/>
  <c r="IV70" i="5"/>
  <c r="IP70" i="5"/>
  <c r="IE70" i="5"/>
  <c r="IP62" i="5"/>
  <c r="IK62" i="5"/>
  <c r="IV59" i="5"/>
  <c r="IP59" i="5"/>
  <c r="IK54" i="5"/>
  <c r="JB54" i="5"/>
  <c r="IP54" i="5"/>
  <c r="JB51" i="5"/>
  <c r="IE51" i="5"/>
  <c r="IK46" i="5"/>
  <c r="HX46" i="5"/>
  <c r="IA46" i="5"/>
  <c r="IK42" i="5"/>
  <c r="JB42" i="5"/>
  <c r="IA42" i="5"/>
  <c r="IV42" i="5"/>
  <c r="IP42" i="5"/>
  <c r="JB30" i="5"/>
  <c r="IV30" i="5"/>
  <c r="IP30" i="5"/>
  <c r="IE30" i="5"/>
  <c r="IP25" i="5"/>
  <c r="IE25" i="5"/>
  <c r="IV25" i="5"/>
  <c r="IP11" i="5"/>
  <c r="IK13" i="5"/>
  <c r="IK15" i="5"/>
  <c r="JB9" i="5"/>
  <c r="IE13" i="5"/>
  <c r="IE11" i="5"/>
  <c r="IP13" i="5"/>
  <c r="IV17" i="5"/>
  <c r="IV11" i="5"/>
  <c r="JD80" i="5"/>
  <c r="IP37" i="5"/>
  <c r="IK37" i="5"/>
  <c r="IE37" i="5"/>
  <c r="HT37" i="5"/>
  <c r="HX37" i="5"/>
  <c r="HU37" i="5"/>
  <c r="HS37" i="5"/>
  <c r="IA37" i="5"/>
  <c r="BV37" i="5"/>
  <c r="BX37" i="5" s="1"/>
  <c r="BR37" i="5"/>
  <c r="BP37" i="5"/>
  <c r="BS37" i="5"/>
  <c r="BQ37" i="5"/>
  <c r="HS40" i="5"/>
  <c r="HX40" i="5"/>
  <c r="IP40" i="5"/>
  <c r="HU40" i="5"/>
  <c r="IE40" i="5"/>
  <c r="IA40" i="5"/>
  <c r="HT40" i="5"/>
  <c r="ED80" i="5"/>
  <c r="EY37" i="5"/>
  <c r="FB37" i="5"/>
  <c r="FP40" i="5"/>
  <c r="GM39" i="5"/>
  <c r="HX39" i="5"/>
  <c r="IV39" i="5"/>
  <c r="BF85" i="5"/>
  <c r="BP40" i="5"/>
  <c r="M80" i="5"/>
  <c r="M85" i="5" s="1"/>
  <c r="R80" i="5"/>
  <c r="R85" i="5" s="1"/>
  <c r="Q80" i="5"/>
  <c r="Q85" i="5" s="1"/>
  <c r="EU37" i="5"/>
  <c r="EJ37" i="5"/>
  <c r="EE40" i="5"/>
  <c r="EI40" i="5" s="1"/>
  <c r="ES80" i="5"/>
  <c r="EU40" i="5"/>
  <c r="ET40" i="5"/>
  <c r="ET37" i="5"/>
  <c r="FB40" i="5"/>
  <c r="GD39" i="5"/>
  <c r="FR40" i="5"/>
  <c r="FX37" i="5"/>
  <c r="FS40" i="5"/>
  <c r="GJ39" i="5"/>
  <c r="GP39" i="5"/>
  <c r="GY39" i="5"/>
  <c r="GZ80" i="5"/>
  <c r="GU37" i="5"/>
  <c r="HM37" i="5"/>
  <c r="HM39" i="5"/>
  <c r="IB80" i="5"/>
  <c r="IL80" i="5"/>
  <c r="EJ40" i="5"/>
  <c r="GQ80" i="5"/>
  <c r="DG85" i="5"/>
  <c r="EA40" i="5"/>
  <c r="GG39" i="5"/>
  <c r="BR40" i="5"/>
  <c r="BS40" i="5"/>
  <c r="DV40" i="5"/>
  <c r="EM40" i="5"/>
  <c r="DS80" i="5"/>
  <c r="FF40" i="5"/>
  <c r="FF37" i="5"/>
  <c r="FK37" i="5"/>
  <c r="FP39" i="5"/>
  <c r="GF39" i="5"/>
  <c r="FS39" i="5"/>
  <c r="FQ40" i="5"/>
  <c r="FY40" i="5"/>
  <c r="FY39" i="5"/>
  <c r="GT39" i="5"/>
  <c r="GT37" i="5"/>
  <c r="HS39" i="5"/>
  <c r="GS80" i="5"/>
  <c r="GV39" i="5"/>
  <c r="GV37" i="5"/>
  <c r="HB39" i="5"/>
  <c r="HU39" i="5"/>
  <c r="IA39" i="5"/>
  <c r="IE39" i="5"/>
  <c r="IK39" i="5"/>
  <c r="I80" i="5"/>
  <c r="I85" i="5" s="1"/>
  <c r="AD26" i="5"/>
  <c r="AF26" i="5"/>
  <c r="AE26" i="5"/>
  <c r="BE40" i="5"/>
  <c r="AO40" i="5"/>
  <c r="AZ40" i="5"/>
  <c r="BO40" i="5"/>
  <c r="AR40" i="5"/>
  <c r="AU22" i="5"/>
  <c r="AR22" i="5"/>
  <c r="AZ22" i="5"/>
  <c r="AO22" i="5"/>
  <c r="AH11" i="5"/>
  <c r="AJ11" i="5"/>
  <c r="AF11" i="5"/>
  <c r="AG80" i="5"/>
  <c r="AG85" i="5" s="1"/>
  <c r="AZ64" i="5"/>
  <c r="AO64" i="5"/>
  <c r="AU64" i="5"/>
  <c r="AO51" i="5"/>
  <c r="AU51" i="5"/>
  <c r="BE51" i="5"/>
  <c r="AR51" i="5"/>
  <c r="AU35" i="5"/>
  <c r="BE35" i="5"/>
  <c r="AR35" i="5"/>
  <c r="AU16" i="5"/>
  <c r="BO16" i="5"/>
  <c r="AR16" i="5"/>
  <c r="BE16" i="5"/>
  <c r="AZ16" i="5"/>
  <c r="BH80" i="5"/>
  <c r="BH85" i="5" s="1"/>
  <c r="BG85" i="5"/>
  <c r="AU13" i="5"/>
  <c r="AR13" i="5"/>
  <c r="BO13" i="5"/>
  <c r="AZ13" i="5"/>
  <c r="BE13" i="5"/>
  <c r="BV49" i="5"/>
  <c r="BX49" i="5" s="1"/>
  <c r="BS49" i="5"/>
  <c r="BO49" i="5"/>
  <c r="BQ49" i="5"/>
  <c r="BP49" i="5"/>
  <c r="CB85" i="5"/>
  <c r="AU32" i="5"/>
  <c r="BO32" i="5"/>
  <c r="AZ32" i="5"/>
  <c r="BE32" i="5"/>
  <c r="N80" i="5"/>
  <c r="N85" i="5" s="1"/>
  <c r="AD41" i="5"/>
  <c r="AF41" i="5"/>
  <c r="AJ63" i="5"/>
  <c r="AF63" i="5"/>
  <c r="AH63" i="5"/>
  <c r="AU66" i="5"/>
  <c r="AO66" i="5"/>
  <c r="AR66" i="5"/>
  <c r="AZ66" i="5"/>
  <c r="BE53" i="5"/>
  <c r="BO53" i="5"/>
  <c r="AR53" i="5"/>
  <c r="AO53" i="5"/>
  <c r="AO45" i="5"/>
  <c r="BE45" i="5"/>
  <c r="BO45" i="5"/>
  <c r="AR45" i="5"/>
  <c r="BE24" i="5"/>
  <c r="AU24" i="5"/>
  <c r="AR24" i="5"/>
  <c r="AZ24" i="5"/>
  <c r="AZ15" i="5"/>
  <c r="AU15" i="5"/>
  <c r="AO15" i="5"/>
  <c r="BA80" i="5"/>
  <c r="BA85" i="5" s="1"/>
  <c r="BB80" i="5"/>
  <c r="BB85" i="5" s="1"/>
  <c r="BE27" i="5"/>
  <c r="AU27" i="5"/>
  <c r="AZ27" i="5"/>
  <c r="BP75" i="5"/>
  <c r="BS75" i="5"/>
  <c r="BQ75" i="5"/>
  <c r="BO75" i="5"/>
  <c r="BV75" i="5"/>
  <c r="BX75" i="5" s="1"/>
  <c r="BR75" i="5"/>
  <c r="BO70" i="5"/>
  <c r="BP70" i="5"/>
  <c r="BR70" i="5"/>
  <c r="BV70" i="5"/>
  <c r="BX70" i="5" s="1"/>
  <c r="BQ70" i="5"/>
  <c r="BP68" i="5"/>
  <c r="BS68" i="5"/>
  <c r="BV68" i="5"/>
  <c r="BX68" i="5" s="1"/>
  <c r="BQ68" i="5"/>
  <c r="BO68" i="5"/>
  <c r="BQ65" i="5"/>
  <c r="BS65" i="5"/>
  <c r="BO65" i="5"/>
  <c r="BV65" i="5"/>
  <c r="BX65" i="5" s="1"/>
  <c r="BP63" i="5"/>
  <c r="BQ63" i="5"/>
  <c r="BV63" i="5"/>
  <c r="BX63" i="5" s="1"/>
  <c r="BR63" i="5"/>
  <c r="BQ60" i="5"/>
  <c r="BR60" i="5"/>
  <c r="BV60" i="5"/>
  <c r="BX60" i="5" s="1"/>
  <c r="BS60" i="5"/>
  <c r="BP58" i="5"/>
  <c r="BS58" i="5"/>
  <c r="BV58" i="5"/>
  <c r="BX58" i="5" s="1"/>
  <c r="BQ58" i="5"/>
  <c r="BO58" i="5"/>
  <c r="BS56" i="5"/>
  <c r="BO56" i="5"/>
  <c r="BR56" i="5"/>
  <c r="BV56" i="5"/>
  <c r="BX56" i="5" s="1"/>
  <c r="BP56" i="5"/>
  <c r="BQ54" i="5"/>
  <c r="BR54" i="5"/>
  <c r="BV54" i="5"/>
  <c r="BX54" i="5" s="1"/>
  <c r="BS54" i="5"/>
  <c r="AR64" i="5"/>
  <c r="AO35" i="5"/>
  <c r="AU25" i="5"/>
  <c r="AO25" i="5"/>
  <c r="BE25" i="5"/>
  <c r="BO25" i="5"/>
  <c r="AR25" i="5"/>
  <c r="AZ25" i="5"/>
  <c r="AU41" i="5"/>
  <c r="BE41" i="5"/>
  <c r="BO41" i="5"/>
  <c r="AR41" i="5"/>
  <c r="AD32" i="5"/>
  <c r="AE32" i="5"/>
  <c r="AR69" i="5"/>
  <c r="BE69" i="5"/>
  <c r="AO69" i="5"/>
  <c r="AU69" i="5"/>
  <c r="AU56" i="5"/>
  <c r="AO56" i="5"/>
  <c r="BE56" i="5"/>
  <c r="AR56" i="5"/>
  <c r="BO47" i="5"/>
  <c r="AU47" i="5"/>
  <c r="AZ47" i="5"/>
  <c r="AO47" i="5"/>
  <c r="AR47" i="5"/>
  <c r="AO17" i="5"/>
  <c r="AU17" i="5"/>
  <c r="BO17" i="5"/>
  <c r="AZ17" i="5"/>
  <c r="AS80" i="5"/>
  <c r="AS85" i="5" s="1"/>
  <c r="AV80" i="5"/>
  <c r="AV85" i="5" s="1"/>
  <c r="AW80" i="5"/>
  <c r="AW85" i="5" s="1"/>
  <c r="AU31" i="5"/>
  <c r="BO31" i="5"/>
  <c r="AZ31" i="5"/>
  <c r="AO31" i="5"/>
  <c r="BV51" i="5"/>
  <c r="BX51" i="5" s="1"/>
  <c r="BP51" i="5"/>
  <c r="BQ51" i="5"/>
  <c r="BS51" i="5"/>
  <c r="BR51" i="5"/>
  <c r="CF85" i="5"/>
  <c r="DA22" i="5"/>
  <c r="CK22" i="5"/>
  <c r="CP22" i="5"/>
  <c r="CJ22" i="5"/>
  <c r="CU22" i="5"/>
  <c r="CI22" i="5"/>
  <c r="AO75" i="5"/>
  <c r="BE75" i="5"/>
  <c r="AR75" i="5"/>
  <c r="AZ75" i="5"/>
  <c r="AU75" i="5"/>
  <c r="Y40" i="5"/>
  <c r="Y80" i="5" s="1"/>
  <c r="Y85" i="5" s="1"/>
  <c r="X85" i="5"/>
  <c r="AA40" i="5"/>
  <c r="Z40" i="5"/>
  <c r="AE40" i="5"/>
  <c r="U85" i="5"/>
  <c r="AB12" i="5"/>
  <c r="AB80" i="5" s="1"/>
  <c r="AB85" i="5" s="1"/>
  <c r="S80" i="5"/>
  <c r="S85" i="5" s="1"/>
  <c r="T12" i="5"/>
  <c r="T80" i="5" s="1"/>
  <c r="T85" i="5" s="1"/>
  <c r="V12" i="5"/>
  <c r="V80" i="5" s="1"/>
  <c r="V85" i="5" s="1"/>
  <c r="W12" i="5"/>
  <c r="W80" i="5" s="1"/>
  <c r="W85" i="5" s="1"/>
  <c r="AE63" i="5"/>
  <c r="AD63" i="5"/>
  <c r="AD22" i="5"/>
  <c r="AC80" i="5"/>
  <c r="AC85" i="5" s="1"/>
  <c r="AF22" i="5"/>
  <c r="AE22" i="5"/>
  <c r="BE74" i="5"/>
  <c r="AR74" i="5"/>
  <c r="AU74" i="5"/>
  <c r="AZ74" i="5"/>
  <c r="AU59" i="5"/>
  <c r="AR59" i="5"/>
  <c r="BE59" i="5"/>
  <c r="AO59" i="5"/>
  <c r="AU49" i="5"/>
  <c r="AZ49" i="5"/>
  <c r="BE49" i="5"/>
  <c r="AO49" i="5"/>
  <c r="AO33" i="5"/>
  <c r="AU33" i="5"/>
  <c r="BE33" i="5"/>
  <c r="AR33" i="5"/>
  <c r="AZ12" i="5"/>
  <c r="AU12" i="5"/>
  <c r="BO12" i="5"/>
  <c r="AR12" i="5"/>
  <c r="AO12" i="5"/>
  <c r="AO37" i="5"/>
  <c r="BO37" i="5"/>
  <c r="AZ37" i="5"/>
  <c r="BE37" i="5"/>
  <c r="AR37" i="5"/>
  <c r="BS76" i="5"/>
  <c r="BQ76" i="5"/>
  <c r="BO76" i="5"/>
  <c r="BR76" i="5"/>
  <c r="BV76" i="5"/>
  <c r="BX76" i="5" s="1"/>
  <c r="BZ76" i="5" s="1"/>
  <c r="BP76" i="5"/>
  <c r="BQ74" i="5"/>
  <c r="BP74" i="5"/>
  <c r="BR74" i="5"/>
  <c r="BV74" i="5"/>
  <c r="BX74" i="5" s="1"/>
  <c r="BS74" i="5"/>
  <c r="BP69" i="5"/>
  <c r="BV69" i="5"/>
  <c r="BX69" i="5" s="1"/>
  <c r="BS69" i="5"/>
  <c r="BQ69" i="5"/>
  <c r="BS66" i="5"/>
  <c r="BO66" i="5"/>
  <c r="BV66" i="5"/>
  <c r="BX66" i="5" s="1"/>
  <c r="BQ66" i="5"/>
  <c r="BP66" i="5"/>
  <c r="BS64" i="5"/>
  <c r="BQ64" i="5"/>
  <c r="BO64" i="5"/>
  <c r="BR64" i="5"/>
  <c r="BV64" i="5"/>
  <c r="BX64" i="5" s="1"/>
  <c r="BR61" i="5"/>
  <c r="BS61" i="5"/>
  <c r="BV61" i="5"/>
  <c r="BX61" i="5" s="1"/>
  <c r="BO61" i="5"/>
  <c r="BP59" i="5"/>
  <c r="BS59" i="5"/>
  <c r="BQ59" i="5"/>
  <c r="BR59" i="5"/>
  <c r="BV59" i="5"/>
  <c r="BX59" i="5" s="1"/>
  <c r="BQ57" i="5"/>
  <c r="BR57" i="5"/>
  <c r="BO57" i="5"/>
  <c r="BV57" i="5"/>
  <c r="BX57" i="5" s="1"/>
  <c r="BS57" i="5"/>
  <c r="BO55" i="5"/>
  <c r="BR55" i="5"/>
  <c r="BP55" i="5"/>
  <c r="BV55" i="5"/>
  <c r="BX55" i="5" s="1"/>
  <c r="BN33" i="5"/>
  <c r="BQ22" i="5"/>
  <c r="BV22" i="5"/>
  <c r="BS22" i="5"/>
  <c r="BP22" i="5"/>
  <c r="BO22" i="5"/>
  <c r="BN15" i="5"/>
  <c r="BL80" i="5"/>
  <c r="BL85" i="5" s="1"/>
  <c r="EK12" i="5"/>
  <c r="EL12" i="5"/>
  <c r="EN12" i="5"/>
  <c r="EM12" i="5"/>
  <c r="GT27" i="5"/>
  <c r="GJ27" i="5"/>
  <c r="GD27" i="5"/>
  <c r="HS14" i="5"/>
  <c r="HK14" i="5"/>
  <c r="GY14" i="5"/>
  <c r="GG14" i="5"/>
  <c r="GP14" i="5"/>
  <c r="GD14" i="5"/>
  <c r="GM14" i="5"/>
  <c r="GE14" i="5"/>
  <c r="HE14" i="5"/>
  <c r="GT14" i="5"/>
  <c r="GJ14" i="5"/>
  <c r="GF14" i="5"/>
  <c r="HS17" i="5"/>
  <c r="HK17" i="5"/>
  <c r="GY17" i="5"/>
  <c r="GJ17" i="5"/>
  <c r="GF17" i="5"/>
  <c r="GP17" i="5"/>
  <c r="GG17" i="5"/>
  <c r="GM17" i="5"/>
  <c r="GD17" i="5"/>
  <c r="HE17" i="5"/>
  <c r="GT17" i="5"/>
  <c r="GE17" i="5"/>
  <c r="GD70" i="5"/>
  <c r="GJ70" i="5"/>
  <c r="GE70" i="5"/>
  <c r="EH80" i="5"/>
  <c r="CH80" i="5"/>
  <c r="CH85" i="5" s="1"/>
  <c r="CI64" i="5"/>
  <c r="CU64" i="5"/>
  <c r="CK64" i="5"/>
  <c r="DA64" i="5"/>
  <c r="CP64" i="5"/>
  <c r="CJ64" i="5"/>
  <c r="CO85" i="5"/>
  <c r="CV11" i="5"/>
  <c r="CT41" i="5"/>
  <c r="DV49" i="5"/>
  <c r="EK67" i="5"/>
  <c r="EK69" i="5"/>
  <c r="EK47" i="5"/>
  <c r="EK35" i="5"/>
  <c r="EC41" i="5"/>
  <c r="EL45" i="5"/>
  <c r="EK41" i="5"/>
  <c r="EL34" i="5"/>
  <c r="EL65" i="5"/>
  <c r="EN13" i="5"/>
  <c r="EN30" i="5"/>
  <c r="EY54" i="5"/>
  <c r="GE13" i="5"/>
  <c r="GF26" i="5"/>
  <c r="GJ26" i="5"/>
  <c r="GP47" i="5"/>
  <c r="GT26" i="5"/>
  <c r="FY14" i="5"/>
  <c r="FX34" i="5"/>
  <c r="FY34" i="5"/>
  <c r="FV34" i="5"/>
  <c r="FW34" i="5"/>
  <c r="IP77" i="5"/>
  <c r="IA77" i="5"/>
  <c r="HU77" i="5"/>
  <c r="IK77" i="5"/>
  <c r="JB77" i="5"/>
  <c r="IE77" i="5"/>
  <c r="IV77" i="5"/>
  <c r="HX77" i="5"/>
  <c r="HT77" i="5"/>
  <c r="HS77" i="5"/>
  <c r="CJ63" i="5"/>
  <c r="CJ13" i="5"/>
  <c r="CP63" i="5"/>
  <c r="DA63" i="5"/>
  <c r="CS29" i="5"/>
  <c r="CT29" i="5"/>
  <c r="CS41" i="5"/>
  <c r="DV47" i="5"/>
  <c r="DT49" i="5"/>
  <c r="EC45" i="5"/>
  <c r="EC76" i="5"/>
  <c r="EC47" i="5"/>
  <c r="EK74" i="5"/>
  <c r="EK56" i="5"/>
  <c r="EK76" i="5"/>
  <c r="EK29" i="5"/>
  <c r="EK52" i="5"/>
  <c r="EK45" i="5"/>
  <c r="EA13" i="5"/>
  <c r="EL17" i="5"/>
  <c r="GD13" i="5"/>
  <c r="GJ13" i="5"/>
  <c r="GP13" i="5"/>
  <c r="GT13" i="5"/>
  <c r="HK13" i="5"/>
  <c r="HS13" i="5"/>
  <c r="FY49" i="5"/>
  <c r="FW49" i="5"/>
  <c r="FV49" i="5"/>
  <c r="GA49" i="5" s="1"/>
  <c r="GC49" i="5" s="1"/>
  <c r="FX49" i="5"/>
  <c r="GF85" i="5"/>
  <c r="CK63" i="5"/>
  <c r="CV41" i="5"/>
  <c r="DV52" i="5"/>
  <c r="DV45" i="5"/>
  <c r="EC49" i="5"/>
  <c r="EC52" i="5"/>
  <c r="EM13" i="5"/>
  <c r="GG13" i="5"/>
  <c r="GY13" i="5"/>
  <c r="GM13" i="5"/>
  <c r="FY75" i="5"/>
  <c r="FV75" i="5"/>
  <c r="GA75" i="5" s="1"/>
  <c r="GC75" i="5" s="1"/>
  <c r="FW75" i="5"/>
  <c r="FM63" i="5"/>
  <c r="FM22" i="5"/>
  <c r="FX22" i="5"/>
  <c r="FY56" i="5"/>
  <c r="FO80" i="5"/>
  <c r="GY8" i="5"/>
  <c r="HE8" i="5"/>
  <c r="HM71" i="5"/>
  <c r="HM35" i="5"/>
  <c r="HF76" i="5"/>
  <c r="HF80" i="5" s="1"/>
  <c r="HN77" i="5"/>
  <c r="HN80" i="5" s="1"/>
  <c r="HH29" i="5"/>
  <c r="HH80" i="5" s="1"/>
  <c r="IV67" i="5"/>
  <c r="JB79" i="5"/>
  <c r="IV79" i="5"/>
  <c r="JB75" i="5"/>
  <c r="IK75" i="5"/>
  <c r="IV75" i="5"/>
  <c r="IE75" i="5"/>
  <c r="JB73" i="5"/>
  <c r="IP73" i="5"/>
  <c r="HX73" i="5"/>
  <c r="IK68" i="5"/>
  <c r="JB68" i="5"/>
  <c r="IE68" i="5"/>
  <c r="JB66" i="5"/>
  <c r="IE66" i="5"/>
  <c r="IP66" i="5"/>
  <c r="JB64" i="5"/>
  <c r="IK64" i="5"/>
  <c r="HX64" i="5"/>
  <c r="JB62" i="5"/>
  <c r="HX62" i="5"/>
  <c r="IG80" i="5"/>
  <c r="FR63" i="5"/>
  <c r="FR22" i="5"/>
  <c r="FY64" i="5"/>
  <c r="GG74" i="5"/>
  <c r="GG58" i="5"/>
  <c r="GT8" i="5"/>
  <c r="HS8" i="5"/>
  <c r="HM11" i="5"/>
  <c r="HJ80" i="5"/>
  <c r="FV76" i="5"/>
  <c r="FV66" i="5"/>
  <c r="JB8" i="5"/>
  <c r="IK8" i="5"/>
  <c r="IP8" i="5"/>
  <c r="IV78" i="5"/>
  <c r="HX78" i="5"/>
  <c r="JB74" i="5"/>
  <c r="IK74" i="5"/>
  <c r="IV74" i="5"/>
  <c r="IV71" i="5"/>
  <c r="JB71" i="5"/>
  <c r="IP69" i="5"/>
  <c r="IE69" i="5"/>
  <c r="HX69" i="5"/>
  <c r="IK67" i="5"/>
  <c r="IP67" i="5"/>
  <c r="HX67" i="5"/>
  <c r="JB65" i="5"/>
  <c r="HX65" i="5"/>
  <c r="IV63" i="5"/>
  <c r="IE63" i="5"/>
  <c r="JB61" i="5"/>
  <c r="IK61" i="5"/>
  <c r="IK59" i="5"/>
  <c r="JB59" i="5"/>
  <c r="HX59" i="5"/>
  <c r="JB57" i="5"/>
  <c r="IK57" i="5"/>
  <c r="HX57" i="5"/>
  <c r="IV55" i="5"/>
  <c r="IP55" i="5"/>
  <c r="IK53" i="5"/>
  <c r="IV53" i="5"/>
  <c r="IK51" i="5"/>
  <c r="IV51" i="5"/>
  <c r="HX51" i="5"/>
  <c r="JB49" i="5"/>
  <c r="IP49" i="5"/>
  <c r="IE49" i="5"/>
  <c r="HX49" i="5"/>
  <c r="IV47" i="5"/>
  <c r="IK47" i="5"/>
  <c r="IE47" i="5"/>
  <c r="JB40" i="5"/>
  <c r="IK40" i="5"/>
  <c r="IV40" i="5"/>
  <c r="IV37" i="5"/>
  <c r="JB37" i="5"/>
  <c r="IK35" i="5"/>
  <c r="IE35" i="5"/>
  <c r="HX35" i="5"/>
  <c r="IK33" i="5"/>
  <c r="IP33" i="5"/>
  <c r="JB31" i="5"/>
  <c r="IK31" i="5"/>
  <c r="IP31" i="5"/>
  <c r="IV29" i="5"/>
  <c r="IE29" i="5"/>
  <c r="JB27" i="5"/>
  <c r="IK27" i="5"/>
  <c r="HX27" i="5"/>
  <c r="IK25" i="5"/>
  <c r="JB25" i="5"/>
  <c r="IV20" i="5"/>
  <c r="IP20" i="5"/>
  <c r="IK18" i="5"/>
  <c r="IV18" i="5"/>
  <c r="IE18" i="5"/>
  <c r="HX18" i="5"/>
  <c r="IK16" i="5"/>
  <c r="IV16" i="5"/>
  <c r="JB14" i="5"/>
  <c r="IK14" i="5"/>
  <c r="IV12" i="5"/>
  <c r="IK12" i="5"/>
  <c r="IE12" i="5"/>
  <c r="IK10" i="5"/>
  <c r="HX10" i="5"/>
  <c r="GV63" i="5"/>
  <c r="IP78" i="5"/>
  <c r="IV57" i="5"/>
  <c r="JB69" i="5"/>
  <c r="HX58" i="5"/>
  <c r="HX56" i="5"/>
  <c r="HX54" i="5"/>
  <c r="IA41" i="5"/>
  <c r="IE54" i="5"/>
  <c r="IE34" i="5"/>
  <c r="IE52" i="5"/>
  <c r="IK41" i="5"/>
  <c r="IP17" i="5"/>
  <c r="IK30" i="5"/>
  <c r="IP39" i="5"/>
  <c r="IP52" i="5"/>
  <c r="IP15" i="5"/>
  <c r="IV13" i="5"/>
  <c r="IV26" i="5"/>
  <c r="JB34" i="5"/>
  <c r="IV48" i="5"/>
  <c r="IV60" i="5"/>
  <c r="JB28" i="5"/>
  <c r="IV41" i="5"/>
  <c r="IV54" i="5"/>
  <c r="IY80" i="5"/>
  <c r="IX63" i="5"/>
  <c r="IR63" i="5"/>
  <c r="IF63" i="5"/>
  <c r="IX36" i="5"/>
  <c r="IR36" i="5"/>
  <c r="IX11" i="5"/>
  <c r="IR11" i="5"/>
  <c r="IF11" i="5"/>
  <c r="ID80" i="5"/>
  <c r="JA80" i="5"/>
  <c r="JE22" i="5"/>
  <c r="JE80" i="5" s="1"/>
  <c r="JJ22" i="5"/>
  <c r="JC22" i="5"/>
  <c r="JC80" i="5" s="1"/>
  <c r="JF22" i="5"/>
  <c r="JF80" i="5" s="1"/>
  <c r="JB22" i="5"/>
  <c r="JB58" i="5"/>
  <c r="IK58" i="5"/>
  <c r="JB50" i="5"/>
  <c r="IK50" i="5"/>
  <c r="JB32" i="5"/>
  <c r="IK32" i="5"/>
  <c r="JB24" i="5"/>
  <c r="IK24" i="5"/>
  <c r="IQ22" i="5"/>
  <c r="IQ80" i="5" s="1"/>
  <c r="IR22" i="5"/>
  <c r="IS22" i="5"/>
  <c r="IS80" i="5" s="1"/>
  <c r="JJ80" i="5"/>
  <c r="IW22" i="5"/>
  <c r="IW80" i="5" s="1"/>
  <c r="JM80" i="5"/>
  <c r="IR30" i="5"/>
  <c r="GP70" i="5" l="1"/>
  <c r="IF80" i="5"/>
  <c r="IP76" i="5"/>
  <c r="HT76" i="5"/>
  <c r="GY70" i="5"/>
  <c r="GM70" i="5"/>
  <c r="HE27" i="5"/>
  <c r="FQ80" i="5"/>
  <c r="GU80" i="5"/>
  <c r="HS76" i="5"/>
  <c r="FU80" i="5"/>
  <c r="HE59" i="5"/>
  <c r="GD59" i="5"/>
  <c r="DT80" i="5"/>
  <c r="HU80" i="5"/>
  <c r="HS70" i="5"/>
  <c r="HE70" i="5"/>
  <c r="GF27" i="5"/>
  <c r="HU76" i="5"/>
  <c r="EJ75" i="5"/>
  <c r="FK80" i="5"/>
  <c r="GE27" i="5"/>
  <c r="HQ80" i="5"/>
  <c r="IA76" i="5"/>
  <c r="FX65" i="5"/>
  <c r="FY70" i="5"/>
  <c r="FW70" i="5"/>
  <c r="HE9" i="5"/>
  <c r="GG9" i="5"/>
  <c r="HK9" i="5"/>
  <c r="GF9" i="5"/>
  <c r="GT9" i="5"/>
  <c r="GE9" i="5"/>
  <c r="GP9" i="5"/>
  <c r="GM9" i="5"/>
  <c r="GJ9" i="5"/>
  <c r="GD9" i="5"/>
  <c r="GY9" i="5"/>
  <c r="EE80" i="5"/>
  <c r="GT70" i="5"/>
  <c r="GP27" i="5"/>
  <c r="GV80" i="5"/>
  <c r="HR80" i="5"/>
  <c r="EY80" i="5"/>
  <c r="HK70" i="5"/>
  <c r="GG27" i="5"/>
  <c r="HK27" i="5"/>
  <c r="IE76" i="5"/>
  <c r="FW65" i="5"/>
  <c r="FX61" i="5"/>
  <c r="JB76" i="5"/>
  <c r="GY27" i="5"/>
  <c r="HS27" i="5"/>
  <c r="HX76" i="5"/>
  <c r="CP80" i="5"/>
  <c r="GG70" i="5"/>
  <c r="HB80" i="5"/>
  <c r="EJ13" i="5"/>
  <c r="FV65" i="5"/>
  <c r="GA65" i="5" s="1"/>
  <c r="GC65" i="5" s="1"/>
  <c r="FV61" i="5"/>
  <c r="GA61" i="5" s="1"/>
  <c r="GC61" i="5" s="1"/>
  <c r="EJ64" i="5"/>
  <c r="FB80" i="5"/>
  <c r="DO80" i="5"/>
  <c r="EI33" i="5"/>
  <c r="EJ33" i="5"/>
  <c r="EI24" i="5"/>
  <c r="EJ24" i="5"/>
  <c r="EJ62" i="5"/>
  <c r="EJ41" i="5"/>
  <c r="FH80" i="5"/>
  <c r="IV80" i="5"/>
  <c r="HM80" i="5"/>
  <c r="FM80" i="5"/>
  <c r="DV80" i="5"/>
  <c r="FF80" i="5"/>
  <c r="FP80" i="5"/>
  <c r="FX55" i="5"/>
  <c r="FV55" i="5"/>
  <c r="GA55" i="5" s="1"/>
  <c r="GC55" i="5" s="1"/>
  <c r="FW55" i="5"/>
  <c r="FY55" i="5"/>
  <c r="FY80" i="5" s="1"/>
  <c r="EJ70" i="5"/>
  <c r="HK26" i="5"/>
  <c r="HE26" i="5"/>
  <c r="GY26" i="5"/>
  <c r="GG26" i="5"/>
  <c r="HS26" i="5"/>
  <c r="GP26" i="5"/>
  <c r="GD26" i="5"/>
  <c r="GE26" i="5"/>
  <c r="GM26" i="5"/>
  <c r="EJ52" i="5"/>
  <c r="EI31" i="5"/>
  <c r="EJ31" i="5"/>
  <c r="EI11" i="5"/>
  <c r="EJ11" i="5"/>
  <c r="EJ80" i="5" s="1"/>
  <c r="EJ56" i="5"/>
  <c r="HE13" i="5"/>
  <c r="GF13" i="5"/>
  <c r="EU80" i="5"/>
  <c r="EJ26" i="5"/>
  <c r="EI26" i="5"/>
  <c r="EI35" i="5"/>
  <c r="EJ35" i="5"/>
  <c r="EJ68" i="5"/>
  <c r="IR80" i="5"/>
  <c r="IX80" i="5"/>
  <c r="AD80" i="5"/>
  <c r="AD85" i="5" s="1"/>
  <c r="CU80" i="5"/>
  <c r="CU85" i="5" s="1"/>
  <c r="FS80" i="5"/>
  <c r="FW48" i="5"/>
  <c r="FV48" i="5"/>
  <c r="GA48" i="5" s="1"/>
  <c r="GC48" i="5" s="1"/>
  <c r="FX48" i="5"/>
  <c r="FX80" i="5" s="1"/>
  <c r="FY48" i="5"/>
  <c r="EJ29" i="5"/>
  <c r="EI29" i="5"/>
  <c r="EJ48" i="5"/>
  <c r="HT80" i="5"/>
  <c r="FR80" i="5"/>
  <c r="ET80" i="5"/>
  <c r="CP85" i="5"/>
  <c r="IE80" i="5"/>
  <c r="IP80" i="5"/>
  <c r="FV80" i="5"/>
  <c r="GA34" i="5"/>
  <c r="EC80" i="5"/>
  <c r="EC81" i="5" s="1"/>
  <c r="EN80" i="5"/>
  <c r="DE76" i="5"/>
  <c r="CN76" i="5"/>
  <c r="CB76" i="5"/>
  <c r="BZ80" i="5"/>
  <c r="CE76" i="5"/>
  <c r="CI76" i="5"/>
  <c r="CY76" i="5"/>
  <c r="BZ85" i="5"/>
  <c r="CS76" i="5"/>
  <c r="DM76" i="5"/>
  <c r="DM80" i="5" s="1"/>
  <c r="AM63" i="5"/>
  <c r="AM11" i="5"/>
  <c r="AJ80" i="5"/>
  <c r="AJ85" i="5" s="1"/>
  <c r="IK80" i="5"/>
  <c r="HS75" i="5"/>
  <c r="HK75" i="5"/>
  <c r="GM75" i="5"/>
  <c r="GJ75" i="5"/>
  <c r="GE75" i="5"/>
  <c r="GT75" i="5"/>
  <c r="GG75" i="5"/>
  <c r="GY75" i="5"/>
  <c r="GD75" i="5"/>
  <c r="HE75" i="5"/>
  <c r="GP75" i="5"/>
  <c r="GF75" i="5"/>
  <c r="EL80" i="5"/>
  <c r="BV15" i="5"/>
  <c r="BS15" i="5"/>
  <c r="BP15" i="5"/>
  <c r="BP80" i="5" s="1"/>
  <c r="BO15" i="5"/>
  <c r="BQ15" i="5"/>
  <c r="BR15" i="5"/>
  <c r="BN80" i="5"/>
  <c r="BN85" i="5" s="1"/>
  <c r="BV33" i="5"/>
  <c r="BX33" i="5" s="1"/>
  <c r="BQ33" i="5"/>
  <c r="BR33" i="5"/>
  <c r="BS33" i="5"/>
  <c r="BO33" i="5"/>
  <c r="BP33" i="5"/>
  <c r="CI80" i="5"/>
  <c r="CI81" i="5" s="1"/>
  <c r="AH80" i="5"/>
  <c r="AH85" i="5" s="1"/>
  <c r="JN80" i="5"/>
  <c r="IA80" i="5"/>
  <c r="HX80" i="5"/>
  <c r="JB80" i="5"/>
  <c r="HS49" i="5"/>
  <c r="GT49" i="5"/>
  <c r="GJ49" i="5"/>
  <c r="GF49" i="5"/>
  <c r="HE49" i="5"/>
  <c r="GY49" i="5"/>
  <c r="GG49" i="5"/>
  <c r="HK49" i="5"/>
  <c r="GP49" i="5"/>
  <c r="GD49" i="5"/>
  <c r="GM49" i="5"/>
  <c r="GE49" i="5"/>
  <c r="EK80" i="5"/>
  <c r="BX22" i="5"/>
  <c r="CK80" i="5"/>
  <c r="CK85" i="5" s="1"/>
  <c r="Z80" i="5"/>
  <c r="Z85" i="5" s="1"/>
  <c r="CT80" i="5"/>
  <c r="CT85" i="5" s="1"/>
  <c r="CJ80" i="5"/>
  <c r="CJ81" i="5" s="1"/>
  <c r="FW80" i="5"/>
  <c r="CV80" i="5"/>
  <c r="CV85" i="5" s="1"/>
  <c r="EM80" i="5"/>
  <c r="AE80" i="5"/>
  <c r="AE85" i="5" s="1"/>
  <c r="CJ85" i="5"/>
  <c r="DA80" i="5"/>
  <c r="DA85" i="5" s="1"/>
  <c r="AA80" i="5"/>
  <c r="AA85" i="5" s="1"/>
  <c r="AF80" i="5"/>
  <c r="AF85" i="5" s="1"/>
  <c r="GG61" i="5" l="1"/>
  <c r="GD61" i="5"/>
  <c r="GT61" i="5"/>
  <c r="GP61" i="5"/>
  <c r="HK61" i="5"/>
  <c r="GY61" i="5"/>
  <c r="GF61" i="5"/>
  <c r="GE61" i="5"/>
  <c r="HS61" i="5"/>
  <c r="GM61" i="5"/>
  <c r="HE61" i="5"/>
  <c r="GJ61" i="5"/>
  <c r="HK65" i="5"/>
  <c r="HE65" i="5"/>
  <c r="GY65" i="5"/>
  <c r="GT65" i="5"/>
  <c r="GG65" i="5"/>
  <c r="GD65" i="5"/>
  <c r="GP65" i="5"/>
  <c r="GJ65" i="5"/>
  <c r="GE65" i="5"/>
  <c r="GM65" i="5"/>
  <c r="HS65" i="5"/>
  <c r="GF65" i="5"/>
  <c r="EI80" i="5"/>
  <c r="GY55" i="5"/>
  <c r="GE55" i="5"/>
  <c r="GF55" i="5"/>
  <c r="GT55" i="5"/>
  <c r="GD55" i="5"/>
  <c r="HS55" i="5"/>
  <c r="GG55" i="5"/>
  <c r="HK55" i="5"/>
  <c r="GM55" i="5"/>
  <c r="HE55" i="5"/>
  <c r="GP55" i="5"/>
  <c r="GJ55" i="5"/>
  <c r="GT48" i="5"/>
  <c r="GD48" i="5"/>
  <c r="HE48" i="5"/>
  <c r="GY48" i="5"/>
  <c r="GE48" i="5"/>
  <c r="GJ48" i="5"/>
  <c r="GG48" i="5"/>
  <c r="GP48" i="5"/>
  <c r="GF48" i="5"/>
  <c r="HK48" i="5"/>
  <c r="GM48" i="5"/>
  <c r="HS48" i="5"/>
  <c r="BP85" i="5"/>
  <c r="BR80" i="5"/>
  <c r="BR85" i="5" s="1"/>
  <c r="BS80" i="5"/>
  <c r="BS85" i="5" s="1"/>
  <c r="BQ80" i="5"/>
  <c r="BQ85" i="5" s="1"/>
  <c r="BX15" i="5"/>
  <c r="BX80" i="5" s="1"/>
  <c r="BX85" i="5" s="1"/>
  <c r="BV80" i="5"/>
  <c r="BV85" i="5" s="1"/>
  <c r="AO63" i="5"/>
  <c r="AR63" i="5"/>
  <c r="BE63" i="5"/>
  <c r="AZ63" i="5"/>
  <c r="AU63" i="5"/>
  <c r="BO63" i="5"/>
  <c r="CY80" i="5"/>
  <c r="CY85" i="5" s="1"/>
  <c r="CS80" i="5"/>
  <c r="CS85" i="5" s="1"/>
  <c r="CI85" i="5"/>
  <c r="AZ11" i="5"/>
  <c r="AO11" i="5"/>
  <c r="AU11" i="5"/>
  <c r="AU80" i="5" s="1"/>
  <c r="AM80" i="5"/>
  <c r="AM85" i="5" s="1"/>
  <c r="AR11" i="5"/>
  <c r="BO11" i="5"/>
  <c r="BO80" i="5" s="1"/>
  <c r="BE11" i="5"/>
  <c r="BE80" i="5" s="1"/>
  <c r="CN80" i="5"/>
  <c r="CN85" i="5" s="1"/>
  <c r="CE80" i="5"/>
  <c r="CE85" i="5" s="1"/>
  <c r="DE80" i="5"/>
  <c r="DE85" i="5" s="1"/>
  <c r="GC34" i="5"/>
  <c r="GA80" i="5"/>
  <c r="AO80" i="5" l="1"/>
  <c r="BO85" i="5"/>
  <c r="BE85" i="5"/>
  <c r="HS34" i="5"/>
  <c r="HS80" i="5" s="1"/>
  <c r="GG34" i="5"/>
  <c r="GG80" i="5" s="1"/>
  <c r="HE34" i="5"/>
  <c r="HE80" i="5" s="1"/>
  <c r="GM34" i="5"/>
  <c r="GM80" i="5" s="1"/>
  <c r="GD34" i="5"/>
  <c r="GD80" i="5" s="1"/>
  <c r="HK34" i="5"/>
  <c r="HK80" i="5" s="1"/>
  <c r="GT34" i="5"/>
  <c r="GT80" i="5" s="1"/>
  <c r="GP34" i="5"/>
  <c r="GP80" i="5" s="1"/>
  <c r="GE34" i="5"/>
  <c r="GE80" i="5" s="1"/>
  <c r="GY34" i="5"/>
  <c r="GY80" i="5" s="1"/>
  <c r="GJ34" i="5"/>
  <c r="GJ80" i="5" s="1"/>
  <c r="GF34" i="5"/>
  <c r="GF80" i="5" s="1"/>
  <c r="GC80" i="5"/>
  <c r="AR80" i="5"/>
  <c r="AR85" i="5" s="1"/>
  <c r="AZ80" i="5"/>
  <c r="AZ85" i="5" s="1"/>
  <c r="AU85" i="5"/>
  <c r="AO8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 Julia (ESE)</author>
    <author>Julia Jou</author>
  </authors>
  <commentList>
    <comment ref="ER11" authorId="0" shapeId="0" xr:uid="{00000000-0006-0000-0000-000001000000}">
      <text>
        <r>
          <rPr>
            <b/>
            <sz val="9"/>
            <color indexed="81"/>
            <rFont val="Tahoma"/>
            <family val="2"/>
          </rPr>
          <t>Jou, Julia (ESE):</t>
        </r>
        <r>
          <rPr>
            <sz val="9"/>
            <color indexed="81"/>
            <rFont val="Tahoma"/>
            <family val="2"/>
          </rPr>
          <t xml:space="preserve">
earmark</t>
        </r>
      </text>
    </comment>
    <comment ref="D30" authorId="1" shapeId="0" xr:uid="{00000000-0006-0000-0000-000002000000}">
      <text>
        <r>
          <rPr>
            <b/>
            <sz val="9"/>
            <color indexed="81"/>
            <rFont val="Tahoma"/>
            <family val="2"/>
          </rPr>
          <t>Julia Jou:</t>
        </r>
        <r>
          <rPr>
            <sz val="9"/>
            <color indexed="81"/>
            <rFont val="Tahoma"/>
            <family val="2"/>
          </rPr>
          <t xml:space="preserve">
$5 million 9c cut restored
</t>
        </r>
      </text>
    </comment>
    <comment ref="ER57" authorId="0" shapeId="0" xr:uid="{00000000-0006-0000-0000-000003000000}">
      <text>
        <r>
          <rPr>
            <b/>
            <sz val="9"/>
            <color indexed="81"/>
            <rFont val="Tahoma"/>
            <family val="2"/>
          </rPr>
          <t>Jou, Julia (ESE):</t>
        </r>
        <r>
          <rPr>
            <sz val="9"/>
            <color indexed="81"/>
            <rFont val="Tahoma"/>
            <family val="2"/>
          </rPr>
          <t xml:space="preserve">
$9,198 is earmark</t>
        </r>
      </text>
    </comment>
  </commentList>
</comments>
</file>

<file path=xl/sharedStrings.xml><?xml version="1.0" encoding="utf-8"?>
<sst xmlns="http://schemas.openxmlformats.org/spreadsheetml/2006/main" count="2295" uniqueCount="975">
  <si>
    <t>Massachusetts Department of Elementary &amp; Secondary Education</t>
  </si>
  <si>
    <t xml:space="preserve"> FY23 House Ways &amp; Means Budget Summary</t>
  </si>
  <si>
    <t>FY2015</t>
  </si>
  <si>
    <t xml:space="preserve">FY2016 </t>
  </si>
  <si>
    <t>Variance bet</t>
  </si>
  <si>
    <t>FY2016</t>
  </si>
  <si>
    <t>FY2017</t>
  </si>
  <si>
    <t>Variance bet.</t>
  </si>
  <si>
    <t>FY16 House 2 Budget Comments</t>
  </si>
  <si>
    <t>FY17 House Comments</t>
  </si>
  <si>
    <t>FY17 SWM Notes</t>
  </si>
  <si>
    <t>FY17 Senate Notes</t>
  </si>
  <si>
    <t>FY17 GAA Notes</t>
  </si>
  <si>
    <t xml:space="preserve">FY2017 </t>
  </si>
  <si>
    <t>FY2018</t>
  </si>
  <si>
    <t>FY18 House 1 Notes</t>
  </si>
  <si>
    <t>FY18 HWM Notes</t>
  </si>
  <si>
    <t>FY18 House Notes</t>
  </si>
  <si>
    <t>FY18 SWM Notes</t>
  </si>
  <si>
    <t>FY18 Conference Notes</t>
  </si>
  <si>
    <t>FY18 GAA Notes</t>
  </si>
  <si>
    <t>FY2019</t>
  </si>
  <si>
    <t>FY19 House 2</t>
  </si>
  <si>
    <t>FY19 HWM</t>
  </si>
  <si>
    <t>FY19 House</t>
  </si>
  <si>
    <t>FY19 SWM Budget</t>
  </si>
  <si>
    <t>FY19 Senate</t>
  </si>
  <si>
    <t>FY19 Conference</t>
  </si>
  <si>
    <t>FY19 GAA</t>
  </si>
  <si>
    <t>FY2020</t>
  </si>
  <si>
    <t>FY20</t>
  </si>
  <si>
    <t>FY2021</t>
  </si>
  <si>
    <t>FY2022</t>
  </si>
  <si>
    <t>FY2023</t>
  </si>
  <si>
    <t>ACCOUNT</t>
  </si>
  <si>
    <t xml:space="preserve"> </t>
  </si>
  <si>
    <t>GAA Budget</t>
  </si>
  <si>
    <t>House 1</t>
  </si>
  <si>
    <t>FY16 House 1 and</t>
  </si>
  <si>
    <t>HWM</t>
  </si>
  <si>
    <t>FY16 HWM and</t>
  </si>
  <si>
    <t>Note:</t>
  </si>
  <si>
    <t xml:space="preserve">House </t>
  </si>
  <si>
    <t>FY16 House and</t>
  </si>
  <si>
    <t>SWM</t>
  </si>
  <si>
    <t>FY16 SWM and</t>
  </si>
  <si>
    <t>Senate</t>
  </si>
  <si>
    <t>FY16 Senate and</t>
  </si>
  <si>
    <t>Conference</t>
  </si>
  <si>
    <t>FY16 Conference and</t>
  </si>
  <si>
    <t>FY16 Conference</t>
  </si>
  <si>
    <t xml:space="preserve">FY16 Conference </t>
  </si>
  <si>
    <t>FY16 GAA Budget and</t>
  </si>
  <si>
    <t>FY16 Legislative</t>
  </si>
  <si>
    <t>FY16 GAA Budge&amp;</t>
  </si>
  <si>
    <t xml:space="preserve">Supp </t>
  </si>
  <si>
    <t>GAA</t>
  </si>
  <si>
    <t>ERIP Personnel</t>
  </si>
  <si>
    <t xml:space="preserve">9C </t>
  </si>
  <si>
    <t>Governor's</t>
  </si>
  <si>
    <t>FY17 House 2 and</t>
  </si>
  <si>
    <t>FY17 HWM and</t>
  </si>
  <si>
    <t>House</t>
  </si>
  <si>
    <t>FY17 House and</t>
  </si>
  <si>
    <t>FY17 SWM and</t>
  </si>
  <si>
    <t>FY17 Senate and</t>
  </si>
  <si>
    <t>Governor</t>
  </si>
  <si>
    <t>Budget</t>
  </si>
  <si>
    <t>FY17 GAA Final &amp;</t>
  </si>
  <si>
    <t xml:space="preserve">FY17 GAA Final &amp; </t>
  </si>
  <si>
    <t>1% SS Savings</t>
  </si>
  <si>
    <t>9c Cut</t>
  </si>
  <si>
    <t>House 1 and</t>
  </si>
  <si>
    <t>FY18 HWM and</t>
  </si>
  <si>
    <t>FY18 House and</t>
  </si>
  <si>
    <t>FY18 SWM and</t>
  </si>
  <si>
    <t>FY18 Senate and</t>
  </si>
  <si>
    <t>FY18 Conference and</t>
  </si>
  <si>
    <t>FY18 GAA and</t>
  </si>
  <si>
    <t>Supp</t>
  </si>
  <si>
    <t>House 2</t>
  </si>
  <si>
    <t>FY19 House 2 and</t>
  </si>
  <si>
    <t>Notes</t>
  </si>
  <si>
    <t>House Floor</t>
  </si>
  <si>
    <t>FY19 HWM and</t>
  </si>
  <si>
    <t>FY19 House and</t>
  </si>
  <si>
    <t>FY19 SWM and</t>
  </si>
  <si>
    <t>FY19 Senate and</t>
  </si>
  <si>
    <t>Budget Notes</t>
  </si>
  <si>
    <t>FY19 GAA &amp;</t>
  </si>
  <si>
    <t>FY20 House 1 &amp;</t>
  </si>
  <si>
    <t>FY20 HWM &amp;</t>
  </si>
  <si>
    <t>FY20 House &amp;</t>
  </si>
  <si>
    <t>FY20 SWM &amp;</t>
  </si>
  <si>
    <t>FY20 Senate &amp;</t>
  </si>
  <si>
    <t>FY20 Senate</t>
  </si>
  <si>
    <t>FY20 Conference</t>
  </si>
  <si>
    <t>FY20 GAA + Supp &amp;</t>
  </si>
  <si>
    <t>FY20 GAA + Supp</t>
  </si>
  <si>
    <t>GAA + Supp</t>
  </si>
  <si>
    <t>FY21 H2 &amp;</t>
  </si>
  <si>
    <t>Revised H2</t>
  </si>
  <si>
    <t>Rev. House 2</t>
  </si>
  <si>
    <t>FY21 Rev. H2 &amp;</t>
  </si>
  <si>
    <t>HWM Budget</t>
  </si>
  <si>
    <t>FY21 HWM &amp;</t>
  </si>
  <si>
    <t>House Budget</t>
  </si>
  <si>
    <t>FY21 House &amp;</t>
  </si>
  <si>
    <t>SWM Budget</t>
  </si>
  <si>
    <t>FY21 SWM &amp;</t>
  </si>
  <si>
    <t>Senate Budget</t>
  </si>
  <si>
    <t>FY21 Senate &amp;</t>
  </si>
  <si>
    <t>Conference Budget</t>
  </si>
  <si>
    <t>Vetoes</t>
  </si>
  <si>
    <t>GAA w/</t>
  </si>
  <si>
    <t>FY21 Conference &amp;</t>
  </si>
  <si>
    <t>FY21 GAA &amp;</t>
  </si>
  <si>
    <t>House 1 Budget</t>
  </si>
  <si>
    <t>FY22 H1 &amp;</t>
  </si>
  <si>
    <t>FY22 HWM &amp;</t>
  </si>
  <si>
    <t>FY22 House &amp;</t>
  </si>
  <si>
    <t>FY22 SWM &amp;</t>
  </si>
  <si>
    <t>FY22 Senate &amp;</t>
  </si>
  <si>
    <t>FY22 Conference &amp;</t>
  </si>
  <si>
    <t>Gov's H2</t>
  </si>
  <si>
    <t>FY22 GAA &amp;</t>
  </si>
  <si>
    <t>FY23 H2</t>
  </si>
  <si>
    <t>NUMBER</t>
  </si>
  <si>
    <t>PROGRAM</t>
  </si>
  <si>
    <t>Post 9C revised</t>
  </si>
  <si>
    <t>FY15 GAA Post 9C</t>
  </si>
  <si>
    <t>FY16 House 1</t>
  </si>
  <si>
    <t>FY16 HWM</t>
  </si>
  <si>
    <t>FY16 House</t>
  </si>
  <si>
    <t>FY16 WWM</t>
  </si>
  <si>
    <t>and FY16 House 1</t>
  </si>
  <si>
    <t>and FY16 House</t>
  </si>
  <si>
    <t>and FY16 Senate</t>
  </si>
  <si>
    <t>with Vetoes</t>
  </si>
  <si>
    <t>FY16 Conf. Budget</t>
  </si>
  <si>
    <t>Veto Overrides</t>
  </si>
  <si>
    <t>w/ Supp Budget</t>
  </si>
  <si>
    <t>Savings</t>
  </si>
  <si>
    <t>Cut</t>
  </si>
  <si>
    <t>Post 9C &amp; Supp</t>
  </si>
  <si>
    <t>House 2 Budget</t>
  </si>
  <si>
    <t>FY16 GAA Post 9C</t>
  </si>
  <si>
    <t>FY17 House 2</t>
  </si>
  <si>
    <t>FY17 HWM</t>
  </si>
  <si>
    <t>FY17 House</t>
  </si>
  <si>
    <t>FY17 SWM</t>
  </si>
  <si>
    <t>w/Vetoes</t>
  </si>
  <si>
    <t>Overrides</t>
  </si>
  <si>
    <t xml:space="preserve"> FY17 Senate</t>
  </si>
  <si>
    <t xml:space="preserve"> FY17 Conference</t>
  </si>
  <si>
    <t>Final w/Supp</t>
  </si>
  <si>
    <t>minus 1% SS reserve</t>
  </si>
  <si>
    <t>Post 9c Cut</t>
  </si>
  <si>
    <t>FY17 GAA Post 9C</t>
  </si>
  <si>
    <t>FY18 House 1</t>
  </si>
  <si>
    <t>FY18 HWM</t>
  </si>
  <si>
    <t>FY18 House</t>
  </si>
  <si>
    <t>FY18 SWM</t>
  </si>
  <si>
    <t>FY18 Senate</t>
  </si>
  <si>
    <t>w/ Vetoes</t>
  </si>
  <si>
    <t>FY18 Conference</t>
  </si>
  <si>
    <t>w/Overrides</t>
  </si>
  <si>
    <t>w/ Supp</t>
  </si>
  <si>
    <t>FY18 GAA + Supp</t>
  </si>
  <si>
    <t>FY19 H2 Budget</t>
  </si>
  <si>
    <t>FY19 House Budget</t>
  </si>
  <si>
    <t>Amendments</t>
  </si>
  <si>
    <t>FY19 H2</t>
  </si>
  <si>
    <t>FY18 GAA</t>
  </si>
  <si>
    <t>FY19 GAA + Supp</t>
  </si>
  <si>
    <t>FY20 House 1</t>
  </si>
  <si>
    <t>FY20 HWM</t>
  </si>
  <si>
    <t>FY20 House</t>
  </si>
  <si>
    <t>&amp; FY20 SWM</t>
  </si>
  <si>
    <t>&amp; FY19 GAA+Supp</t>
  </si>
  <si>
    <t>&amp; FY20 H1</t>
  </si>
  <si>
    <t>&amp; FY20 House</t>
  </si>
  <si>
    <t>&amp; FY20 Senate</t>
  </si>
  <si>
    <t>w/Supp</t>
  </si>
  <si>
    <t>FY19 GAA+Supp</t>
  </si>
  <si>
    <t>FY20 GAA+Supp</t>
  </si>
  <si>
    <t>FY21 Rev. H2 Budget</t>
  </si>
  <si>
    <t>FY21 HWM Budget</t>
  </si>
  <si>
    <t>FY21 House Budget</t>
  </si>
  <si>
    <t>FY21 SWM Budget</t>
  </si>
  <si>
    <t>FY21 Senate Budget</t>
  </si>
  <si>
    <t>FY21 Conference Budget</t>
  </si>
  <si>
    <t>FY21 GAA Budget</t>
  </si>
  <si>
    <t>FY22 House 1</t>
  </si>
  <si>
    <t>FY22 HWM</t>
  </si>
  <si>
    <t>FY22 House</t>
  </si>
  <si>
    <t>FY22 SWM</t>
  </si>
  <si>
    <t>FY22 Senate</t>
  </si>
  <si>
    <t>FY22 Conference</t>
  </si>
  <si>
    <t>w/Override</t>
  </si>
  <si>
    <t>FY22 GAA</t>
  </si>
  <si>
    <t>FY23 HWM</t>
  </si>
  <si>
    <t>1595-0035</t>
  </si>
  <si>
    <t>21st Century Education Trust Fund</t>
  </si>
  <si>
    <t>Account elliminated</t>
  </si>
  <si>
    <t>Account eliminated</t>
  </si>
  <si>
    <t>1595-0065</t>
  </si>
  <si>
    <t>Public School Regionalization Fund</t>
  </si>
  <si>
    <t>consolidation of 7061-9810 and 7061-9813 accounts</t>
  </si>
  <si>
    <t>1595-0115</t>
  </si>
  <si>
    <t>Civics Project Trust Fund</t>
  </si>
  <si>
    <t>New trust funding under EOE</t>
  </si>
  <si>
    <t>New trust funding under DHE</t>
  </si>
  <si>
    <t>New trust funding</t>
  </si>
  <si>
    <t>7010-0005</t>
  </si>
  <si>
    <t xml:space="preserve">ESE Main Administration </t>
  </si>
  <si>
    <t>$1.2 M in FY16 earmarks removed</t>
  </si>
  <si>
    <t>$1.338 M in earmarks</t>
  </si>
  <si>
    <t>$550k in earmarks ($705k of FY16 earmarks removed)</t>
  </si>
  <si>
    <t>$855k of new earmarks ($1.4M in total)</t>
  </si>
  <si>
    <t xml:space="preserve">$2,160, 294 in legislative earmarked programs.  $50k earmark for Agawam. </t>
  </si>
  <si>
    <t>VSIP payroll savings and earmark reductions</t>
  </si>
  <si>
    <t>Earmarks totaling $1.69M</t>
  </si>
  <si>
    <t>$600k earmarks</t>
  </si>
  <si>
    <t>$600k +$400k of new earmarks for $1M total</t>
  </si>
  <si>
    <t>$2,590,000 of earmarks.  $256,096 cut to maintenance budget</t>
  </si>
  <si>
    <t>$150k of earmarks.  $256,096 cut to maintenance budget</t>
  </si>
  <si>
    <t>$2.59M earmarks removed + $247k lease reduction + SS savings carried into FY19.  $100k added for Recovery High School admin</t>
  </si>
  <si>
    <t>$500k for civics education earmark and $100k for Recovery High School admin; $2.59M of earmarks not funded in FY19.</t>
  </si>
  <si>
    <t>$875k of earmarks leaving $11,223,745 for ESE spending</t>
  </si>
  <si>
    <t>$2.535M of total earmarks, $10,923,745 net DESE spending, $400k less than maintenance.</t>
  </si>
  <si>
    <t>$1.765M in earmarks.  $11,223,711 for net spending.</t>
  </si>
  <si>
    <t>$1.765M in earmarks. $11.24M net spending</t>
  </si>
  <si>
    <t>FY19 Earmarks removed</t>
  </si>
  <si>
    <t>$1.765M of FY19 earmarks removed in FY20 HWM</t>
  </si>
  <si>
    <t>$730K of earmarks. $11.57M net spending</t>
  </si>
  <si>
    <t>$730K of earmarks removed</t>
  </si>
  <si>
    <t>No earmarks</t>
  </si>
  <si>
    <t>$50K of earmarks</t>
  </si>
  <si>
    <t>$9155K of earmarks.  $11.8M net spending</t>
  </si>
  <si>
    <t>$940K of earmarks.  $11.8M net spending</t>
  </si>
  <si>
    <t>$940K of earmarks removed</t>
  </si>
  <si>
    <t>$300K of earmarks</t>
  </si>
  <si>
    <t>$600K of earmarks</t>
  </si>
  <si>
    <t>Increase for rent and payroll</t>
  </si>
  <si>
    <t>7010-0012</t>
  </si>
  <si>
    <t>METCO</t>
  </si>
  <si>
    <t>$40k of earmarks + $1.5 M new funding</t>
  </si>
  <si>
    <t>$40K of earmarks + $1.5M new funding</t>
  </si>
  <si>
    <t>$40K of FY19 earmarks removed in FY20 HWM</t>
  </si>
  <si>
    <t>$45K earmark. Level funding</t>
  </si>
  <si>
    <t>$45K earmark</t>
  </si>
  <si>
    <t>$45K of earmark  removed</t>
  </si>
  <si>
    <t>PAC to 12/21/21</t>
  </si>
  <si>
    <t>Increase for payroll</t>
  </si>
  <si>
    <t>No PAC language</t>
  </si>
  <si>
    <t>7010-0020</t>
  </si>
  <si>
    <t xml:space="preserve">Bay State Reading Institute </t>
  </si>
  <si>
    <t xml:space="preserve">House 1 Consolidated with 7061-9408 </t>
  </si>
  <si>
    <t>Eliminated by FY17 9C cut</t>
  </si>
  <si>
    <t>Partial 9c cut cut restored</t>
  </si>
  <si>
    <t>9c cut cut restored</t>
  </si>
  <si>
    <t>consolidated with 7010-0033</t>
  </si>
  <si>
    <t>consolidated with 7010-0033 Literacy</t>
  </si>
  <si>
    <t>7010-0031</t>
  </si>
  <si>
    <t>Early Literacy Initiatives</t>
  </si>
  <si>
    <t>7010-0033</t>
  </si>
  <si>
    <t>Consolidated Literacy Programs</t>
  </si>
  <si>
    <t>$100k earmark for Reading Recovery</t>
  </si>
  <si>
    <t>$300k for Reading Recovery &amp; $400k for Bay State Reading</t>
  </si>
  <si>
    <t>$400k for Reading Recovery, $400k for Bay State Reading and $200k for Hopkinton</t>
  </si>
  <si>
    <t>$400,000 for Reading Recovery and $200,000 for Hopkinton.</t>
  </si>
  <si>
    <t>Consolidated with 7061-9408</t>
  </si>
  <si>
    <t>$150,611 net reduction from FY17.  $100k earmark for Reading Recovery</t>
  </si>
  <si>
    <t>$150,611 net reduction from FY17.  $300k earmark for Reading Recovery</t>
  </si>
  <si>
    <t>$550k earmarks for Reading Recovery and Bay State Reading</t>
  </si>
  <si>
    <t>$650k earmarks for Reading Recovery and Bay State Reading</t>
  </si>
  <si>
    <t>$300k for Reading Recovery.  $152,482 cut to maintenance budget</t>
  </si>
  <si>
    <t>$152,482 cut to maintenance budget</t>
  </si>
  <si>
    <t>consolidated funding with $500k for Voc. Ed. Teacher RETELL training and $200k for LOOK implementation</t>
  </si>
  <si>
    <t>$100k for Reading Recovery vs. $300k in FY18</t>
  </si>
  <si>
    <t>$300k for Reading Recovery, $60K in four separate earmarks</t>
  </si>
  <si>
    <t>$639,500 for Reading Recovery and Bay State Reading earmarks</t>
  </si>
  <si>
    <t>$639,500 for Reading Recovery and Bay State Reading earmarks. $1,386,726 net spending.</t>
  </si>
  <si>
    <t>$679,500 of earmarks.  $1.396M net spending.</t>
  </si>
  <si>
    <t>$679,500 of earmarks.  $1.397M net spending.</t>
  </si>
  <si>
    <t>consolidated from 7027-1004</t>
  </si>
  <si>
    <t>$600K for Reading Recovery and $779K for Bay State Reading through FY21.  $1.216M net spending</t>
  </si>
  <si>
    <t>$639,500 of earmarks. $1.416M net spending</t>
  </si>
  <si>
    <t>$1.379M of earmarks. $1.416M net spending</t>
  </si>
  <si>
    <t>$1.3795M of earmarks. $1.416M net spending</t>
  </si>
  <si>
    <t>consolidation with 7027-1004 account. $2.25M net reduction</t>
  </si>
  <si>
    <t>$600K of earmarks. Net spending of $1,415M</t>
  </si>
  <si>
    <t>$25K of earmarks. $2.014M net spending</t>
  </si>
  <si>
    <t>$1.04M of earmarks. $1.316M net spending</t>
  </si>
  <si>
    <t>$1.04M of earmarks. $1.4.M net spending</t>
  </si>
  <si>
    <t>Consolidation of 7027-1004. $1.7M earmark reduction and $989K net reduction</t>
  </si>
  <si>
    <t>$1.04M of earmarks</t>
  </si>
  <si>
    <t>$2.04M of earmarks.  Consolidated with 7027-1004</t>
  </si>
  <si>
    <t xml:space="preserve">$1.04M of earmarks.  </t>
  </si>
  <si>
    <t>$400K of earmarks removed</t>
  </si>
  <si>
    <t>$1.04M of earmarks PAC to FY24</t>
  </si>
  <si>
    <t>7010-0050</t>
  </si>
  <si>
    <t>Education Evaluation Grant Program</t>
  </si>
  <si>
    <t>7010-0060</t>
  </si>
  <si>
    <t>Mental Health and Substance Abuse Counselor Grant Program</t>
  </si>
  <si>
    <t>7010-1192</t>
  </si>
  <si>
    <t>Educational Improvement Project Grants</t>
  </si>
  <si>
    <t>17 individual earmarks</t>
  </si>
  <si>
    <t>All earmarks</t>
  </si>
  <si>
    <t>Account eliminated due to earmarks</t>
  </si>
  <si>
    <t>JFK Library earmark</t>
  </si>
  <si>
    <t>Earmark account eliminated</t>
  </si>
  <si>
    <t>7010-1193</t>
  </si>
  <si>
    <t>Civics Education Programs</t>
  </si>
  <si>
    <t>New earmark account</t>
  </si>
  <si>
    <t>New account</t>
  </si>
  <si>
    <t>$1M of earmarks</t>
  </si>
  <si>
    <t>$1.5M of earmarks</t>
  </si>
  <si>
    <t>7010-1194</t>
  </si>
  <si>
    <t>Financial Literacy Education</t>
  </si>
  <si>
    <t>7010-1202</t>
  </si>
  <si>
    <t>Computer Science Education (Digital Literacy Now Grant)</t>
  </si>
  <si>
    <t>Funding transfer through the MassTech Collabortives</t>
  </si>
  <si>
    <t>Funding transfer through the MassTech Collaboratives</t>
  </si>
  <si>
    <t>7027-0019</t>
  </si>
  <si>
    <t>School-To-Work Connecting Activities</t>
  </si>
  <si>
    <t>House 1 Aligned Program/ Coordinated Grants</t>
  </si>
  <si>
    <t>$225k in FY16 earmarks removed and $2.75m in expansion</t>
  </si>
  <si>
    <t xml:space="preserve">$298,750 in earmarks </t>
  </si>
  <si>
    <t>$225k of FY16 earmarks removed</t>
  </si>
  <si>
    <t>$150k Bottom Line earmark, $250k for Voc. Ed. high school STEM grant program</t>
  </si>
  <si>
    <t>$698,750 in legislative earmarked programs.</t>
  </si>
  <si>
    <t>$1.7 M net reduction from FY17</t>
  </si>
  <si>
    <t>$250k earmark</t>
  </si>
  <si>
    <t>$70k net reduction over FY17</t>
  </si>
  <si>
    <t>$335k of earmarks + $280k increase over FY17</t>
  </si>
  <si>
    <t>$585,000 of earmarks. $299,398 increase to maintenance budget</t>
  </si>
  <si>
    <t>$200k of earmarks. $280,398 increase to maintenance budget</t>
  </si>
  <si>
    <t>$858k earmarks removed to support $1M in expansion</t>
  </si>
  <si>
    <t>$858k earmarks removed to support $1M in expansion.</t>
  </si>
  <si>
    <t>$858kof FY18  earmarks removed to support $1M in expansion. 2 new earmarks</t>
  </si>
  <si>
    <t xml:space="preserve">$400k of earmrks + $1.5M of new funding. Net spending is $4.5M. </t>
  </si>
  <si>
    <t>$500K of earmarks + $1.5M of new funding. $4.5M in net spending.</t>
  </si>
  <si>
    <t>$500K of earmarks + $1.5M of new funding.</t>
  </si>
  <si>
    <t>$500K of FY19 earmarks removed in FY20 HWM</t>
  </si>
  <si>
    <t>$350K of more earmark</t>
  </si>
  <si>
    <t>FY19 earmarks removed</t>
  </si>
  <si>
    <t>$610K of earmarks</t>
  </si>
  <si>
    <t>$960K of earmarks, $4.5M net spending</t>
  </si>
  <si>
    <t>$960K of earmarks removed</t>
  </si>
  <si>
    <t>$150K of earmarks</t>
  </si>
  <si>
    <t>$250K of earmark</t>
  </si>
  <si>
    <t>$400K of earmark</t>
  </si>
  <si>
    <t>$400K earmarks removed</t>
  </si>
  <si>
    <t>$500K of earmarks</t>
  </si>
  <si>
    <t>7027-0020</t>
  </si>
  <si>
    <t>Career Technical Partnership Grants (Innovation Pathways)</t>
  </si>
  <si>
    <t>New line item</t>
  </si>
  <si>
    <t>7027-1004</t>
  </si>
  <si>
    <t>English Language Acquisition</t>
  </si>
  <si>
    <t>Budget matches planned spending in FY18</t>
  </si>
  <si>
    <t>$26,460 cut to maintenance budget</t>
  </si>
  <si>
    <t>$250k for ELL programs in Gateway Cities and funding for Voc. Ed. Teacher RETELL training and LOOK Act implementation</t>
  </si>
  <si>
    <t>Funds for Voc. Ed RETELL training and LOOK Act implementation</t>
  </si>
  <si>
    <t>$694k for Voc. Ed RETELL training and LOOK Act implementation</t>
  </si>
  <si>
    <t>$250K earmark and $2.25M for Voc. Ed. Teacher RETELL training, LOOK Act implementation and support to districts for middle and HS students at risk of dropout due to language barriers</t>
  </si>
  <si>
    <t>$250K earmark and $2.25M for Voc. Ed. Teacher RETELL training, LOOK Act implementation</t>
  </si>
  <si>
    <t>$250K earmark</t>
  </si>
  <si>
    <t>$750K Increase to Gateway Cities earmark for $1M</t>
  </si>
  <si>
    <t>$1M Gateway Cities earmark</t>
  </si>
  <si>
    <t>consolidation with 7010-0033 account</t>
  </si>
  <si>
    <t>Combined with 7010-0033</t>
  </si>
  <si>
    <t>Consolidated with 7010-0033</t>
  </si>
  <si>
    <t>$1M earmark</t>
  </si>
  <si>
    <t>$1M earmark removed</t>
  </si>
  <si>
    <t>7028-0031</t>
  </si>
  <si>
    <t xml:space="preserve">Special Education in Institutional Settings </t>
  </si>
  <si>
    <t>VSIP payroll savings</t>
  </si>
  <si>
    <t>$233,061 cut to maintenance budget</t>
  </si>
  <si>
    <t>7030-1002</t>
  </si>
  <si>
    <t>Quality Kindergarten Grants (formerly Kindergarten Expansion Grants)</t>
  </si>
  <si>
    <t>For expansion and enhancement grants only</t>
  </si>
  <si>
    <t>7030-1005</t>
  </si>
  <si>
    <t>Early Intervention Tutorial Literacy</t>
  </si>
  <si>
    <t>7035-0001</t>
  </si>
  <si>
    <t>Career and Technical Education Program</t>
  </si>
  <si>
    <t>Funding increase</t>
  </si>
  <si>
    <t>7035-0002</t>
  </si>
  <si>
    <t>Adult Basic Education</t>
  </si>
  <si>
    <t>$375k in FY16 earmarks removed</t>
  </si>
  <si>
    <t>$225k in earmarks</t>
  </si>
  <si>
    <t>$250k for earmark ($125k of FY16 earmark removed)</t>
  </si>
  <si>
    <t>$50k earkmark ($300k in total)</t>
  </si>
  <si>
    <t>$375,000 in legislative earmarked programs.</t>
  </si>
  <si>
    <t>Reduction in grants</t>
  </si>
  <si>
    <t>$611k net reduction from FY17</t>
  </si>
  <si>
    <t>$311k net reduction from FY17 + $200k earmarks</t>
  </si>
  <si>
    <t>$250k earmark, net increase of $1.5M over FY17</t>
  </si>
  <si>
    <t>$250k earmark + new $50k earnark, net increase of $1.98M over FY17</t>
  </si>
  <si>
    <t>$350k of earmarks.  $800k increase to maintenance budget</t>
  </si>
  <si>
    <t xml:space="preserve">$300k of earmarks. </t>
  </si>
  <si>
    <t>$350k earmarks + FY18 expansion removed + SS savings carried into FY19</t>
  </si>
  <si>
    <t>language added to reduce waitlist of students for ELL slots</t>
  </si>
  <si>
    <t>$150K earmark for Operation ABLE</t>
  </si>
  <si>
    <t>funds to support PD system</t>
  </si>
  <si>
    <t>$350k of earmarks + $2M of new funding. Net spending is $33M.</t>
  </si>
  <si>
    <t>$350K of earmarks + $2M of new funding. Net spending is $33M.</t>
  </si>
  <si>
    <t>$200K Hosting and Licenses for new ABE system + $4.4M for LAC and BAC recommendations</t>
  </si>
  <si>
    <t>$350K of FY19 earmarks removed in FY20 HWM</t>
  </si>
  <si>
    <t>$150K earmark</t>
  </si>
  <si>
    <t>$195K of earmarks. Net spending $38.1M</t>
  </si>
  <si>
    <t>$250K of new earmark ($445K total earmarks)</t>
  </si>
  <si>
    <t>$445K earmarks, net spendiong $40.6M</t>
  </si>
  <si>
    <t>$445K of earmarks removed</t>
  </si>
  <si>
    <t>$340K of earmark</t>
  </si>
  <si>
    <t>$340K of earmarks removed and $5.4M net reduction</t>
  </si>
  <si>
    <t>PAC to FY23</t>
  </si>
  <si>
    <t>7035-0006</t>
  </si>
  <si>
    <t>Regional School Transportation</t>
  </si>
  <si>
    <t>funding increase</t>
  </si>
  <si>
    <t>Less  Supplemental Budget</t>
  </si>
  <si>
    <t>7035-0007</t>
  </si>
  <si>
    <t>Non-Resident Vocational Students Transportation</t>
  </si>
  <si>
    <t>7035-0008</t>
  </si>
  <si>
    <t>Transportation Reimbursement for Homeless Children</t>
  </si>
  <si>
    <t>for FY19 and 20 reimbursements</t>
  </si>
  <si>
    <t>7035-0035</t>
  </si>
  <si>
    <t>AP Math and Science Programs</t>
  </si>
  <si>
    <t>7051-0015</t>
  </si>
  <si>
    <t>Supplemental Food Assistance</t>
  </si>
  <si>
    <t>7053-1909</t>
  </si>
  <si>
    <t>School Lunch Program</t>
  </si>
  <si>
    <t>$10k earmark</t>
  </si>
  <si>
    <t>$10K earmark</t>
  </si>
  <si>
    <t>$10K of FY19 earmarks removed in FY20 HWM</t>
  </si>
  <si>
    <t>FY19 earmark removed</t>
  </si>
  <si>
    <t>Less FY19 earmark</t>
  </si>
  <si>
    <t>7053-1925</t>
  </si>
  <si>
    <t>School Breakfast Program</t>
  </si>
  <si>
    <t>$250k in FY16 earmark removed</t>
  </si>
  <si>
    <t>$250k in earmarks</t>
  </si>
  <si>
    <t>$250k of FY16 earmark removed</t>
  </si>
  <si>
    <t>$250,000 in earmark to Chef in Schools.</t>
  </si>
  <si>
    <t xml:space="preserve">$250k earmark for Chef in Schools </t>
  </si>
  <si>
    <t xml:space="preserve">n  </t>
  </si>
  <si>
    <t>$250k for Chefs in Schools</t>
  </si>
  <si>
    <t>$20K earmark and new line item language</t>
  </si>
  <si>
    <t xml:space="preserve">$620K earmark </t>
  </si>
  <si>
    <t>Earmark removed</t>
  </si>
  <si>
    <t>$600K of earmarks - level funded</t>
  </si>
  <si>
    <t>$350K of earmarks removed</t>
  </si>
  <si>
    <t>Earmark reduction</t>
  </si>
  <si>
    <t>$110M earmark for free lunch, $700K earmark for Project Bread</t>
  </si>
  <si>
    <t>7061-0008</t>
  </si>
  <si>
    <t xml:space="preserve">Chapter # 70, Foundation Aid </t>
  </si>
  <si>
    <t>$12,548,162 transitional relief for low-income school enrollment calculation</t>
  </si>
  <si>
    <t>$12.5M earmark</t>
  </si>
  <si>
    <t>7061-0009</t>
  </si>
  <si>
    <t>Minimum Pupil Aid</t>
  </si>
  <si>
    <t>7061-0010</t>
  </si>
  <si>
    <t>Mental Health and Substance Abuse  Grants</t>
  </si>
  <si>
    <t>Less Supplemental Budget</t>
  </si>
  <si>
    <t>7061-0011</t>
  </si>
  <si>
    <t>Foundation Reserve</t>
  </si>
  <si>
    <t>Relief to districts impacted by change in low-income calculation, $250k for extraordinary relief</t>
  </si>
  <si>
    <t>$12.5M for districts negatively impacted by the change in the low-income calculation in  foundation budget; $15M for students impacted by Hurricanes Maria and Irma</t>
  </si>
  <si>
    <t>$27.5M of earmarks</t>
  </si>
  <si>
    <t>for students impacted by Hurricanes Maria and Irma</t>
  </si>
  <si>
    <t>for significant enrollment reduction impacted by pandemic or increased transportation costs</t>
  </si>
  <si>
    <t>for pandemic-related disruptions in enrollment or increased transportation costs</t>
  </si>
  <si>
    <t>for pandemic-related disruptions in their enrollment that negatively affect their chapter 70 aid for FY 2022</t>
  </si>
  <si>
    <t>for pandemic-related disruptions in their enrollment</t>
  </si>
  <si>
    <t>7061-0012</t>
  </si>
  <si>
    <t xml:space="preserve">SPED Circuit Breaker Program </t>
  </si>
  <si>
    <t>$6.5M earmark for DDS</t>
  </si>
  <si>
    <t>$150k Best Buddies earmark, $500k extraordinary relief</t>
  </si>
  <si>
    <t>$150k Best Buddies earmark</t>
  </si>
  <si>
    <t>1% saving restored</t>
  </si>
  <si>
    <t>added earmark language</t>
  </si>
  <si>
    <t>$650k in earmarks</t>
  </si>
  <si>
    <t>$650k of earmarks. $3.3M increase to maintenance budget</t>
  </si>
  <si>
    <t>$6.5M for DDS earmark</t>
  </si>
  <si>
    <t>$250K to address high cost of approved spec ed provate schools</t>
  </si>
  <si>
    <t>$450k of earmarks and $6.5M for DDS.  Net spending is $312,395,293</t>
  </si>
  <si>
    <t>$6.95M of earmarks</t>
  </si>
  <si>
    <t>$6.95M of earmarks.  $312.4M net spending.</t>
  </si>
  <si>
    <t xml:space="preserve">$4M increased to DDS earmark and $444k increase </t>
  </si>
  <si>
    <t>$10.7M of earmarks</t>
  </si>
  <si>
    <t>$250K more in earmark</t>
  </si>
  <si>
    <t>$10.5M DDS earmark. $21.7M increase</t>
  </si>
  <si>
    <t>$100K increase in earmark ($10.8M earmark total)</t>
  </si>
  <si>
    <t>$11.05M earmark.  $334.1M net spending</t>
  </si>
  <si>
    <t xml:space="preserve">Funding increase for SPED transportation </t>
  </si>
  <si>
    <t>$10.8M of earmarks. $317.56M net spending</t>
  </si>
  <si>
    <t>$10.75M of earmarks</t>
  </si>
  <si>
    <t>$11.05M of earmarks</t>
  </si>
  <si>
    <t>$11M of earmarks</t>
  </si>
  <si>
    <t>$11.5M of earmarks</t>
  </si>
  <si>
    <t>$11.25M of earmarks</t>
  </si>
  <si>
    <t>$11.7M of earmarks</t>
  </si>
  <si>
    <t>7061-0016</t>
  </si>
  <si>
    <t>Low-Income Student Supports</t>
  </si>
  <si>
    <t>$6M for academic support to low-income students and $10.5M for Ecodis district support</t>
  </si>
  <si>
    <t>7061-0027</t>
  </si>
  <si>
    <t>COVID and Student Support Grants</t>
  </si>
  <si>
    <t>New account with $15k of earmarks</t>
  </si>
  <si>
    <t>New account. $75K of earmark</t>
  </si>
  <si>
    <t>New account with $75K of earmark</t>
  </si>
  <si>
    <t>Reimbursing costs for summer school and other summer programming to remedy learning loss</t>
  </si>
  <si>
    <t>7061-0028</t>
  </si>
  <si>
    <t>Social Emotional Learning Grants</t>
  </si>
  <si>
    <t>New line item.  $1M earmark</t>
  </si>
  <si>
    <t>7061-0029</t>
  </si>
  <si>
    <t>School &amp; District Accountability Reviews &amp; Monitoring</t>
  </si>
  <si>
    <t>7061-0033</t>
  </si>
  <si>
    <t>Public School Military Mitigation</t>
  </si>
  <si>
    <t>$100,000 earmark for Lincoln.</t>
  </si>
  <si>
    <t>Line item eliminated in HWM budget</t>
  </si>
  <si>
    <t>$100k earmark</t>
  </si>
  <si>
    <t>earmark removed</t>
  </si>
  <si>
    <t>$100K earmark</t>
  </si>
  <si>
    <t>$125K earmark</t>
  </si>
  <si>
    <t>Increased funding and $125K earmark</t>
  </si>
  <si>
    <t>$125K of earmark removed</t>
  </si>
  <si>
    <t>$100K of earmarks</t>
  </si>
  <si>
    <t>$100K of earmark remvoed</t>
  </si>
  <si>
    <t>7061-2200</t>
  </si>
  <si>
    <t>Educator Evaluation System Implementation</t>
  </si>
  <si>
    <t>7061-2300</t>
  </si>
  <si>
    <t>Student Safety and Support</t>
  </si>
  <si>
    <t>7061-0928</t>
  </si>
  <si>
    <t>Financial Literacy Grants</t>
  </si>
  <si>
    <t>7061-9010</t>
  </si>
  <si>
    <t>District Reimbursements for Charter School Tuition</t>
  </si>
  <si>
    <t>change in funding formula</t>
  </si>
  <si>
    <t xml:space="preserve">  </t>
  </si>
  <si>
    <t>$2.96M earmark</t>
  </si>
  <si>
    <t>$2.9M earmark</t>
  </si>
  <si>
    <t>7061-9011</t>
  </si>
  <si>
    <t>Innovation Schools</t>
  </si>
  <si>
    <t>$200k for Medway Schools</t>
  </si>
  <si>
    <t>$200,000 earmark for Medway</t>
  </si>
  <si>
    <t>$15k earmark</t>
  </si>
  <si>
    <t>account eliminated</t>
  </si>
  <si>
    <t>Grant program only</t>
  </si>
  <si>
    <t>7061-9200</t>
  </si>
  <si>
    <t>Education Data Services</t>
  </si>
  <si>
    <t>$267,607 cut to maintenance budget</t>
  </si>
  <si>
    <t>7061-9400</t>
  </si>
  <si>
    <t xml:space="preserve">Student Assessment (MCAS) </t>
  </si>
  <si>
    <t>Savings from ending old MCAS contract</t>
  </si>
  <si>
    <t>$4.1M cut to maintenance budget</t>
  </si>
  <si>
    <t>$1M to implement history/SS standards and develop assessment</t>
  </si>
  <si>
    <t>$1M to implement history/SS standards and develop new assessments</t>
  </si>
  <si>
    <t>$1M to implement history/SS standards and new assessments</t>
  </si>
  <si>
    <t>7061-9401</t>
  </si>
  <si>
    <t>Assessment Consortium</t>
  </si>
  <si>
    <t>$200K veto to FY18 level</t>
  </si>
  <si>
    <t>Account restored</t>
  </si>
  <si>
    <t>7061-9404</t>
  </si>
  <si>
    <t>Supports to Close the Achievement Gap</t>
  </si>
  <si>
    <t>7061-9406</t>
  </si>
  <si>
    <t>College and Career Readiness Program</t>
  </si>
  <si>
    <t>$200k earmark for JFY Network</t>
  </si>
  <si>
    <t>$200,000 earmark for JFY Network.</t>
  </si>
  <si>
    <t>$200k earmark for JFY Network. Line item full restored to pre-9c level</t>
  </si>
  <si>
    <t>$200k earmark for JFY Networks</t>
  </si>
  <si>
    <t>line item eliminated by SWM</t>
  </si>
  <si>
    <t>$200K earmark</t>
  </si>
  <si>
    <t>revised earmark requirement</t>
  </si>
  <si>
    <t>7061-9408</t>
  </si>
  <si>
    <t>Targeted Assistance to Schools &amp; Districts</t>
  </si>
  <si>
    <t xml:space="preserve">House 1 Consolidation of targeted assistance programs </t>
  </si>
  <si>
    <t xml:space="preserve">$510k in FY16 earmarks removed </t>
  </si>
  <si>
    <t>$250k for earmark ($510k in FY16)</t>
  </si>
  <si>
    <t>$50k new earmark ($300k in total)</t>
  </si>
  <si>
    <t>$300,000 in earmarks for Randolph.</t>
  </si>
  <si>
    <t>$2M net increase after account consolidations to fund planning for STEM early college career pathways; grants for practiced-based school leadership training programs and new teacher training in urban schools</t>
  </si>
  <si>
    <t>VSIP savings</t>
  </si>
  <si>
    <t>$400k earmarks, net reduction of $250k from FY17</t>
  </si>
  <si>
    <t>$400k earmarks</t>
  </si>
  <si>
    <t>$400k of earmarks. $500k cut to maintenance budget</t>
  </si>
  <si>
    <t>$500k cut to maintenance budget</t>
  </si>
  <si>
    <t>$400k earmarks removed + $200k funding for empowerment zone and school leadership</t>
  </si>
  <si>
    <t>$608k increase over FY18 spending ($400k of earmarks not funded in FY19)</t>
  </si>
  <si>
    <t>$46k net reduction to FY18 GAA (excluding earmarks)</t>
  </si>
  <si>
    <t>$150k of earmarks. Net spending is $6,760,939</t>
  </si>
  <si>
    <t>$150K of earmarks + $207K new funding</t>
  </si>
  <si>
    <t>Consolidation from 7061-9412</t>
  </si>
  <si>
    <t>$150K of FY19 earmarks removed from FY20 HWM</t>
  </si>
  <si>
    <t>7061-9412</t>
  </si>
  <si>
    <t>Expanded Learning Time Grants</t>
  </si>
  <si>
    <t>$50k in FY16 earmark removed</t>
  </si>
  <si>
    <t>($50k earmark in FY16 removed)</t>
  </si>
  <si>
    <t>Funding decrease</t>
  </si>
  <si>
    <t>7061-9600</t>
  </si>
  <si>
    <t>Pilot Concurrent Enrollment Program ***</t>
  </si>
  <si>
    <t>7061-9601</t>
  </si>
  <si>
    <t xml:space="preserve">Teacher Certification Retained Revenue </t>
  </si>
  <si>
    <t>$100k to cover additional costs due to renewal year</t>
  </si>
  <si>
    <t>Increase for OPPI</t>
  </si>
  <si>
    <t>7061-9604</t>
  </si>
  <si>
    <t>Educator Certification Program - Admin.</t>
  </si>
  <si>
    <t>7061-9607</t>
  </si>
  <si>
    <t>Recovery High Schools</t>
  </si>
  <si>
    <t>account transfer from DPH</t>
  </si>
  <si>
    <t>for grants and admin costs</t>
  </si>
  <si>
    <t>$100K for implementation</t>
  </si>
  <si>
    <t>Increased funding</t>
  </si>
  <si>
    <t>$100K for administration</t>
  </si>
  <si>
    <t>$100K earmark for administration</t>
  </si>
  <si>
    <t>$100K admin earmark</t>
  </si>
  <si>
    <t>7061-9611</t>
  </si>
  <si>
    <t>After-School Grant Program</t>
  </si>
  <si>
    <t>$310k in FY16 earmarks removed</t>
  </si>
  <si>
    <t xml:space="preserve">$295k in earmarks </t>
  </si>
  <si>
    <t>$100k for earmark ($210k of FY16 earmarks removed)</t>
  </si>
  <si>
    <t>$590k in new earmarks ($690k in total)</t>
  </si>
  <si>
    <t>$935,000 in legislative earmarked programs.  $20k earmark for Yes We Care/Torch Training</t>
  </si>
  <si>
    <t>$500k net reduction from FY17</t>
  </si>
  <si>
    <t>$350k earmarks</t>
  </si>
  <si>
    <t>$125k earmarks, net increase of $300k from FY17</t>
  </si>
  <si>
    <t>$125k earmark + $870k new earmarks, net increase of $750k from FY17</t>
  </si>
  <si>
    <t>$1.17M of earmarks. $355,846 increase to maintenance budget</t>
  </si>
  <si>
    <t>$200k of earmarks</t>
  </si>
  <si>
    <t>$1.17M earmarks and $356 expansion funding removed + SS savings carried into FY19</t>
  </si>
  <si>
    <t>$1.17M of earmarks not funded in FY19</t>
  </si>
  <si>
    <t>10 earmarked programs and $200k of new funding</t>
  </si>
  <si>
    <t>$525k of earmarks leaving $2.33M for ESE spending, net gain of $450k over FY18.</t>
  </si>
  <si>
    <t>$1.315M of earmarks. Net spending is $2,333,009, $22K cut to FY18 level.</t>
  </si>
  <si>
    <t>$1.71M of earmarks. $2,576,923 of net spending ($222K of new funding).</t>
  </si>
  <si>
    <t>$1.71M of earmarks.  Net sepnding of $2.577M</t>
  </si>
  <si>
    <t>$1.71M of FY19 earmarks removed from FY20 HWM.  $1M of new funding</t>
  </si>
  <si>
    <t>$645K of earmarks + $500K of increased funding</t>
  </si>
  <si>
    <t>$100k earmark. Net level funding to FY19 GAA</t>
  </si>
  <si>
    <t>$1.57M of new earmarks ($1.67M total earmarks)</t>
  </si>
  <si>
    <t>$2.215M of earmarks.  Net spending of $6.077M</t>
  </si>
  <si>
    <t>$2.415M of earmarks.  Net spending of $6.077M</t>
  </si>
  <si>
    <t>$2.4M of earmarks removed.  $3.5M net decrease</t>
  </si>
  <si>
    <t>$165K of earmarks</t>
  </si>
  <si>
    <t>$200K of earmarks</t>
  </si>
  <si>
    <t>$665K of earmarks</t>
  </si>
  <si>
    <t>$665K of earmarks and $8M net reduction</t>
  </si>
  <si>
    <t>$665K of earmarks removed</t>
  </si>
  <si>
    <t>7061-9612</t>
  </si>
  <si>
    <t>Safe and Supportive Schools Grant Program</t>
  </si>
  <si>
    <t>funding for staff language added</t>
  </si>
  <si>
    <t>Funding for 1 FTE</t>
  </si>
  <si>
    <t>$200k net reduction from FY17</t>
  </si>
  <si>
    <t>$200k earmarked for coordination of pre-existing school and community-based resources</t>
  </si>
  <si>
    <t>$100k of earmarks</t>
  </si>
  <si>
    <t>$200K earmark, PAC through FY20</t>
  </si>
  <si>
    <t>$200K of FY19 earmarks removed from FY20 HWM.  PAC through FY21</t>
  </si>
  <si>
    <t>7061-9614</t>
  </si>
  <si>
    <t>Alternative Education</t>
  </si>
  <si>
    <t>7061-9619</t>
  </si>
  <si>
    <t>Franklin Institute</t>
  </si>
  <si>
    <t>7061-9624</t>
  </si>
  <si>
    <t>WPI Schools of Excellence</t>
  </si>
  <si>
    <t>Account transfer from DHE</t>
  </si>
  <si>
    <t>7061-9626</t>
  </si>
  <si>
    <t>YouthBuild Programs</t>
  </si>
  <si>
    <t>7061-9634</t>
  </si>
  <si>
    <t xml:space="preserve">Mentoring Matching Grants </t>
  </si>
  <si>
    <t>7061-9804</t>
  </si>
  <si>
    <t>P.D. for Mathematics</t>
  </si>
  <si>
    <t>7061-9650</t>
  </si>
  <si>
    <t>Supporting Healthy Alliances Reinforcing Education (SHARE) Grant Program</t>
  </si>
  <si>
    <t>New account; $1M of earmark</t>
  </si>
  <si>
    <t>New account. $1M earmark</t>
  </si>
  <si>
    <t>PAC to 8/31/23</t>
  </si>
  <si>
    <t>7061-9805</t>
  </si>
  <si>
    <t>Educator Scholarship and Loan Repayment Program</t>
  </si>
  <si>
    <t>New account: $7.5M for scholarship program and $7.5M for loan repayment  program</t>
  </si>
  <si>
    <t>7061-9809</t>
  </si>
  <si>
    <t>School District Regionalization Grants</t>
  </si>
  <si>
    <t>PAC to 12/31/21</t>
  </si>
  <si>
    <t>7061-9810</t>
  </si>
  <si>
    <t>Regional Bonus Aid</t>
  </si>
  <si>
    <t>Reduction due to declining # of eligible districts</t>
  </si>
  <si>
    <t>consolidated into new account under 1595-0065</t>
  </si>
  <si>
    <t>7061-9811</t>
  </si>
  <si>
    <t>Creative Challenge Index</t>
  </si>
  <si>
    <t>7061-9812</t>
  </si>
  <si>
    <t>Child Sexual Abuse Prevention</t>
  </si>
  <si>
    <t>$250k of earmarks</t>
  </si>
  <si>
    <t>$250k of earmarks. Net spending $150k.</t>
  </si>
  <si>
    <t>$250K of earmarks</t>
  </si>
  <si>
    <t>$825K of earmarks</t>
  </si>
  <si>
    <t>Earmarks reduction</t>
  </si>
  <si>
    <t>7061-9813</t>
  </si>
  <si>
    <t>Rural School Aid</t>
  </si>
  <si>
    <t>consolidated into new account under  1595-0065</t>
  </si>
  <si>
    <t>7061-9814</t>
  </si>
  <si>
    <t>Summer Learning Grants</t>
  </si>
  <si>
    <t>PAC language added for FY19 and 20</t>
  </si>
  <si>
    <t>7061-9815</t>
  </si>
  <si>
    <t>Grants for Hate Crime and Bias Prevention</t>
  </si>
  <si>
    <t>State Total:</t>
  </si>
  <si>
    <t>Trust</t>
  </si>
  <si>
    <t>7010-5010</t>
  </si>
  <si>
    <t>Public School Improvement Trust Fund</t>
  </si>
  <si>
    <t>7010-5020</t>
  </si>
  <si>
    <t>School Safety Trust Fund</t>
  </si>
  <si>
    <t>Trust Total:</t>
  </si>
  <si>
    <t>FY23 HWM Earmarks</t>
  </si>
  <si>
    <t>Account</t>
  </si>
  <si>
    <t>Amount</t>
  </si>
  <si>
    <t>Entity</t>
  </si>
  <si>
    <t>Purpose</t>
  </si>
  <si>
    <t>Reading Recovery Grants FC 574</t>
  </si>
  <si>
    <t>Momenta</t>
  </si>
  <si>
    <t>Bay State Reading Institute</t>
  </si>
  <si>
    <t>JFK Library</t>
  </si>
  <si>
    <t xml:space="preserve">implementation of a program to support civics education learning opportunities </t>
  </si>
  <si>
    <t>Edward Kennedy Institute</t>
  </si>
  <si>
    <t>expand civics education programs, including investments in curriculum and technology</t>
  </si>
  <si>
    <t>Gateway Cities</t>
  </si>
  <si>
    <t>Grants for high quality, intensive English language learning programs</t>
  </si>
  <si>
    <t xml:space="preserve">universal free school lunches which shall be made available to all students at no charge regardless of household income </t>
  </si>
  <si>
    <t>Project Bread</t>
  </si>
  <si>
    <t>enhance and expand the summer food service outreach program and school breakfast outreach program</t>
  </si>
  <si>
    <t>Dept. of Developmental Services</t>
  </si>
  <si>
    <t>Voluntary residential placement prevention program</t>
  </si>
  <si>
    <t>Best Buddies MA</t>
  </si>
  <si>
    <t>for peer-to-peer inclusion programs for students with intellectual disabilities</t>
  </si>
  <si>
    <t>to provide books in accessible synthetic audio format that are made available through the National Instructional Materials Access Center repository; and (ii) for outreach to and training of teachers and students on the use of National Instructional Materials Accessibility Standard format and the use of human speech audio digital textbooks</t>
  </si>
  <si>
    <t>Lincoln</t>
  </si>
  <si>
    <t xml:space="preserve">to mitigate the costs of educating the children of retired-military families </t>
  </si>
  <si>
    <t>DESE</t>
  </si>
  <si>
    <t>not less than $100,000 shall be expended for the implementation of recovery high schools</t>
  </si>
  <si>
    <t>that not less than $1,000,000 shall be awarded by the department to schools and school districts serving high percentages of low-income students</t>
  </si>
  <si>
    <t xml:space="preserve">fund the tomorrow's educators scholarship program established pursuant to section 19D of chapter 15A of the General Laws </t>
  </si>
  <si>
    <t>for a student loan repayment assistance program for public school educators;</t>
  </si>
  <si>
    <t>FY22 GAA Earmarks</t>
  </si>
  <si>
    <t>to support departmental initiatives related to strengthening social and emotional competencies among students and adults including, but not limited to, social emotional learning program coordinators and proactive outreach to districts to ensure they are aware of all opportunities and supports available</t>
  </si>
  <si>
    <t>to fund additional support services for school districts, charter schools and educational collaboratives to assist in the management and distribution of funding made available through the federal Elementary and Secondary School Emergency Relief program; and provided further, that such support services may include, but not be limited to, increased department personnel</t>
  </si>
  <si>
    <t>Framingham Public Schools</t>
  </si>
  <si>
    <t>for playground accessibility improvements</t>
  </si>
  <si>
    <t>Rockland</t>
  </si>
  <si>
    <t>English language learners public school program</t>
  </si>
  <si>
    <t>Boston Debate League</t>
  </si>
  <si>
    <t>for the after-school debate league program</t>
  </si>
  <si>
    <t>Cape Cod Museum of Natural History in the Town of Brewster</t>
  </si>
  <si>
    <t>for repairs and improvements to the mobile classroom facility</t>
  </si>
  <si>
    <t>Community Investors, Inc.</t>
  </si>
  <si>
    <t>The PowerPlay Initiative of Wellesley, MA in support of the expansion of an inclusive after-school and out-of-school-time recreational program at urban and suburban Massachusetts schools</t>
  </si>
  <si>
    <t>Lynn</t>
  </si>
  <si>
    <t>E-Team Machinist Training Program</t>
  </si>
  <si>
    <t>Fundacion CEMDPCD</t>
  </si>
  <si>
    <t>to support, educate, and advocate on behalf of low-income parents of students with learning disabilities in the City of Lawrence</t>
  </si>
  <si>
    <t>Whitman-Hanson Regional School District</t>
  </si>
  <si>
    <t xml:space="preserve">for technology improvements </t>
  </si>
  <si>
    <t>South End Community Center</t>
  </si>
  <si>
    <t>Community Youth Corp Program</t>
  </si>
  <si>
    <t>Homework House of Holyoke</t>
  </si>
  <si>
    <t>after-school program</t>
  </si>
  <si>
    <t>Bird Street Community Center</t>
  </si>
  <si>
    <t>All Dorchester Sports League Inc.</t>
  </si>
  <si>
    <t>for educational support, nutrition, and other community benefits related to the 2019 novel coronavirus pandemic</t>
  </si>
  <si>
    <t xml:space="preserve">Groundwork Lawrence, Inc. </t>
  </si>
  <si>
    <t>to support jobs for Lawrence youth and provide education programming to offset learning loss caused by COVID-19</t>
  </si>
  <si>
    <t>Fall River</t>
  </si>
  <si>
    <t>for a children’s arts and culture program in the city of Fall River</t>
  </si>
  <si>
    <t>Wrentham Elementary School</t>
  </si>
  <si>
    <t>for a new camera and school security system enhancements</t>
  </si>
  <si>
    <t>Town of Reading</t>
  </si>
  <si>
    <t xml:space="preserve">for the construction of a community garden </t>
  </si>
  <si>
    <t>North Reading</t>
  </si>
  <si>
    <t>replacing computer and electronic devices in the public schools</t>
  </si>
  <si>
    <t>New Bedford</t>
  </si>
  <si>
    <t>for the Girls Design Academy, City of New Bedford Department of Community Services</t>
  </si>
  <si>
    <t>Dennison Memorial Community Center</t>
  </si>
  <si>
    <t>for youth programs at Dennison Memorial Community Center in New Bedford</t>
  </si>
  <si>
    <t>Weymouth</t>
  </si>
  <si>
    <t>for the furnishing, preparation, packaging, and storage of frozen meals to school children in conjunction with the Weymouth Public Schools and Weymouth Food Pantry as part of the Student Food Security Program</t>
  </si>
  <si>
    <t>Falmouth</t>
  </si>
  <si>
    <t>to provide educational and career training opportunities for students</t>
  </si>
  <si>
    <t>Project Learn</t>
  </si>
  <si>
    <t>to develop a Youth Innovation Hub learning space in Downtown Lowell for students to gain skills and credentials that prepare them for the workforce of tomorrow. Key partners in this effort will include the Greater Lowell Chamber of Commerce, MassHire Greater Lowell Workforce Board, Lowell Makes, Boys and Girls Club of Greater Lowell, Lowell Public Schools, Lowell Housing Authority, Merrimack Valley Building Trades, Middlesex 3 Coalition</t>
  </si>
  <si>
    <t>Cape Verdean Association of Brockton</t>
  </si>
  <si>
    <t>for employment positions for at-risk youth within their YEP! We Can Summer Program</t>
  </si>
  <si>
    <t>Town of Auburn</t>
  </si>
  <si>
    <t>for equipment for the Mary D. Stone School youth playground</t>
  </si>
  <si>
    <t>Brockton High School</t>
  </si>
  <si>
    <t>for paving costs</t>
  </si>
  <si>
    <t>Kennedy Elementary School in the city of Brockton</t>
  </si>
  <si>
    <t>for the Brian Rogan memorial courtyard</t>
  </si>
  <si>
    <t>Robinson Elementary School in the town of Westford</t>
  </si>
  <si>
    <t xml:space="preserve">renovation of the playground </t>
  </si>
  <si>
    <t>Hancock Elementary School in the city of Brockton</t>
  </si>
  <si>
    <t>paving costs</t>
  </si>
  <si>
    <t>Worcester YWCA</t>
  </si>
  <si>
    <t>for youth swimming lessons as part of summer programming for children who identify as low income, as well as necessary infrastructure to comply with Christian's Law</t>
  </si>
  <si>
    <t>Methuen High School</t>
  </si>
  <si>
    <t>for mental health services</t>
  </si>
  <si>
    <t>Smart from the Start Inc.</t>
  </si>
  <si>
    <t>for programs and services to promote the healthy development of young children and their families living in underserved communities of Boston through trauma-informed, multi-generational family support and community engagement</t>
  </si>
  <si>
    <t>Ellis memorial early education center in Boston</t>
  </si>
  <si>
    <t>for improvements to the Ellis memorial early education center in Boston</t>
  </si>
  <si>
    <t>Welcome Center of the Framingham Public Schools</t>
  </si>
  <si>
    <t>MA Partnership for Youth, Inc.</t>
  </si>
  <si>
    <t>to fund increased staff, including 1 additional presenter or coordinator and additional office space for staff members to expand programs for at-risk youth</t>
  </si>
  <si>
    <t>Old Colony Regional Vocational Technical High School</t>
  </si>
  <si>
    <t>to mitigate costs associated with member town composition</t>
  </si>
  <si>
    <t>English at Large, Inc., in the city of Woburn</t>
  </si>
  <si>
    <t>for the purposes of English language tutoring and small group instruction</t>
  </si>
  <si>
    <t>Framingham, Ashland, Franklin, Holliston, Hopkinton, Medway and Natick</t>
  </si>
  <si>
    <t>to address mental health needs in schools</t>
  </si>
  <si>
    <t>each</t>
  </si>
  <si>
    <t>Fitchburg Public Schools</t>
  </si>
  <si>
    <t>for equipment to support the drinking water operator program;</t>
  </si>
  <si>
    <t>Gardner High School</t>
  </si>
  <si>
    <t>for student training equipment required for innovation pathway programs</t>
  </si>
  <si>
    <t>Hubbardston center school</t>
  </si>
  <si>
    <t>for elevator improvements</t>
  </si>
  <si>
    <t>Tobin Community Center in Roxbury</t>
  </si>
  <si>
    <t>for recruiting, training, and workforce development for young adult residents of public and subsidized housing who apply for youth jobs programs</t>
  </si>
  <si>
    <t>Northbridge</t>
  </si>
  <si>
    <t>for the purchase of school cameras</t>
  </si>
  <si>
    <t>Calmer Choice, Inc.</t>
  </si>
  <si>
    <t>for the development and support of anti-addiction and mental health programs in school districts including, but not limited to, Monomoy regional school district, Mashpee school district, Barnstable school district, Nauset regional school district and Dennis-Yarmouth regional school district</t>
  </si>
  <si>
    <t>Angkor Dance Troupe, Inc. in Lowell</t>
  </si>
  <si>
    <t>for youth classes and programming</t>
  </si>
  <si>
    <t>Recreation Worcester</t>
  </si>
  <si>
    <t>LEAP for Education Inc.</t>
  </si>
  <si>
    <t>provide middle and high school students with academic enrichment and post-secondary and career readiness skills;</t>
  </si>
  <si>
    <t>Enchanted Circle Theater in Holyoke</t>
  </si>
  <si>
    <t>to provide training in arts integration across Western Massachusetts</t>
  </si>
  <si>
    <t>One Bead Project</t>
  </si>
  <si>
    <t>to fund technology equity and entrepreneurship programming for school age children in the city of Boston</t>
  </si>
  <si>
    <t>Community Music School of Springfield, Inc</t>
  </si>
  <si>
    <t>for the adaptive music program</t>
  </si>
  <si>
    <t>Bay Path University in Longmeadow</t>
  </si>
  <si>
    <t>to support a college-readiness bootcamp to prepare young women for college</t>
  </si>
  <si>
    <t>Everett high school</t>
  </si>
  <si>
    <t>for the music program</t>
  </si>
  <si>
    <t>Steps for Success in Brookline</t>
  </si>
  <si>
    <t>Bourne/Museum of Science?</t>
  </si>
  <si>
    <t>for public schools in the town of Bourne to participate in an engineering and computer science curriculum and science, technology, engineering and math education professional development workshops operated by the Museum of Science</t>
  </si>
  <si>
    <t xml:space="preserve">Operation A.B.L.E. of Greater Boston </t>
  </si>
  <si>
    <t>provide basic workforce and skills training, employment services and job re-entry support to older workers</t>
  </si>
  <si>
    <t>Everett middle school</t>
  </si>
  <si>
    <t>after-school robotics program</t>
  </si>
  <si>
    <t>Everett</t>
  </si>
  <si>
    <t>for services provided to unaccompanied youth experiencing homelessness</t>
  </si>
  <si>
    <t>Chelsea high school</t>
  </si>
  <si>
    <t>for music programming</t>
  </si>
  <si>
    <t>Special Townies in Charlestown</t>
  </si>
  <si>
    <t>for support and resources to families of children with special needs</t>
  </si>
  <si>
    <t>Silver Lake regional school</t>
  </si>
  <si>
    <t>to renovate the courtyard at Silver Lake regional middle school in the town of Kingston for the purposes of outdoor learning</t>
  </si>
  <si>
    <t>Dennett elementary school in Plymouth</t>
  </si>
  <si>
    <t>to construct a developmentally-appropriate and fully accessible playground and to add a rubberized surface to increase the ease with which wheelchairs can move around the playground</t>
  </si>
  <si>
    <t>Mashpee/Museum of Science?</t>
  </si>
  <si>
    <t>for public schools in the town of Mashpee to participate in an engineering and computer science curriculum and science, technology, engineering and math education professional development workshops operated by the Museum of Science</t>
  </si>
  <si>
    <t>Parent Villages, Inc. in Springfield</t>
  </si>
  <si>
    <t>to support the outreach center</t>
  </si>
  <si>
    <t>Beyond Soccer, Inc</t>
  </si>
  <si>
    <t>for innovative health, athletic and leadership programming for low-income youth in the city of Lawrence</t>
  </si>
  <si>
    <t>Lawrence Adult Learning Center in Lawrence</t>
  </si>
  <si>
    <t>for English language learning services and associated programming</t>
  </si>
  <si>
    <t>Fortaleciendo la Familia Ministries, Inc. in Lawrence</t>
  </si>
  <si>
    <t>for the Strengthening Families Program and to perform skills training for families to reduce risky behaviors, delinquency and drug and alcohol abuse and to improve social skills and school performance</t>
  </si>
  <si>
    <t>Asociacion Carnavalesca de Massachusetts, Inc</t>
  </si>
  <si>
    <t>to highlight the colorful tradition of Caribbean culture in the Merrimack Valley and to provide at-risk youth with assistance programming and after school activities</t>
  </si>
  <si>
    <t>UTEC, Inc</t>
  </si>
  <si>
    <t>to expand young adult programming and mentorship in Lawrence</t>
  </si>
  <si>
    <t>Dracut</t>
  </si>
  <si>
    <t>to support improvements to internet servers and technology replacement</t>
  </si>
  <si>
    <t>SouthCoast Community Foundation, Inc.,</t>
  </si>
  <si>
    <t>to administer a 1-time grant program to provide educational, health, wellness, housing security and safety resources to financially- disadvantaged youth in the city of New Bedford; provided further, that not more than $250,000 appropriated for the grant program in fiscal year 2021 shall not revert and shall be made available for the purposes of the program for fiscal year 2022;</t>
  </si>
  <si>
    <t>Marine Biological Laboratory in Woods Hole</t>
  </si>
  <si>
    <t>for the development and implementation of science, technology, engineering and mathematics educational and skills training opportunities for public school students and educators</t>
  </si>
  <si>
    <t>Taunton</t>
  </si>
  <si>
    <t>for the development of a curriculum-based Education Corps to address learning loss; provided further, that the Education Corps may utilize curriculum-based service learning as a component of the corps; provided further, that the school system of the city of Taunton shall utilize these funds for the supplemental education needs of students that may require summer school, tutoring services or both to address learning loss</t>
  </si>
  <si>
    <t>New Democracy Coalition, Inc</t>
  </si>
  <si>
    <t>to increase civic engagement and leadership opportunities for students in the Roxbury, Dorchester, Mattapan and Hyde Park</t>
  </si>
  <si>
    <t>Millis</t>
  </si>
  <si>
    <t>for purchase of a transportation vehicle for special education programs</t>
  </si>
  <si>
    <t>Needham</t>
  </si>
  <si>
    <t>to advance diversity, equity and inclusion in the town of Needham</t>
  </si>
  <si>
    <t>Natick is United, Inc</t>
  </si>
  <si>
    <t>for operating expenses and event planning to advance diversity, equity and inclusion in the town of Natick</t>
  </si>
  <si>
    <t>Scituate C.O.R.S.E. Foundation, Corporation</t>
  </si>
  <si>
    <t>for special education support services</t>
  </si>
  <si>
    <t>South Shore SNAP, INC in Hingham</t>
  </si>
  <si>
    <t>to support operations and programming;</t>
  </si>
  <si>
    <t>Marshfield</t>
  </si>
  <si>
    <t>for the purpose of designing and implementing a mental health education and awareness program for students</t>
  </si>
  <si>
    <t>The Black Men of Greater Springfield, Inc.</t>
  </si>
  <si>
    <t>for the implementation of its programming, including the W.E.B. DuBois Academy Saturday School</t>
  </si>
  <si>
    <t>Inspirational Ones, Inc.</t>
  </si>
  <si>
    <t>for expanding the staffing and programming at the Methuen Youth and Community Center, for rehabilitating the physical facility in which the center will be located and to implement a feasibility and engineering study for the future center</t>
  </si>
  <si>
    <t>Methuen high school</t>
  </si>
  <si>
    <t>for the Students Against Destructive Decisions program</t>
  </si>
  <si>
    <t xml:space="preserve">Massachusetts Marine Trades Association </t>
  </si>
  <si>
    <t>Increase workforce development training opportunities and technical education in secondary and post-secondary schools for careers in the marine trades</t>
  </si>
  <si>
    <t>Bottom Line</t>
  </si>
  <si>
    <t>provide college transition and college retention services for low-income or aspiring first-generation college students</t>
  </si>
  <si>
    <t>Triangle, Inc</t>
  </si>
  <si>
    <t>School to Career program that connects special education students with disabilities in greater Boston to careers and their local communities</t>
  </si>
  <si>
    <t>More Than Words, Inc.</t>
  </si>
  <si>
    <t>to support its vocational program for system-involved youth</t>
  </si>
  <si>
    <t>for 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</si>
  <si>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pilot program to provide universal mental health screenings for students in kindergarten to grade 12, inclusive</t>
  </si>
  <si>
    <t>MA Citizens for Children, Inc</t>
  </si>
  <si>
    <t>provide technical assistance to and training for schools and communities</t>
  </si>
  <si>
    <t xml:space="preserve">legislative task force on the prevention of child sexual abuse </t>
  </si>
  <si>
    <t>FY21 GAA Earmarks</t>
  </si>
  <si>
    <t>Object Class</t>
  </si>
  <si>
    <t>Issued Thru</t>
  </si>
  <si>
    <t>Assigned to</t>
  </si>
  <si>
    <t>Amount Each</t>
  </si>
  <si>
    <t>Middleborough and Wareham</t>
  </si>
  <si>
    <t>not less than $125,000 shall be expended equally to the school systems of the towns of Middleborough and Wareham to provide necessary technology for distance learning for underserved students made necessary by the COVID-19 pandemic</t>
  </si>
  <si>
    <t>PP</t>
  </si>
  <si>
    <t>GM</t>
  </si>
  <si>
    <t>Jenn Ahern</t>
  </si>
  <si>
    <t>provide necessary technology for distance learning for underserved students made necessary by the COVID-19 pandemic</t>
  </si>
  <si>
    <t xml:space="preserve">Auburn, Grafton, Leicester, Millbury, Northbridge, Shrewsbury and Upton </t>
  </si>
  <si>
    <t>not less than $175,000 shall be expended equally to the towns of Auburn, Grafton, Leicester, Millbury, Northbridge, Shrewsbury and Upton for technology, health and safety improvements in public schools related to the COVID-19 pandemic</t>
  </si>
  <si>
    <t>Worcester</t>
  </si>
  <si>
    <t xml:space="preserve">for technology and health and safety improvements relating to the COVID-19 pandemic </t>
  </si>
  <si>
    <t xml:space="preserve"> Andover, Dracut and Tewksbury</t>
  </si>
  <si>
    <t>$25,000 shall be expended to each school department in the towns of Andover, Dracut and Tewksbury and the city of Lawrence to help with COVID-19 related issues</t>
  </si>
  <si>
    <t>Attleboro, Franklin, Millis, Natick, Needham, Norfolk, North Attleborough, Plainville, Sherborn, Wayland, Wellesley and Wrentham</t>
  </si>
  <si>
    <t>$250,000 shall be allocated for the public schools in the city of Attleboro and the towns of Franklin, Millis, Natick, Needham, Norfolk, North Attleborough, Plainville, Sherborn, Wayland, Wellesley and Wrentham for the purpose of adapting their learning environments to changes necessitated by the COVID-19 pandemic</t>
  </si>
  <si>
    <t>Bellingham</t>
  </si>
  <si>
    <t>technology and safety supplies needed due to the COVID-19 pandemic</t>
  </si>
  <si>
    <t>First R Foundation Inc. and Pathways for Children Inc.</t>
  </si>
  <si>
    <t>purchase of books for children through a contract with Imagination Library</t>
  </si>
  <si>
    <t>PP contract</t>
  </si>
  <si>
    <t>Procurement</t>
  </si>
  <si>
    <t xml:space="preserve">Jonna </t>
  </si>
  <si>
    <t>Framingham City-Wide PTO</t>
  </si>
  <si>
    <t>translation services to help parents with remote learning</t>
  </si>
  <si>
    <t>Nechama</t>
  </si>
  <si>
    <t>program to support civics education learning opportunities</t>
  </si>
  <si>
    <t>Nechama Goldberg</t>
  </si>
  <si>
    <t>Al Rego</t>
  </si>
  <si>
    <t>Project Learn Inc.</t>
  </si>
  <si>
    <t>for the continued implementation of programming in Lowell for the purpose of improving college and career readingess for students</t>
  </si>
  <si>
    <t>Gail</t>
  </si>
  <si>
    <t>Marie Narvaez</t>
  </si>
  <si>
    <t>English at Large Inc, Woburn</t>
  </si>
  <si>
    <t>Project Bread-The Walk for Hunger</t>
  </si>
  <si>
    <t>Enhance and expand summer food service  and school breakfast outreach programs</t>
  </si>
  <si>
    <t>HH</t>
  </si>
  <si>
    <t>Pete McLoughlin</t>
  </si>
  <si>
    <t>ISA</t>
  </si>
  <si>
    <t>for school districts in which special education costs exceed 25 per cent of the total district costs</t>
  </si>
  <si>
    <t>Jay Sullivan</t>
  </si>
  <si>
    <t xml:space="preserve">NE Public Media, Inc. </t>
  </si>
  <si>
    <t>assisting with the education of elementary and secondary students in providing televised distance learning courses during the 2019 novel coronavirus state of emergency in 4 counties of the commonwealth</t>
  </si>
  <si>
    <t>mitigate the costs of educating the children of retired-military families</t>
  </si>
  <si>
    <t>Michelle Griffin</t>
  </si>
  <si>
    <t>AA/DD</t>
  </si>
  <si>
    <t>Allison Smith</t>
  </si>
  <si>
    <t>Southcoast Community Foundation, Inc.</t>
  </si>
  <si>
    <t>to provide educational, health, wellness and safety resources to financially disadvantaged youth in the city of New Bedford</t>
  </si>
  <si>
    <t>programs serving students</t>
  </si>
  <si>
    <t xml:space="preserve">New Bedford's Dennison Memorial Community Center </t>
  </si>
  <si>
    <t>youth program</t>
  </si>
  <si>
    <t xml:space="preserve">Cape Verdean Association of Brockton </t>
  </si>
  <si>
    <t>Employment positions for at-risk youth within their YEP! we can summer program</t>
  </si>
  <si>
    <t xml:space="preserve">Boston Debate League Incorporated </t>
  </si>
  <si>
    <t>after-school debate league program</t>
  </si>
  <si>
    <t xml:space="preserve">VietAid </t>
  </si>
  <si>
    <t>after-school programs for the Vietnamese community in Dorchester</t>
  </si>
  <si>
    <t>to schools and school districts serving high percentages of low-income students</t>
  </si>
  <si>
    <t>Rachelle Engler Bennett</t>
  </si>
  <si>
    <t>legislative task force on the prevention of child sexual abuse to ensure that all child and youth serving organizations have the guidelines, policies and tools to protect the children in their care from sexual abuse, run a pilot program and pursue the implementation of a public awareness campaign</t>
  </si>
  <si>
    <t>Anne Gilligan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</si>
</sst>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_(* #,##0.00000_);_(* \(#,##0.00000\);_(* &quot;-&quot;?????_);_(@_)"/>
    <numFmt numFmtId="167" formatCode="_(* #,##0.0_);_(* \(#,##0.0\);_(* &quot;-&quot;??_);_(@_)"/>
  </numFmts>
  <fonts count="24"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1"/>
      <name val="Arial"/>
      <family val="2"/>
    </font>
    <font>
      <sz val="10"/>
      <name val="Arial"/>
      <family val="2"/>
    </font>
    <font>
      <b/>
      <sz val="10"/>
      <color indexed="12"/>
      <name val="Arial"/>
      <family val="2"/>
    </font>
    <font>
      <b/>
      <sz val="10"/>
      <color indexed="8"/>
      <name val="Arial"/>
      <family val="2"/>
    </font>
    <font>
      <b/>
      <u/>
      <sz val="11"/>
      <name val="Arial"/>
      <family val="2"/>
    </font>
    <font>
      <b/>
      <sz val="14"/>
      <name val="Arial"/>
      <family val="2"/>
    </font>
    <font>
      <b/>
      <sz val="9"/>
      <name val="Arial"/>
      <family val="2"/>
    </font>
    <font>
      <sz val="11"/>
      <color indexed="8"/>
      <name val="Calibri"/>
      <family val="2"/>
    </font>
    <font>
      <sz val="9"/>
      <name val="Arial"/>
      <family val="2"/>
    </font>
    <font>
      <sz val="9"/>
      <color indexed="81"/>
      <name val="Tahoma"/>
      <family val="2"/>
    </font>
    <font>
      <b/>
      <sz val="9"/>
      <color indexed="81"/>
      <name val="Tahoma"/>
      <family val="2"/>
    </font>
    <font>
      <b/>
      <sz val="9"/>
      <color indexed="8"/>
      <name val="Arial"/>
      <family val="2"/>
    </font>
    <font>
      <sz val="10"/>
      <name val="MS Sans Serif"/>
      <family val="2"/>
    </font>
    <font>
      <b/>
      <sz val="9"/>
      <color rgb="FFFF0000"/>
      <name val="Arial"/>
      <family val="2"/>
    </font>
    <font>
      <sz val="11"/>
      <name val="Calibri"/>
      <family val="2"/>
      <scheme val="minor"/>
    </font>
    <font>
      <b/>
      <sz val="11"/>
      <name val="Calibri"/>
      <family val="2"/>
      <scheme val="minor"/>
    </font>
    <font>
      <sz val="11"/>
      <name val="Calibri"/>
      <family val="2"/>
    </font>
    <font>
      <b/>
      <sz val="8"/>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8">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3" fillId="0" borderId="0"/>
    <xf numFmtId="9" fontId="13" fillId="0" borderId="0" applyFont="0" applyFill="0" applyBorder="0" applyAlignment="0" applyProtection="0"/>
    <xf numFmtId="0" fontId="3" fillId="0" borderId="0"/>
    <xf numFmtId="0" fontId="1"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18" fillId="0" borderId="0"/>
    <xf numFmtId="43" fontId="1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cellStyleXfs>
  <cellXfs count="208">
    <xf numFmtId="0" fontId="0" fillId="0" borderId="0" xfId="0"/>
    <xf numFmtId="0" fontId="7" fillId="0" borderId="0" xfId="0" applyFont="1"/>
    <xf numFmtId="164" fontId="7" fillId="0" borderId="0" xfId="1" applyNumberFormat="1" applyFont="1"/>
    <xf numFmtId="0" fontId="6" fillId="0" borderId="0" xfId="0" applyFont="1" applyFill="1" applyAlignment="1"/>
    <xf numFmtId="10" fontId="8" fillId="0" borderId="1" xfId="2" applyNumberFormat="1" applyFont="1" applyFill="1" applyBorder="1" applyAlignment="1">
      <alignment horizontal="center"/>
    </xf>
    <xf numFmtId="0" fontId="4" fillId="0" borderId="1" xfId="0" applyNumberFormat="1" applyFont="1" applyFill="1" applyBorder="1" applyAlignment="1"/>
    <xf numFmtId="164" fontId="4" fillId="0" borderId="1" xfId="1" applyNumberFormat="1" applyFont="1" applyFill="1" applyBorder="1"/>
    <xf numFmtId="0" fontId="10" fillId="0" borderId="0" xfId="0" applyFont="1" applyFill="1" applyBorder="1" applyAlignment="1">
      <alignment horizontal="center"/>
    </xf>
    <xf numFmtId="0" fontId="4" fillId="0" borderId="1" xfId="0" applyNumberFormat="1" applyFont="1" applyFill="1" applyBorder="1" applyAlignment="1">
      <alignment horizontal="right"/>
    </xf>
    <xf numFmtId="0" fontId="3" fillId="0" borderId="1" xfId="0" applyNumberFormat="1" applyFont="1" applyFill="1" applyBorder="1" applyAlignment="1">
      <alignment horizontal="left"/>
    </xf>
    <xf numFmtId="164" fontId="3" fillId="0" borderId="1" xfId="0" applyNumberFormat="1" applyFont="1" applyBorder="1"/>
    <xf numFmtId="164" fontId="3" fillId="0" borderId="1" xfId="0" applyNumberFormat="1" applyFont="1" applyFill="1" applyBorder="1"/>
    <xf numFmtId="0" fontId="3" fillId="0" borderId="1" xfId="0" applyNumberFormat="1" applyFont="1" applyFill="1" applyBorder="1" applyAlignment="1">
      <alignment wrapText="1"/>
    </xf>
    <xf numFmtId="0" fontId="3" fillId="0" borderId="1" xfId="0" applyFont="1" applyBorder="1" applyAlignment="1">
      <alignment wrapText="1"/>
    </xf>
    <xf numFmtId="0" fontId="7" fillId="0" borderId="0" xfId="0" applyFont="1" applyAlignment="1">
      <alignment wrapText="1"/>
    </xf>
    <xf numFmtId="164" fontId="4" fillId="0" borderId="1" xfId="1" applyNumberFormat="1" applyFont="1" applyFill="1" applyBorder="1" applyAlignment="1">
      <alignment horizontal="center" wrapText="1"/>
    </xf>
    <xf numFmtId="0" fontId="11" fillId="0" borderId="0" xfId="0" applyFont="1" applyFill="1" applyBorder="1" applyAlignment="1">
      <alignment horizontal="center" wrapText="1"/>
    </xf>
    <xf numFmtId="0" fontId="10" fillId="0" borderId="0" xfId="0" applyFont="1" applyFill="1" applyBorder="1" applyAlignment="1">
      <alignment horizontal="center" wrapText="1"/>
    </xf>
    <xf numFmtId="0" fontId="4" fillId="0" borderId="1" xfId="0" applyNumberFormat="1" applyFont="1" applyFill="1" applyBorder="1" applyAlignment="1">
      <alignment horizontal="center" wrapText="1"/>
    </xf>
    <xf numFmtId="0" fontId="6" fillId="0" borderId="0" xfId="0" applyFont="1" applyFill="1" applyAlignment="1">
      <alignment wrapText="1"/>
    </xf>
    <xf numFmtId="0" fontId="3" fillId="0" borderId="0" xfId="6"/>
    <xf numFmtId="0" fontId="3" fillId="0" borderId="0" xfId="6" applyFont="1"/>
    <xf numFmtId="164" fontId="3" fillId="0" borderId="0" xfId="1" applyNumberFormat="1" applyFont="1"/>
    <xf numFmtId="0" fontId="3" fillId="0" borderId="0" xfId="6" applyFont="1" applyAlignment="1">
      <alignment wrapText="1"/>
    </xf>
    <xf numFmtId="0" fontId="5" fillId="0" borderId="0" xfId="6" applyFont="1" applyFill="1" applyBorder="1" applyAlignment="1"/>
    <xf numFmtId="0" fontId="5" fillId="0" borderId="0" xfId="6" applyFont="1" applyFill="1" applyAlignment="1"/>
    <xf numFmtId="0" fontId="14" fillId="0" borderId="0" xfId="6" applyFont="1" applyFill="1" applyBorder="1" applyAlignment="1">
      <alignment horizontal="left"/>
    </xf>
    <xf numFmtId="0" fontId="14" fillId="0" borderId="0" xfId="6" applyFont="1" applyFill="1" applyAlignment="1">
      <alignment horizontal="left"/>
    </xf>
    <xf numFmtId="0" fontId="14" fillId="0" borderId="0" xfId="6" applyFont="1" applyFill="1" applyBorder="1" applyAlignment="1"/>
    <xf numFmtId="0" fontId="14" fillId="0" borderId="0" xfId="6" applyFont="1" applyFill="1" applyAlignment="1"/>
    <xf numFmtId="165" fontId="3" fillId="0" borderId="0" xfId="2" applyNumberFormat="1" applyFont="1"/>
    <xf numFmtId="164" fontId="14" fillId="0" borderId="0" xfId="6" applyNumberFormat="1" applyFont="1" applyFill="1" applyBorder="1" applyAlignment="1">
      <alignment horizontal="left" wrapText="1"/>
    </xf>
    <xf numFmtId="0" fontId="3" fillId="0" borderId="0" xfId="6" applyFont="1" applyFill="1" applyBorder="1" applyAlignment="1">
      <alignment horizontal="left"/>
    </xf>
    <xf numFmtId="0" fontId="3" fillId="0" borderId="0" xfId="6" applyFont="1" applyFill="1" applyBorder="1" applyAlignment="1"/>
    <xf numFmtId="0" fontId="3" fillId="0" borderId="0" xfId="6" applyFont="1" applyFill="1" applyAlignment="1">
      <alignment horizontal="left"/>
    </xf>
    <xf numFmtId="0" fontId="3" fillId="0" borderId="0" xfId="6" applyFont="1" applyFill="1" applyAlignment="1">
      <alignment wrapText="1"/>
    </xf>
    <xf numFmtId="164" fontId="3" fillId="0" borderId="1" xfId="1" applyNumberFormat="1" applyFont="1" applyFill="1" applyBorder="1" applyAlignment="1">
      <alignment horizontal="center"/>
    </xf>
    <xf numFmtId="0" fontId="3" fillId="0" borderId="1" xfId="0" applyFont="1" applyFill="1" applyBorder="1" applyAlignment="1">
      <alignment wrapText="1"/>
    </xf>
    <xf numFmtId="164" fontId="4" fillId="0" borderId="1" xfId="1" applyNumberFormat="1" applyFont="1" applyBorder="1" applyAlignment="1">
      <alignment horizontal="center"/>
    </xf>
    <xf numFmtId="164" fontId="3" fillId="0" borderId="1" xfId="1" applyNumberFormat="1" applyFont="1" applyBorder="1" applyAlignment="1">
      <alignment wrapText="1"/>
    </xf>
    <xf numFmtId="164" fontId="14" fillId="0" borderId="1" xfId="1" applyNumberFormat="1" applyFont="1" applyBorder="1"/>
    <xf numFmtId="164" fontId="14" fillId="0" borderId="0" xfId="1" applyNumberFormat="1" applyFont="1"/>
    <xf numFmtId="164" fontId="17" fillId="0" borderId="1" xfId="1" applyNumberFormat="1" applyFont="1" applyBorder="1" applyAlignment="1"/>
    <xf numFmtId="0" fontId="4" fillId="0" borderId="1" xfId="0" applyFont="1" applyBorder="1" applyAlignment="1">
      <alignment horizontal="center" wrapText="1"/>
    </xf>
    <xf numFmtId="164" fontId="14" fillId="0" borderId="1" xfId="1" applyNumberFormat="1" applyFont="1" applyFill="1" applyBorder="1"/>
    <xf numFmtId="3" fontId="7" fillId="0" borderId="0" xfId="0" applyNumberFormat="1" applyFont="1"/>
    <xf numFmtId="0" fontId="3" fillId="0" borderId="0" xfId="1" applyNumberFormat="1" applyFont="1"/>
    <xf numFmtId="0" fontId="12" fillId="0" borderId="1" xfId="0" applyFont="1" applyBorder="1" applyAlignment="1">
      <alignment horizontal="center" wrapText="1"/>
    </xf>
    <xf numFmtId="164" fontId="14" fillId="0" borderId="1" xfId="0" applyNumberFormat="1" applyFont="1" applyBorder="1" applyAlignment="1">
      <alignment wrapText="1"/>
    </xf>
    <xf numFmtId="0" fontId="14" fillId="0" borderId="1" xfId="0" applyFont="1" applyBorder="1" applyAlignment="1">
      <alignment wrapText="1"/>
    </xf>
    <xf numFmtId="164" fontId="7" fillId="0" borderId="0" xfId="1" applyNumberFormat="1" applyFont="1" applyFill="1"/>
    <xf numFmtId="164" fontId="9" fillId="0" borderId="1" xfId="1" applyNumberFormat="1" applyFont="1" applyFill="1" applyBorder="1" applyAlignment="1"/>
    <xf numFmtId="164" fontId="3" fillId="0" borderId="0" xfId="1" applyNumberFormat="1" applyFont="1" applyFill="1"/>
    <xf numFmtId="0" fontId="4" fillId="0" borderId="0" xfId="0" applyFont="1" applyAlignment="1">
      <alignment wrapText="1"/>
    </xf>
    <xf numFmtId="0" fontId="12" fillId="0" borderId="1" xfId="0" applyFont="1" applyBorder="1" applyAlignment="1">
      <alignment wrapText="1"/>
    </xf>
    <xf numFmtId="164" fontId="12" fillId="0" borderId="1" xfId="0" applyNumberFormat="1" applyFont="1" applyBorder="1" applyAlignment="1">
      <alignment wrapText="1"/>
    </xf>
    <xf numFmtId="164" fontId="4" fillId="0" borderId="0" xfId="0" applyNumberFormat="1" applyFont="1" applyAlignment="1">
      <alignment wrapText="1"/>
    </xf>
    <xf numFmtId="164" fontId="3" fillId="0" borderId="1" xfId="0" applyNumberFormat="1" applyFont="1" applyFill="1" applyBorder="1" applyAlignment="1">
      <alignment wrapText="1"/>
    </xf>
    <xf numFmtId="164" fontId="3" fillId="0" borderId="1" xfId="0" applyNumberFormat="1" applyFont="1" applyBorder="1" applyAlignment="1">
      <alignment wrapText="1"/>
    </xf>
    <xf numFmtId="164" fontId="4" fillId="0" borderId="1" xfId="1" applyNumberFormat="1" applyFont="1" applyFill="1" applyBorder="1" applyAlignment="1">
      <alignment horizontal="center"/>
    </xf>
    <xf numFmtId="164" fontId="7" fillId="0" borderId="0" xfId="1" applyNumberFormat="1" applyFont="1" applyAlignment="1">
      <alignment wrapText="1"/>
    </xf>
    <xf numFmtId="164" fontId="14" fillId="0" borderId="1" xfId="1" applyNumberFormat="1" applyFont="1" applyBorder="1" applyAlignment="1">
      <alignment wrapText="1"/>
    </xf>
    <xf numFmtId="0" fontId="14" fillId="0" borderId="1" xfId="13" applyFont="1" applyBorder="1" applyAlignment="1">
      <alignment wrapText="1"/>
    </xf>
    <xf numFmtId="164" fontId="3" fillId="0" borderId="1" xfId="1" applyNumberFormat="1" applyFont="1" applyBorder="1"/>
    <xf numFmtId="164" fontId="4" fillId="0" borderId="1" xfId="1" applyNumberFormat="1" applyFont="1" applyBorder="1"/>
    <xf numFmtId="164" fontId="3" fillId="0" borderId="1" xfId="1" applyNumberFormat="1" applyFont="1" applyFill="1" applyBorder="1"/>
    <xf numFmtId="164" fontId="9" fillId="0" borderId="1" xfId="1" applyNumberFormat="1" applyFont="1" applyBorder="1" applyAlignment="1"/>
    <xf numFmtId="164" fontId="12" fillId="0" borderId="1" xfId="1" applyNumberFormat="1" applyFont="1" applyFill="1" applyBorder="1" applyAlignment="1">
      <alignment horizontal="center"/>
    </xf>
    <xf numFmtId="0" fontId="0" fillId="0" borderId="0" xfId="0" applyAlignment="1">
      <alignment wrapText="1"/>
    </xf>
    <xf numFmtId="0" fontId="0" fillId="0" borderId="0" xfId="0" applyAlignment="1"/>
    <xf numFmtId="0" fontId="19" fillId="0" borderId="1" xfId="0" applyFont="1" applyBorder="1" applyAlignment="1">
      <alignment wrapText="1"/>
    </xf>
    <xf numFmtId="0" fontId="3" fillId="0" borderId="0" xfId="0" applyFont="1" applyAlignment="1">
      <alignment wrapText="1"/>
    </xf>
    <xf numFmtId="43" fontId="3" fillId="0" borderId="0" xfId="1" applyFont="1" applyAlignment="1">
      <alignment wrapText="1"/>
    </xf>
    <xf numFmtId="164" fontId="4" fillId="0" borderId="1" xfId="0" applyNumberFormat="1" applyFont="1" applyBorder="1" applyAlignment="1">
      <alignment wrapText="1"/>
    </xf>
    <xf numFmtId="0" fontId="14" fillId="0" borderId="2" xfId="0" applyFont="1" applyBorder="1" applyAlignment="1">
      <alignment wrapText="1"/>
    </xf>
    <xf numFmtId="0" fontId="14" fillId="0" borderId="2" xfId="13" applyFont="1" applyBorder="1" applyAlignment="1">
      <alignment wrapText="1"/>
    </xf>
    <xf numFmtId="164" fontId="14" fillId="0" borderId="2" xfId="1" applyNumberFormat="1" applyFont="1" applyBorder="1" applyAlignment="1">
      <alignment wrapText="1"/>
    </xf>
    <xf numFmtId="0" fontId="3" fillId="0" borderId="1" xfId="0" applyFont="1" applyBorder="1"/>
    <xf numFmtId="164" fontId="4" fillId="0" borderId="2" xfId="0" applyNumberFormat="1" applyFont="1" applyBorder="1" applyAlignment="1">
      <alignment wrapText="1"/>
    </xf>
    <xf numFmtId="164" fontId="4" fillId="0" borderId="2" xfId="0" applyNumberFormat="1" applyFont="1" applyFill="1" applyBorder="1" applyAlignment="1">
      <alignment wrapText="1"/>
    </xf>
    <xf numFmtId="0" fontId="12" fillId="0" borderId="2" xfId="0" applyFont="1" applyBorder="1" applyAlignment="1">
      <alignment wrapText="1"/>
    </xf>
    <xf numFmtId="164" fontId="3" fillId="0" borderId="2" xfId="0" applyNumberFormat="1" applyFont="1" applyBorder="1" applyAlignment="1">
      <alignment wrapText="1"/>
    </xf>
    <xf numFmtId="164" fontId="3" fillId="0" borderId="2" xfId="0" applyNumberFormat="1" applyFont="1" applyFill="1" applyBorder="1" applyAlignment="1">
      <alignment wrapText="1"/>
    </xf>
    <xf numFmtId="0" fontId="7" fillId="0" borderId="0" xfId="0" applyFont="1" applyFill="1"/>
    <xf numFmtId="0" fontId="14" fillId="0" borderId="1" xfId="0" applyFont="1" applyFill="1" applyBorder="1" applyAlignment="1">
      <alignment wrapText="1"/>
    </xf>
    <xf numFmtId="0" fontId="4" fillId="0" borderId="1" xfId="0" applyFont="1" applyBorder="1" applyAlignment="1">
      <alignment horizontal="center"/>
    </xf>
    <xf numFmtId="3" fontId="3" fillId="0" borderId="1" xfId="0" applyNumberFormat="1" applyFont="1" applyBorder="1"/>
    <xf numFmtId="3" fontId="3" fillId="0" borderId="1" xfId="0" applyNumberFormat="1" applyFont="1" applyBorder="1" applyAlignment="1">
      <alignment wrapText="1"/>
    </xf>
    <xf numFmtId="0" fontId="3" fillId="0" borderId="0" xfId="0" applyFont="1"/>
    <xf numFmtId="3" fontId="7" fillId="0" borderId="0" xfId="0" applyNumberFormat="1" applyFont="1" applyAlignment="1">
      <alignment wrapText="1"/>
    </xf>
    <xf numFmtId="164" fontId="12" fillId="0" borderId="1" xfId="1" applyNumberFormat="1" applyFont="1" applyFill="1" applyBorder="1" applyAlignment="1">
      <alignment horizontal="center" wrapText="1"/>
    </xf>
    <xf numFmtId="164" fontId="3" fillId="0" borderId="2" xfId="0" quotePrefix="1" applyNumberFormat="1" applyFont="1" applyBorder="1" applyAlignment="1">
      <alignment wrapText="1"/>
    </xf>
    <xf numFmtId="164" fontId="3" fillId="0" borderId="0" xfId="1" applyNumberFormat="1" applyFont="1" applyAlignment="1">
      <alignment wrapText="1"/>
    </xf>
    <xf numFmtId="164" fontId="12" fillId="0" borderId="2" xfId="1" applyNumberFormat="1" applyFont="1" applyBorder="1" applyAlignment="1">
      <alignment wrapText="1"/>
    </xf>
    <xf numFmtId="0" fontId="14" fillId="0" borderId="0" xfId="0" applyFont="1"/>
    <xf numFmtId="3" fontId="14" fillId="0" borderId="1" xfId="0" applyNumberFormat="1" applyFont="1" applyBorder="1" applyAlignment="1">
      <alignment wrapText="1"/>
    </xf>
    <xf numFmtId="0" fontId="4" fillId="0" borderId="1" xfId="0" applyNumberFormat="1" applyFont="1" applyFill="1" applyBorder="1" applyAlignment="1">
      <alignment horizontal="left"/>
    </xf>
    <xf numFmtId="6" fontId="14" fillId="0" borderId="1" xfId="0" applyNumberFormat="1" applyFont="1" applyBorder="1" applyAlignment="1">
      <alignment wrapText="1"/>
    </xf>
    <xf numFmtId="164" fontId="9" fillId="0" borderId="1" xfId="1" applyNumberFormat="1" applyFont="1" applyBorder="1" applyAlignment="1">
      <alignment horizontal="right"/>
    </xf>
    <xf numFmtId="164" fontId="3" fillId="0" borderId="1" xfId="0" applyNumberFormat="1" applyFont="1" applyBorder="1" applyAlignment="1">
      <alignment horizontal="center" wrapText="1"/>
    </xf>
    <xf numFmtId="164" fontId="3" fillId="0" borderId="2" xfId="0" applyNumberFormat="1" applyFont="1" applyBorder="1" applyAlignment="1">
      <alignment horizontal="right" wrapText="1"/>
    </xf>
    <xf numFmtId="0" fontId="20" fillId="0" borderId="1" xfId="0" applyFont="1" applyBorder="1" applyAlignment="1">
      <alignment wrapText="1"/>
    </xf>
    <xf numFmtId="164" fontId="21" fillId="0" borderId="1" xfId="1" applyNumberFormat="1" applyFont="1" applyBorder="1" applyAlignment="1">
      <alignment horizontal="center"/>
    </xf>
    <xf numFmtId="0" fontId="20" fillId="0" borderId="1" xfId="0" applyFont="1" applyBorder="1"/>
    <xf numFmtId="164" fontId="20" fillId="0" borderId="1" xfId="1" applyNumberFormat="1" applyFont="1" applyBorder="1"/>
    <xf numFmtId="164" fontId="20" fillId="0" borderId="1" xfId="1" applyNumberFormat="1" applyFont="1" applyBorder="1" applyAlignment="1">
      <alignment horizontal="center"/>
    </xf>
    <xf numFmtId="164" fontId="3" fillId="0" borderId="1" xfId="0" applyNumberFormat="1" applyFont="1" applyFill="1" applyBorder="1" applyAlignment="1">
      <alignment horizontal="center" wrapText="1"/>
    </xf>
    <xf numFmtId="165" fontId="4" fillId="0" borderId="0" xfId="2" applyNumberFormat="1" applyFont="1" applyAlignment="1">
      <alignment wrapText="1"/>
    </xf>
    <xf numFmtId="10" fontId="4" fillId="0" borderId="0" xfId="2" applyNumberFormat="1" applyFont="1" applyAlignment="1">
      <alignment wrapText="1"/>
    </xf>
    <xf numFmtId="0" fontId="3" fillId="0" borderId="0" xfId="0" applyFont="1" applyBorder="1" applyAlignment="1">
      <alignment wrapText="1"/>
    </xf>
    <xf numFmtId="0" fontId="3" fillId="0" borderId="1" xfId="0" applyNumberFormat="1" applyFont="1" applyFill="1" applyBorder="1" applyAlignment="1"/>
    <xf numFmtId="10" fontId="3" fillId="0" borderId="1" xfId="2" applyNumberFormat="1" applyFont="1" applyFill="1" applyBorder="1" applyAlignment="1">
      <alignment horizontal="center" wrapText="1"/>
    </xf>
    <xf numFmtId="164" fontId="14" fillId="0" borderId="1" xfId="1" applyNumberFormat="1" applyFont="1" applyFill="1" applyBorder="1" applyAlignment="1">
      <alignment horizontal="center"/>
    </xf>
    <xf numFmtId="0" fontId="14" fillId="0" borderId="1" xfId="0" applyFont="1" applyBorder="1" applyAlignment="1">
      <alignment horizontal="center" wrapText="1"/>
    </xf>
    <xf numFmtId="164" fontId="14" fillId="0" borderId="1" xfId="1" applyNumberFormat="1" applyFont="1" applyFill="1" applyBorder="1" applyAlignment="1">
      <alignment horizontal="center" wrapText="1"/>
    </xf>
    <xf numFmtId="0" fontId="3" fillId="0" borderId="1" xfId="0" applyFont="1" applyBorder="1" applyAlignment="1">
      <alignment horizontal="center"/>
    </xf>
    <xf numFmtId="0" fontId="3" fillId="0" borderId="1" xfId="0" applyFont="1" applyBorder="1" applyAlignment="1">
      <alignment horizontal="center" wrapText="1"/>
    </xf>
    <xf numFmtId="0" fontId="3" fillId="0" borderId="1" xfId="0" applyNumberFormat="1" applyFont="1" applyFill="1" applyBorder="1" applyAlignment="1">
      <alignment horizontal="left" wrapText="1"/>
    </xf>
    <xf numFmtId="164" fontId="4" fillId="0" borderId="1" xfId="1" applyNumberFormat="1" applyFont="1" applyBorder="1" applyAlignment="1">
      <alignment horizontal="center" wrapText="1"/>
    </xf>
    <xf numFmtId="164" fontId="3" fillId="0" borderId="0" xfId="1" applyNumberFormat="1" applyFont="1" applyBorder="1" applyAlignment="1">
      <alignment wrapText="1"/>
    </xf>
    <xf numFmtId="164" fontId="3" fillId="0" borderId="0" xfId="1" applyNumberFormat="1"/>
    <xf numFmtId="164" fontId="12" fillId="0" borderId="1" xfId="1" applyNumberFormat="1" applyFont="1" applyBorder="1" applyAlignment="1">
      <alignment horizontal="center"/>
    </xf>
    <xf numFmtId="164" fontId="3" fillId="0" borderId="1" xfId="1" applyNumberFormat="1" applyBorder="1"/>
    <xf numFmtId="164" fontId="3" fillId="0" borderId="1" xfId="1" applyNumberFormat="1" applyFont="1" applyBorder="1" applyAlignment="1">
      <alignment horizontal="center" wrapText="1"/>
    </xf>
    <xf numFmtId="0" fontId="21" fillId="0" borderId="1" xfId="0" applyFont="1" applyBorder="1" applyAlignment="1">
      <alignment horizontal="center"/>
    </xf>
    <xf numFmtId="0" fontId="20" fillId="0" borderId="1" xfId="0" applyFont="1" applyBorder="1" applyAlignment="1">
      <alignment horizontal="left" wrapText="1"/>
    </xf>
    <xf numFmtId="0" fontId="20" fillId="0" borderId="1" xfId="0" applyFont="1" applyBorder="1" applyAlignment="1"/>
    <xf numFmtId="164" fontId="20" fillId="0" borderId="1" xfId="1" applyNumberFormat="1" applyFont="1" applyBorder="1" applyAlignment="1"/>
    <xf numFmtId="0" fontId="14" fillId="0" borderId="1" xfId="0" applyFont="1" applyBorder="1" applyAlignment="1">
      <alignment horizontal="left" wrapText="1"/>
    </xf>
    <xf numFmtId="165" fontId="3" fillId="0" borderId="0" xfId="2" applyNumberFormat="1"/>
    <xf numFmtId="164" fontId="14" fillId="0" borderId="1" xfId="0" applyNumberFormat="1" applyFont="1" applyBorder="1" applyAlignment="1">
      <alignment horizontal="left" wrapText="1"/>
    </xf>
    <xf numFmtId="0" fontId="22" fillId="0" borderId="1" xfId="0" applyFont="1" applyBorder="1" applyAlignment="1">
      <alignment horizontal="left" wrapText="1"/>
    </xf>
    <xf numFmtId="0" fontId="22" fillId="0" borderId="1" xfId="0" applyFont="1" applyBorder="1" applyAlignment="1">
      <alignment wrapText="1"/>
    </xf>
    <xf numFmtId="0" fontId="3" fillId="0" borderId="0" xfId="0" applyFont="1" applyAlignment="1">
      <alignment horizontal="center"/>
    </xf>
    <xf numFmtId="164" fontId="3" fillId="0" borderId="0" xfId="0" applyNumberFormat="1" applyFont="1" applyAlignment="1">
      <alignment horizontal="center"/>
    </xf>
    <xf numFmtId="164" fontId="14" fillId="0" borderId="1" xfId="0" applyNumberFormat="1" applyFont="1" applyFill="1" applyBorder="1" applyAlignment="1">
      <alignment horizontal="left" wrapText="1"/>
    </xf>
    <xf numFmtId="164" fontId="0" fillId="0" borderId="0" xfId="1" applyNumberFormat="1" applyFont="1"/>
    <xf numFmtId="164" fontId="0" fillId="0" borderId="1" xfId="1" applyNumberFormat="1" applyFont="1" applyBorder="1"/>
    <xf numFmtId="0" fontId="0" fillId="0" borderId="1" xfId="0" applyBorder="1"/>
    <xf numFmtId="0" fontId="21" fillId="0" borderId="1" xfId="0" applyFont="1" applyBorder="1" applyAlignment="1">
      <alignment horizontal="left" wrapText="1"/>
    </xf>
    <xf numFmtId="0" fontId="0" fillId="0" borderId="1" xfId="0" applyBorder="1" applyAlignment="1">
      <alignment wrapText="1"/>
    </xf>
    <xf numFmtId="164" fontId="23" fillId="0" borderId="1" xfId="1" applyNumberFormat="1" applyFont="1" applyBorder="1" applyAlignment="1">
      <alignment horizontal="center"/>
    </xf>
    <xf numFmtId="164" fontId="23" fillId="0" borderId="1" xfId="1" applyNumberFormat="1" applyFont="1" applyFill="1" applyBorder="1" applyAlignment="1">
      <alignment horizontal="center"/>
    </xf>
    <xf numFmtId="10" fontId="3" fillId="0" borderId="0" xfId="2" applyNumberFormat="1"/>
    <xf numFmtId="0" fontId="21" fillId="0" borderId="1" xfId="0" applyFont="1" applyBorder="1"/>
    <xf numFmtId="0" fontId="0" fillId="0" borderId="1" xfId="0" applyBorder="1" applyAlignment="1"/>
    <xf numFmtId="0" fontId="3" fillId="0" borderId="1" xfId="0" applyFont="1" applyBorder="1" applyAlignment="1"/>
    <xf numFmtId="43" fontId="0" fillId="0" borderId="0" xfId="1" applyFont="1"/>
    <xf numFmtId="43" fontId="0" fillId="0" borderId="1" xfId="1" applyFont="1" applyBorder="1"/>
    <xf numFmtId="43" fontId="0" fillId="0" borderId="1" xfId="1" applyFont="1" applyBorder="1" applyAlignment="1"/>
    <xf numFmtId="43" fontId="0" fillId="2" borderId="1" xfId="1" applyFont="1" applyFill="1" applyBorder="1"/>
    <xf numFmtId="0" fontId="4" fillId="2" borderId="0" xfId="0" applyFont="1" applyFill="1"/>
    <xf numFmtId="43" fontId="4" fillId="0" borderId="1" xfId="1" applyFont="1" applyBorder="1"/>
    <xf numFmtId="164" fontId="0" fillId="2" borderId="0" xfId="1" applyNumberFormat="1" applyFont="1" applyFill="1"/>
    <xf numFmtId="0" fontId="20" fillId="0" borderId="1" xfId="0" applyFont="1" applyFill="1" applyBorder="1" applyAlignment="1">
      <alignment wrapText="1"/>
    </xf>
    <xf numFmtId="0" fontId="21" fillId="0" borderId="1" xfId="0" applyFont="1" applyBorder="1" applyAlignment="1">
      <alignment wrapText="1"/>
    </xf>
    <xf numFmtId="0" fontId="4" fillId="0" borderId="0" xfId="0" applyFont="1"/>
    <xf numFmtId="0" fontId="21" fillId="0" borderId="1" xfId="0" applyFont="1" applyBorder="1" applyAlignment="1">
      <alignment horizontal="center" wrapText="1"/>
    </xf>
    <xf numFmtId="164" fontId="20" fillId="0" borderId="1" xfId="1" applyNumberFormat="1" applyFont="1" applyFill="1" applyBorder="1"/>
    <xf numFmtId="164" fontId="3" fillId="0" borderId="1" xfId="1" applyNumberFormat="1" applyFill="1" applyBorder="1"/>
    <xf numFmtId="164" fontId="3" fillId="0" borderId="0" xfId="1" applyNumberFormat="1" applyFill="1"/>
    <xf numFmtId="10" fontId="3" fillId="0" borderId="0" xfId="2" applyNumberFormat="1" applyFill="1"/>
    <xf numFmtId="0" fontId="14" fillId="0" borderId="1" xfId="0" applyFont="1" applyFill="1" applyBorder="1" applyAlignment="1">
      <alignment horizontal="left" wrapText="1"/>
    </xf>
    <xf numFmtId="6" fontId="14" fillId="0" borderId="1" xfId="0" applyNumberFormat="1" applyFont="1" applyFill="1" applyBorder="1" applyAlignment="1">
      <alignment wrapText="1"/>
    </xf>
    <xf numFmtId="164" fontId="0" fillId="0" borderId="1" xfId="1" applyNumberFormat="1" applyFont="1" applyFill="1" applyBorder="1"/>
    <xf numFmtId="0" fontId="20" fillId="0" borderId="0" xfId="0" applyFont="1" applyAlignment="1">
      <alignment wrapText="1"/>
    </xf>
    <xf numFmtId="0" fontId="14" fillId="0" borderId="0" xfId="6" applyFont="1" applyFill="1" applyBorder="1" applyAlignment="1">
      <alignment horizontal="left" wrapText="1"/>
    </xf>
    <xf numFmtId="10" fontId="4" fillId="0" borderId="1" xfId="2" applyNumberFormat="1" applyFont="1" applyFill="1" applyBorder="1" applyAlignment="1">
      <alignment horizontal="center" wrapText="1"/>
    </xf>
    <xf numFmtId="164" fontId="3" fillId="2" borderId="0" xfId="0" applyNumberFormat="1" applyFont="1" applyFill="1" applyAlignment="1">
      <alignment horizontal="center"/>
    </xf>
    <xf numFmtId="167" fontId="3" fillId="2" borderId="0" xfId="0" applyNumberFormat="1" applyFont="1" applyFill="1" applyAlignment="1">
      <alignment horizontal="center"/>
    </xf>
    <xf numFmtId="0" fontId="3" fillId="2" borderId="0" xfId="0" applyFont="1" applyFill="1" applyAlignment="1">
      <alignment horizontal="center"/>
    </xf>
    <xf numFmtId="0" fontId="3" fillId="0" borderId="1" xfId="0" applyNumberFormat="1" applyFont="1" applyFill="1" applyBorder="1" applyAlignment="1">
      <alignment horizontal="center"/>
    </xf>
    <xf numFmtId="0" fontId="0" fillId="0" borderId="0" xfId="0" applyBorder="1"/>
    <xf numFmtId="0" fontId="20" fillId="0" borderId="0" xfId="0" applyFont="1" applyBorder="1" applyAlignment="1"/>
    <xf numFmtId="164" fontId="20" fillId="0" borderId="0" xfId="1" applyNumberFormat="1" applyFont="1" applyBorder="1" applyAlignment="1"/>
    <xf numFmtId="0" fontId="20" fillId="0" borderId="0" xfId="0" applyFont="1" applyBorder="1" applyAlignment="1">
      <alignment horizontal="left" wrapText="1"/>
    </xf>
    <xf numFmtId="0" fontId="20" fillId="0" borderId="0" xfId="0" applyFont="1" applyBorder="1" applyAlignment="1">
      <alignment wrapText="1"/>
    </xf>
    <xf numFmtId="164" fontId="0" fillId="0" borderId="0" xfId="1" applyNumberFormat="1" applyFont="1" applyFill="1"/>
    <xf numFmtId="164" fontId="21" fillId="0" borderId="1" xfId="1" applyNumberFormat="1" applyFont="1" applyFill="1" applyBorder="1" applyAlignment="1">
      <alignment horizontal="center"/>
    </xf>
    <xf numFmtId="164" fontId="20" fillId="0" borderId="1" xfId="1" applyNumberFormat="1" applyFont="1" applyFill="1" applyBorder="1" applyAlignment="1"/>
    <xf numFmtId="0" fontId="20" fillId="0" borderId="0" xfId="0" applyFont="1" applyAlignment="1"/>
    <xf numFmtId="0" fontId="21" fillId="0" borderId="1" xfId="0" applyFont="1" applyBorder="1" applyAlignment="1">
      <alignment horizontal="left"/>
    </xf>
    <xf numFmtId="0" fontId="20" fillId="0" borderId="1" xfId="0" applyFont="1" applyBorder="1" applyAlignment="1">
      <alignment horizontal="left"/>
    </xf>
    <xf numFmtId="0" fontId="21" fillId="0" borderId="0" xfId="0" applyFont="1" applyAlignment="1"/>
    <xf numFmtId="164" fontId="20" fillId="0" borderId="0" xfId="1" applyNumberFormat="1" applyFont="1" applyAlignment="1"/>
    <xf numFmtId="165" fontId="3" fillId="0" borderId="0" xfId="2" applyNumberFormat="1" applyFill="1"/>
    <xf numFmtId="0" fontId="3" fillId="2" borderId="1" xfId="0" applyNumberFormat="1" applyFont="1" applyFill="1" applyBorder="1" applyAlignment="1">
      <alignment horizontal="left"/>
    </xf>
    <xf numFmtId="0" fontId="3" fillId="2" borderId="1" xfId="0" applyNumberFormat="1" applyFont="1" applyFill="1" applyBorder="1" applyAlignment="1">
      <alignment wrapText="1"/>
    </xf>
    <xf numFmtId="0" fontId="11" fillId="0" borderId="0" xfId="0" applyFont="1" applyFill="1" applyBorder="1" applyAlignment="1">
      <alignment horizontal="center"/>
    </xf>
    <xf numFmtId="0" fontId="3" fillId="0" borderId="0" xfId="0" applyFont="1" applyFill="1"/>
    <xf numFmtId="3" fontId="3" fillId="0" borderId="0" xfId="0" applyNumberFormat="1" applyFont="1"/>
    <xf numFmtId="3" fontId="3" fillId="0" borderId="0" xfId="0" applyNumberFormat="1" applyFont="1" applyAlignment="1">
      <alignment wrapText="1"/>
    </xf>
    <xf numFmtId="0" fontId="3" fillId="0" borderId="1" xfId="0" applyFont="1" applyFill="1" applyBorder="1"/>
    <xf numFmtId="0" fontId="3" fillId="0" borderId="0" xfId="0" applyFont="1" applyBorder="1"/>
    <xf numFmtId="43" fontId="3" fillId="0" borderId="1" xfId="1" applyFont="1" applyBorder="1"/>
    <xf numFmtId="43" fontId="3" fillId="0" borderId="1" xfId="1" applyFont="1" applyBorder="1" applyAlignment="1">
      <alignment wrapText="1"/>
    </xf>
    <xf numFmtId="10" fontId="3" fillId="0" borderId="1" xfId="2" applyNumberFormat="1" applyFont="1" applyBorder="1"/>
    <xf numFmtId="0" fontId="3" fillId="2" borderId="1" xfId="0" applyNumberFormat="1" applyFont="1" applyFill="1" applyBorder="1" applyAlignment="1">
      <alignment horizontal="center"/>
    </xf>
    <xf numFmtId="0" fontId="3" fillId="0" borderId="0" xfId="1" applyNumberFormat="1" applyFont="1" applyFill="1"/>
    <xf numFmtId="164" fontId="3" fillId="0" borderId="0" xfId="0" applyNumberFormat="1" applyFont="1" applyAlignment="1">
      <alignment wrapText="1"/>
    </xf>
    <xf numFmtId="165" fontId="3" fillId="0" borderId="0" xfId="2" applyNumberFormat="1" applyFont="1" applyAlignment="1">
      <alignment wrapText="1"/>
    </xf>
    <xf numFmtId="164" fontId="3" fillId="0" borderId="0" xfId="0" applyNumberFormat="1" applyFont="1"/>
    <xf numFmtId="10" fontId="3" fillId="0" borderId="0" xfId="0" applyNumberFormat="1" applyFont="1"/>
    <xf numFmtId="165" fontId="3" fillId="0" borderId="0" xfId="1" applyNumberFormat="1" applyFont="1"/>
    <xf numFmtId="165" fontId="3" fillId="0" borderId="0" xfId="1" applyNumberFormat="1" applyFont="1" applyFill="1"/>
    <xf numFmtId="10" fontId="3" fillId="0" borderId="0" xfId="2" applyNumberFormat="1" applyFont="1"/>
    <xf numFmtId="166" fontId="3" fillId="0" borderId="0" xfId="0" applyNumberFormat="1" applyFont="1"/>
    <xf numFmtId="0" fontId="11" fillId="0" borderId="0" xfId="0" applyFont="1" applyFill="1" applyBorder="1" applyAlignment="1">
      <alignment horizontal="center"/>
    </xf>
  </cellXfs>
  <cellStyles count="18">
    <cellStyle name="Comma" xfId="1" builtinId="3"/>
    <cellStyle name="Comma 2" xfId="8" xr:uid="{00000000-0005-0000-0000-000001000000}"/>
    <cellStyle name="Comma 3" xfId="12" xr:uid="{00000000-0005-0000-0000-000002000000}"/>
    <cellStyle name="Currency 2" xfId="9" xr:uid="{00000000-0005-0000-0000-000003000000}"/>
    <cellStyle name="Normal" xfId="0" builtinId="0"/>
    <cellStyle name="Normal 10" xfId="17" xr:uid="{00000000-0005-0000-0000-000005000000}"/>
    <cellStyle name="Normal 2" xfId="3" xr:uid="{00000000-0005-0000-0000-000006000000}"/>
    <cellStyle name="Normal 2 2" xfId="7" xr:uid="{00000000-0005-0000-0000-000007000000}"/>
    <cellStyle name="Normal 2_Sheet1" xfId="10" xr:uid="{00000000-0005-0000-0000-000008000000}"/>
    <cellStyle name="Normal 3" xfId="4" xr:uid="{00000000-0005-0000-0000-000009000000}"/>
    <cellStyle name="Normal 4" xfId="6" xr:uid="{00000000-0005-0000-0000-00000A000000}"/>
    <cellStyle name="Normal 5" xfId="11" xr:uid="{00000000-0005-0000-0000-00000B000000}"/>
    <cellStyle name="Normal 6" xfId="13" xr:uid="{00000000-0005-0000-0000-00000C000000}"/>
    <cellStyle name="Normal 7" xfId="14" xr:uid="{00000000-0005-0000-0000-00000D000000}"/>
    <cellStyle name="Normal 8" xfId="15" xr:uid="{00000000-0005-0000-0000-00000E000000}"/>
    <cellStyle name="Normal 9" xfId="16" xr:uid="{00000000-0005-0000-0000-00000F000000}"/>
    <cellStyle name="Percent" xfId="2" builtinId="5"/>
    <cellStyle name="Percent 2" xfId="5"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P102"/>
  <sheetViews>
    <sheetView tabSelected="1" zoomScaleNormal="100" workbookViewId="0">
      <pane xSplit="3" ySplit="7" topLeftCell="D8" activePane="bottomRight" state="frozenSplit"/>
      <selection pane="topRight" activeCell="C1" sqref="C1"/>
      <selection pane="bottomLeft" activeCell="A8" sqref="A8"/>
      <selection pane="bottomRight" activeCell="HR8" sqref="HR8"/>
    </sheetView>
  </sheetViews>
  <sheetFormatPr defaultColWidth="9.140625" defaultRowHeight="14.25" x14ac:dyDescent="0.2"/>
  <cols>
    <col min="1" max="1" width="10.7109375" style="3" customWidth="1"/>
    <col min="2" max="2" width="0.42578125" style="3" customWidth="1"/>
    <col min="3" max="3" width="36" style="19" customWidth="1"/>
    <col min="4" max="4" width="16.140625" style="2" hidden="1" customWidth="1"/>
    <col min="5" max="5" width="15" style="2" hidden="1" customWidth="1"/>
    <col min="6" max="9" width="18.42578125" style="1" hidden="1" customWidth="1"/>
    <col min="10" max="10" width="34.28515625" style="14" hidden="1" customWidth="1"/>
    <col min="11" max="11" width="15" style="2" hidden="1" customWidth="1"/>
    <col min="12" max="12" width="18.42578125" style="2" hidden="1" customWidth="1"/>
    <col min="13" max="14" width="15.85546875" style="2" hidden="1" customWidth="1"/>
    <col min="15" max="15" width="15" style="2" hidden="1" customWidth="1"/>
    <col min="16" max="16" width="18.42578125" style="2" hidden="1" customWidth="1"/>
    <col min="17" max="18" width="15.85546875" style="2" hidden="1" customWidth="1"/>
    <col min="19" max="19" width="15" style="2" hidden="1" customWidth="1"/>
    <col min="20" max="20" width="17.85546875" style="2" hidden="1" customWidth="1"/>
    <col min="21" max="21" width="15.85546875" style="2" hidden="1" customWidth="1"/>
    <col min="22" max="23" width="16.7109375" style="2" hidden="1" customWidth="1"/>
    <col min="24" max="24" width="15" style="2" hidden="1" customWidth="1"/>
    <col min="25" max="25" width="17.85546875" style="2" hidden="1" customWidth="1"/>
    <col min="26" max="26" width="17.42578125" style="2" hidden="1" customWidth="1"/>
    <col min="27" max="27" width="17.28515625" style="2" hidden="1" customWidth="1"/>
    <col min="28" max="28" width="17.7109375" style="2" hidden="1" customWidth="1"/>
    <col min="29" max="29" width="15" style="2" hidden="1" customWidth="1"/>
    <col min="30" max="30" width="20.140625" style="2" hidden="1" customWidth="1"/>
    <col min="31" max="31" width="21.28515625" style="2" hidden="1" customWidth="1"/>
    <col min="32" max="32" width="16.42578125" style="2" hidden="1" customWidth="1"/>
    <col min="33" max="33" width="15.7109375" style="2" hidden="1" customWidth="1"/>
    <col min="34" max="34" width="17.85546875" style="2" hidden="1" customWidth="1"/>
    <col min="35" max="35" width="11.140625" style="2" hidden="1" customWidth="1"/>
    <col min="36" max="36" width="16.42578125" style="2" hidden="1" customWidth="1"/>
    <col min="37" max="37" width="15.7109375" style="2" hidden="1" customWidth="1"/>
    <col min="38" max="38" width="11.7109375" style="2" hidden="1" customWidth="1"/>
    <col min="39" max="40" width="16.140625" style="2" hidden="1" customWidth="1"/>
    <col min="41" max="41" width="17.85546875" style="2" hidden="1" customWidth="1"/>
    <col min="42" max="42" width="53.85546875" style="2" hidden="1" customWidth="1"/>
    <col min="43" max="43" width="15" style="2" hidden="1" customWidth="1"/>
    <col min="44" max="44" width="17.85546875" style="2" hidden="1" customWidth="1"/>
    <col min="45" max="45" width="15.7109375" style="2" hidden="1" customWidth="1"/>
    <col min="46" max="46" width="14" style="2" hidden="1" customWidth="1"/>
    <col min="47" max="47" width="15.85546875" style="2" hidden="1" customWidth="1"/>
    <col min="48" max="49" width="15" style="2" hidden="1" customWidth="1"/>
    <col min="50" max="50" width="46.85546875" style="2" hidden="1" customWidth="1"/>
    <col min="51" max="51" width="15" style="2" hidden="1" customWidth="1"/>
    <col min="52" max="52" width="15.85546875" style="2" hidden="1" customWidth="1"/>
    <col min="53" max="54" width="16.85546875" style="2" hidden="1" customWidth="1"/>
    <col min="55" max="55" width="43.85546875" style="41" hidden="1" customWidth="1"/>
    <col min="56" max="56" width="14" style="2" hidden="1" customWidth="1"/>
    <col min="57" max="57" width="15.85546875" style="2" hidden="1" customWidth="1"/>
    <col min="58" max="60" width="16.85546875" style="2" hidden="1" customWidth="1"/>
    <col min="61" max="61" width="25" style="14" hidden="1" customWidth="1"/>
    <col min="62" max="62" width="14" style="2" hidden="1" customWidth="1"/>
    <col min="63" max="63" width="11.85546875" style="2" hidden="1" customWidth="1"/>
    <col min="64" max="64" width="14" style="2" hidden="1" customWidth="1"/>
    <col min="65" max="65" width="11.28515625" style="50" hidden="1" customWidth="1"/>
    <col min="66" max="66" width="14" style="2" hidden="1" customWidth="1"/>
    <col min="67" max="67" width="16.7109375" style="2" hidden="1" customWidth="1"/>
    <col min="68" max="68" width="14.42578125" style="2" hidden="1" customWidth="1"/>
    <col min="69" max="69" width="14.7109375" style="2" hidden="1" customWidth="1"/>
    <col min="70" max="70" width="16.140625" style="2" hidden="1" customWidth="1"/>
    <col min="71" max="71" width="16.42578125" style="2" hidden="1" customWidth="1"/>
    <col min="72" max="72" width="30.5703125" style="14" hidden="1" customWidth="1"/>
    <col min="73" max="73" width="10.28515625" style="14" hidden="1" customWidth="1"/>
    <col min="74" max="75" width="14.28515625" style="14" hidden="1" customWidth="1"/>
    <col min="76" max="76" width="18.7109375" style="14" hidden="1" customWidth="1"/>
    <col min="77" max="77" width="11.85546875" style="14" hidden="1" customWidth="1"/>
    <col min="78" max="78" width="14" style="14" hidden="1" customWidth="1"/>
    <col min="79" max="79" width="14" style="53" hidden="1" customWidth="1"/>
    <col min="80" max="80" width="15.5703125" style="14" hidden="1" customWidth="1"/>
    <col min="81" max="81" width="30.5703125" style="14" hidden="1" customWidth="1"/>
    <col min="82" max="82" width="14" style="60" hidden="1" customWidth="1"/>
    <col min="83" max="83" width="16.7109375" style="14" hidden="1" customWidth="1"/>
    <col min="84" max="84" width="14.28515625" style="14" hidden="1" customWidth="1"/>
    <col min="85" max="85" width="20.28515625" style="14" hidden="1" customWidth="1"/>
    <col min="86" max="86" width="14" style="60" hidden="1" customWidth="1"/>
    <col min="87" max="87" width="16.7109375" style="14" hidden="1" customWidth="1"/>
    <col min="88" max="89" width="14.28515625" style="14" hidden="1" customWidth="1"/>
    <col min="90" max="90" width="22" style="14" hidden="1" customWidth="1"/>
    <col min="91" max="91" width="14" style="60" hidden="1" customWidth="1"/>
    <col min="92" max="92" width="16.7109375" style="14" hidden="1" customWidth="1"/>
    <col min="93" max="94" width="14.28515625" style="14" hidden="1" customWidth="1"/>
    <col min="95" max="95" width="22" style="14" hidden="1" customWidth="1"/>
    <col min="96" max="96" width="14" style="60" hidden="1" customWidth="1"/>
    <col min="97" max="97" width="16.7109375" style="14" hidden="1" customWidth="1"/>
    <col min="98" max="100" width="14.28515625" style="14" hidden="1" customWidth="1"/>
    <col min="101" max="101" width="22" style="14" hidden="1" customWidth="1"/>
    <col min="102" max="102" width="14" style="60" hidden="1" customWidth="1"/>
    <col min="103" max="103" width="21.28515625" style="14" hidden="1" customWidth="1"/>
    <col min="104" max="106" width="19.5703125" style="14" hidden="1" customWidth="1"/>
    <col min="107" max="107" width="22" style="14" hidden="1" customWidth="1"/>
    <col min="108" max="108" width="15.5703125" style="60" hidden="1" customWidth="1"/>
    <col min="109" max="109" width="21.28515625" style="14" hidden="1" customWidth="1"/>
    <col min="110" max="110" width="17.7109375" style="14" hidden="1" customWidth="1"/>
    <col min="111" max="111" width="19.5703125" style="14" hidden="1" customWidth="1"/>
    <col min="112" max="112" width="22" style="14" hidden="1" customWidth="1"/>
    <col min="113" max="113" width="14" style="60" hidden="1" customWidth="1"/>
    <col min="114" max="114" width="22" style="71" hidden="1" customWidth="1"/>
    <col min="115" max="115" width="12.42578125" style="92" hidden="1" customWidth="1"/>
    <col min="116" max="116" width="14.140625" style="71" hidden="1" customWidth="1"/>
    <col min="117" max="117" width="17.42578125" style="71" hidden="1" customWidth="1"/>
    <col min="118" max="118" width="14" style="53" hidden="1" customWidth="1"/>
    <col min="119" max="119" width="19" style="1" hidden="1" customWidth="1"/>
    <col min="120" max="120" width="25.140625" style="71" hidden="1" customWidth="1"/>
    <col min="121" max="123" width="14" style="53" hidden="1" customWidth="1"/>
    <col min="124" max="124" width="19" style="83" hidden="1" customWidth="1"/>
    <col min="125" max="127" width="19" style="1" hidden="1" customWidth="1"/>
    <col min="128" max="128" width="25.140625" style="71" hidden="1" customWidth="1"/>
    <col min="129" max="129" width="24.140625" style="45" hidden="1" customWidth="1"/>
    <col min="130" max="130" width="14" style="53" hidden="1" customWidth="1"/>
    <col min="131" max="131" width="19" style="83" hidden="1" customWidth="1"/>
    <col min="132" max="133" width="19" style="1" hidden="1" customWidth="1"/>
    <col min="134" max="134" width="18.85546875" style="1" hidden="1" customWidth="1"/>
    <col min="135" max="135" width="19" style="1" hidden="1" customWidth="1"/>
    <col min="136" max="136" width="24.140625" style="89" hidden="1" customWidth="1"/>
    <col min="137" max="137" width="12.28515625" style="60" hidden="1" customWidth="1"/>
    <col min="138" max="138" width="14" style="53" hidden="1" customWidth="1"/>
    <col min="139" max="139" width="19" style="83" hidden="1" customWidth="1"/>
    <col min="140" max="140" width="19" style="1" hidden="1" customWidth="1"/>
    <col min="141" max="141" width="16" style="1" hidden="1" customWidth="1"/>
    <col min="142" max="142" width="15.7109375" style="1" hidden="1" customWidth="1"/>
    <col min="143" max="143" width="18" style="1" hidden="1" customWidth="1"/>
    <col min="144" max="144" width="17" style="1" hidden="1" customWidth="1"/>
    <col min="145" max="145" width="24.140625" style="89" hidden="1" customWidth="1"/>
    <col min="146" max="147" width="13.7109375" style="53" hidden="1" customWidth="1"/>
    <col min="148" max="148" width="13.140625" style="53" hidden="1" customWidth="1"/>
    <col min="149" max="149" width="14.140625" style="53" hidden="1" customWidth="1"/>
    <col min="150" max="150" width="13.140625" style="1" hidden="1" customWidth="1"/>
    <col min="151" max="151" width="12.85546875" style="1" hidden="1" customWidth="1"/>
    <col min="152" max="152" width="24.140625" style="89" hidden="1" customWidth="1"/>
    <col min="153" max="153" width="20.85546875" style="94" hidden="1" customWidth="1"/>
    <col min="154" max="154" width="13.7109375" style="53" hidden="1" customWidth="1"/>
    <col min="155" max="155" width="19" style="1" hidden="1" customWidth="1"/>
    <col min="156" max="156" width="18.7109375" style="14" hidden="1" customWidth="1"/>
    <col min="157" max="157" width="14" style="53" hidden="1" customWidth="1"/>
    <col min="158" max="158" width="17.28515625" style="1" hidden="1" customWidth="1"/>
    <col min="159" max="159" width="15.5703125" style="1" hidden="1" customWidth="1"/>
    <col min="160" max="160" width="23.28515625" style="14" hidden="1" customWidth="1"/>
    <col min="161" max="161" width="14" style="53" hidden="1" customWidth="1"/>
    <col min="162" max="162" width="17.28515625" style="1" hidden="1" customWidth="1"/>
    <col min="163" max="163" width="15.5703125" style="1" hidden="1" customWidth="1"/>
    <col min="164" max="164" width="15.140625" style="1" hidden="1" customWidth="1"/>
    <col min="165" max="165" width="16.140625" style="14" hidden="1" customWidth="1"/>
    <col min="166" max="166" width="14" style="53" hidden="1" customWidth="1"/>
    <col min="167" max="167" width="17.28515625" style="1" hidden="1" customWidth="1"/>
    <col min="168" max="168" width="15.5703125" style="1" hidden="1" customWidth="1"/>
    <col min="169" max="169" width="15.140625" style="1" hidden="1" customWidth="1"/>
    <col min="170" max="170" width="17.85546875" style="14" hidden="1" customWidth="1"/>
    <col min="171" max="171" width="14" style="53" hidden="1" customWidth="1"/>
    <col min="172" max="172" width="17.28515625" style="1" hidden="1" customWidth="1"/>
    <col min="173" max="173" width="15.5703125" style="1" hidden="1" customWidth="1"/>
    <col min="174" max="175" width="15.140625" style="1" hidden="1" customWidth="1"/>
    <col min="176" max="176" width="20" style="14" hidden="1" customWidth="1"/>
    <col min="177" max="177" width="14" style="53" hidden="1" customWidth="1"/>
    <col min="178" max="178" width="18.5703125" style="1" hidden="1" customWidth="1"/>
    <col min="179" max="179" width="15.5703125" style="1" hidden="1" customWidth="1"/>
    <col min="180" max="180" width="17.28515625" style="1" hidden="1" customWidth="1"/>
    <col min="181" max="181" width="15.5703125" style="1" hidden="1" customWidth="1"/>
    <col min="182" max="182" width="20" style="14" hidden="1" customWidth="1"/>
    <col min="183" max="183" width="14" style="53" hidden="1" customWidth="1"/>
    <col min="184" max="184" width="13.140625" style="53" hidden="1" customWidth="1"/>
    <col min="185" max="185" width="14" style="53" hidden="1" customWidth="1"/>
    <col min="186" max="186" width="20.42578125" style="1" hidden="1" customWidth="1"/>
    <col min="187" max="187" width="17" style="1" hidden="1" customWidth="1"/>
    <col min="188" max="188" width="18" style="1" hidden="1" customWidth="1"/>
    <col min="189" max="189" width="18.85546875" style="1" hidden="1" customWidth="1"/>
    <col min="190" max="190" width="20" style="14" hidden="1" customWidth="1"/>
    <col min="191" max="191" width="14" style="60" hidden="1" customWidth="1"/>
    <col min="192" max="192" width="20.42578125" style="14" hidden="1" customWidth="1"/>
    <col min="193" max="193" width="20" style="14" hidden="1" customWidth="1"/>
    <col min="194" max="194" width="14" style="120" hidden="1" customWidth="1"/>
    <col min="195" max="195" width="19.140625" style="120" hidden="1" customWidth="1"/>
    <col min="196" max="196" width="20" style="14" hidden="1" customWidth="1"/>
    <col min="197" max="197" width="14" style="120" hidden="1" customWidth="1"/>
    <col min="198" max="199" width="19.140625" style="120" hidden="1" customWidth="1"/>
    <col min="200" max="200" width="20" style="14" hidden="1" customWidth="1"/>
    <col min="201" max="201" width="14" style="14" hidden="1" customWidth="1"/>
    <col min="202" max="203" width="20" style="14" hidden="1" customWidth="1"/>
    <col min="204" max="204" width="18.7109375" style="14" hidden="1" customWidth="1"/>
    <col min="205" max="205" width="16.5703125" style="14" hidden="1" customWidth="1"/>
    <col min="206" max="206" width="14" style="120" hidden="1" customWidth="1"/>
    <col min="207" max="210" width="19.140625" style="120" hidden="1" customWidth="1"/>
    <col min="211" max="211" width="20" style="14" hidden="1" customWidth="1"/>
    <col min="212" max="212" width="14" style="120" hidden="1" customWidth="1"/>
    <col min="213" max="216" width="19.140625" style="120" hidden="1" customWidth="1"/>
    <col min="217" max="217" width="20" style="14" hidden="1" customWidth="1"/>
    <col min="218" max="218" width="15" style="120" hidden="1" customWidth="1"/>
    <col min="219" max="219" width="21.42578125" style="120" hidden="1" customWidth="1"/>
    <col min="220" max="222" width="19.140625" style="120" hidden="1" customWidth="1"/>
    <col min="223" max="223" width="20" style="14" hidden="1" customWidth="1"/>
    <col min="224" max="224" width="11.85546875" style="120" hidden="1" customWidth="1"/>
    <col min="225" max="225" width="15" style="120" hidden="1" customWidth="1"/>
    <col min="226" max="226" width="15.42578125" style="120" bestFit="1" customWidth="1"/>
    <col min="227" max="227" width="17.7109375" style="120" hidden="1" customWidth="1"/>
    <col min="228" max="228" width="19.140625" style="120" hidden="1" customWidth="1"/>
    <col min="229" max="229" width="18.140625" style="120" hidden="1" customWidth="1"/>
    <col min="230" max="230" width="18.28515625" style="14" hidden="1" customWidth="1"/>
    <col min="231" max="231" width="14" style="120" hidden="1" customWidth="1"/>
    <col min="232" max="232" width="17.7109375" style="120" hidden="1" customWidth="1"/>
    <col min="233" max="233" width="20.140625" style="14" hidden="1" customWidth="1"/>
    <col min="234" max="234" width="15.85546875" style="120" hidden="1" customWidth="1"/>
    <col min="235" max="235" width="17.7109375" style="160" hidden="1" customWidth="1"/>
    <col min="236" max="236" width="18.140625" style="120" hidden="1" customWidth="1"/>
    <col min="237" max="237" width="22.7109375" style="14" hidden="1" customWidth="1"/>
    <col min="238" max="238" width="17.28515625" style="120" hidden="1" customWidth="1"/>
    <col min="239" max="239" width="17.7109375" style="160" hidden="1" customWidth="1"/>
    <col min="240" max="240" width="18.140625" style="120" hidden="1" customWidth="1"/>
    <col min="241" max="241" width="15.7109375" style="120" hidden="1" customWidth="1"/>
    <col min="242" max="242" width="17.42578125" style="14" hidden="1" customWidth="1"/>
    <col min="243" max="243" width="16" style="133" hidden="1" customWidth="1"/>
    <col min="244" max="244" width="14" style="120" hidden="1" customWidth="1"/>
    <col min="245" max="245" width="17.7109375" style="160" hidden="1" customWidth="1"/>
    <col min="246" max="246" width="18.140625" style="120" hidden="1" customWidth="1"/>
    <col min="247" max="247" width="15.7109375" style="120" hidden="1" customWidth="1"/>
    <col min="248" max="248" width="22.7109375" style="14" hidden="1" customWidth="1"/>
    <col min="249" max="249" width="17.85546875" style="120" hidden="1" customWidth="1"/>
    <col min="250" max="250" width="17.7109375" style="160" hidden="1" customWidth="1"/>
    <col min="251" max="251" width="18.140625" style="120" hidden="1" customWidth="1"/>
    <col min="252" max="253" width="15.7109375" style="120" hidden="1" customWidth="1"/>
    <col min="254" max="254" width="17.5703125" style="14" hidden="1" customWidth="1"/>
    <col min="255" max="255" width="14" style="120" hidden="1" customWidth="1"/>
    <col min="256" max="256" width="17.7109375" style="160" hidden="1" customWidth="1"/>
    <col min="257" max="257" width="18.140625" style="120" hidden="1" customWidth="1"/>
    <col min="258" max="259" width="15.7109375" style="120" hidden="1" customWidth="1"/>
    <col min="260" max="260" width="19.42578125" style="14" hidden="1" customWidth="1"/>
    <col min="261" max="261" width="14" style="120" bestFit="1" customWidth="1"/>
    <col min="262" max="262" width="17.7109375" style="160" hidden="1" customWidth="1"/>
    <col min="263" max="263" width="18.140625" style="120" hidden="1" customWidth="1"/>
    <col min="264" max="266" width="15.7109375" style="120" hidden="1" customWidth="1"/>
    <col min="267" max="267" width="18.85546875" style="14" bestFit="1" customWidth="1"/>
    <col min="268" max="268" width="14.7109375" style="1" customWidth="1"/>
    <col min="269" max="269" width="14.5703125" style="120" bestFit="1" customWidth="1"/>
    <col min="270" max="270" width="14.5703125" style="160" bestFit="1" customWidth="1"/>
    <col min="271" max="271" width="19.5703125" style="1" bestFit="1" customWidth="1"/>
    <col min="272" max="272" width="14.7109375" style="1" customWidth="1"/>
    <col min="273" max="273" width="14.5703125" style="160" bestFit="1" customWidth="1"/>
    <col min="274" max="274" width="14.5703125" style="120" bestFit="1" customWidth="1"/>
    <col min="275" max="275" width="21.85546875" style="14" customWidth="1"/>
    <col min="276" max="276" width="12" style="1" bestFit="1" customWidth="1"/>
    <col min="277" max="16384" width="9.140625" style="1"/>
  </cols>
  <sheetData>
    <row r="1" spans="1:275" ht="17.25" customHeight="1" x14ac:dyDescent="0.25">
      <c r="A1" s="207" t="s">
        <v>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c r="BY1" s="207"/>
      <c r="BZ1" s="207"/>
      <c r="CA1" s="207"/>
      <c r="CB1" s="207"/>
      <c r="CC1" s="207"/>
      <c r="CD1" s="207"/>
      <c r="CE1" s="207"/>
      <c r="CF1" s="207"/>
      <c r="CG1" s="207"/>
      <c r="CH1" s="207"/>
      <c r="CI1" s="207"/>
      <c r="CJ1" s="207"/>
      <c r="CK1" s="207"/>
      <c r="CL1" s="207"/>
      <c r="CM1" s="207"/>
      <c r="CN1" s="207"/>
      <c r="CO1" s="207"/>
      <c r="CP1" s="207"/>
      <c r="CQ1" s="207"/>
      <c r="CR1" s="207"/>
      <c r="CS1" s="207"/>
      <c r="CT1" s="207"/>
      <c r="CU1" s="207"/>
      <c r="CV1" s="207"/>
      <c r="CW1" s="207"/>
      <c r="CX1" s="207"/>
      <c r="CY1" s="207"/>
      <c r="CZ1" s="207"/>
      <c r="DA1" s="207"/>
      <c r="DB1" s="207"/>
      <c r="DC1" s="207"/>
      <c r="DD1" s="207"/>
      <c r="DE1" s="207"/>
      <c r="DF1" s="207"/>
      <c r="DG1" s="207"/>
      <c r="DH1" s="207"/>
      <c r="DI1" s="207"/>
      <c r="DJ1" s="207"/>
      <c r="DK1" s="207"/>
      <c r="DL1" s="207"/>
      <c r="DM1" s="207"/>
      <c r="DN1" s="207"/>
      <c r="DO1" s="207"/>
      <c r="DP1" s="207"/>
      <c r="DQ1" s="207"/>
      <c r="DR1" s="207"/>
      <c r="DS1" s="207"/>
      <c r="DT1" s="207"/>
      <c r="DU1" s="207"/>
      <c r="DV1" s="207"/>
      <c r="DW1" s="207"/>
      <c r="DX1" s="207"/>
      <c r="DY1" s="207"/>
      <c r="DZ1" s="207"/>
      <c r="EA1" s="207"/>
      <c r="EB1" s="207"/>
      <c r="EC1" s="207"/>
      <c r="ED1" s="207"/>
      <c r="EE1" s="207"/>
      <c r="EF1" s="207"/>
      <c r="EG1" s="207"/>
      <c r="EH1" s="207"/>
      <c r="EI1" s="207"/>
      <c r="EJ1" s="207"/>
      <c r="EK1" s="207"/>
      <c r="EL1" s="207"/>
      <c r="EM1" s="207"/>
      <c r="EN1" s="207"/>
      <c r="EO1" s="207"/>
      <c r="EP1" s="207"/>
      <c r="EQ1" s="207"/>
      <c r="ER1" s="207"/>
      <c r="ES1" s="207"/>
      <c r="ET1" s="207"/>
      <c r="EU1" s="207"/>
      <c r="EV1" s="207"/>
      <c r="EW1" s="207"/>
      <c r="EX1" s="207"/>
      <c r="EY1" s="207"/>
      <c r="EZ1" s="207"/>
      <c r="FA1" s="207"/>
      <c r="FB1" s="207"/>
      <c r="FC1" s="207"/>
      <c r="FD1" s="207"/>
      <c r="FE1" s="207"/>
      <c r="FF1" s="207"/>
      <c r="FG1" s="207"/>
      <c r="FH1" s="207"/>
      <c r="FI1" s="207"/>
      <c r="FJ1" s="207"/>
      <c r="FK1" s="207"/>
      <c r="FL1" s="207"/>
      <c r="FM1" s="207"/>
      <c r="FN1" s="207"/>
      <c r="FO1" s="207"/>
      <c r="FP1" s="207"/>
      <c r="FQ1" s="207"/>
      <c r="FR1" s="207"/>
      <c r="FS1" s="207"/>
      <c r="FT1" s="207"/>
      <c r="FU1" s="207"/>
      <c r="FV1" s="207"/>
      <c r="FW1" s="207"/>
      <c r="FX1" s="207"/>
      <c r="FY1" s="207"/>
      <c r="FZ1" s="207"/>
      <c r="GA1" s="207"/>
      <c r="GB1" s="207"/>
      <c r="GC1" s="207"/>
      <c r="GD1" s="207"/>
      <c r="GE1" s="207"/>
      <c r="GF1" s="207"/>
      <c r="GG1" s="207"/>
      <c r="GH1" s="207"/>
      <c r="GI1" s="207"/>
      <c r="GJ1" s="207"/>
      <c r="GK1" s="207"/>
      <c r="GL1" s="207"/>
      <c r="GM1" s="207"/>
      <c r="GN1" s="207"/>
      <c r="GO1" s="207"/>
      <c r="GP1" s="207"/>
      <c r="GQ1" s="207"/>
      <c r="GR1" s="207"/>
      <c r="GS1" s="207"/>
      <c r="GT1" s="207"/>
      <c r="GU1" s="207"/>
      <c r="GV1" s="207"/>
      <c r="GW1" s="207"/>
      <c r="GX1" s="207"/>
      <c r="GY1" s="207"/>
      <c r="GZ1" s="207"/>
      <c r="HA1" s="207"/>
      <c r="HB1" s="207"/>
      <c r="HC1" s="207"/>
      <c r="HD1" s="207"/>
      <c r="HE1" s="207"/>
      <c r="HF1" s="207"/>
      <c r="HG1" s="207"/>
      <c r="HH1" s="207"/>
      <c r="HI1" s="207"/>
      <c r="HJ1" s="207"/>
      <c r="HK1" s="207"/>
      <c r="HL1" s="207"/>
      <c r="HM1" s="207"/>
      <c r="HN1" s="207"/>
      <c r="HO1" s="207"/>
      <c r="HP1" s="207"/>
      <c r="HQ1" s="207"/>
      <c r="HR1" s="207"/>
      <c r="HS1" s="207"/>
      <c r="HT1" s="207"/>
      <c r="HU1" s="207"/>
      <c r="HV1" s="207"/>
      <c r="HW1" s="207"/>
      <c r="HX1" s="207"/>
      <c r="HY1" s="207"/>
      <c r="HZ1" s="207"/>
      <c r="IA1" s="207"/>
      <c r="IB1" s="207"/>
      <c r="IC1" s="207"/>
      <c r="ID1" s="207"/>
      <c r="IE1" s="207"/>
      <c r="IF1" s="207"/>
      <c r="IG1" s="207"/>
      <c r="IH1" s="207"/>
      <c r="II1" s="207"/>
      <c r="IJ1" s="207"/>
      <c r="IK1" s="207"/>
      <c r="IL1" s="207"/>
      <c r="IM1" s="207"/>
      <c r="IN1" s="207"/>
      <c r="IO1" s="207"/>
      <c r="IP1" s="207"/>
      <c r="IQ1" s="207"/>
      <c r="IR1" s="207"/>
      <c r="IS1" s="207"/>
      <c r="IT1" s="207"/>
      <c r="IU1" s="207"/>
      <c r="IV1" s="207"/>
      <c r="IW1" s="207"/>
      <c r="IX1" s="207"/>
      <c r="IY1" s="207"/>
      <c r="IZ1" s="207"/>
      <c r="JA1" s="207"/>
      <c r="JB1" s="207"/>
      <c r="JC1" s="207"/>
      <c r="JD1" s="207"/>
      <c r="JE1" s="207"/>
      <c r="JF1" s="207"/>
      <c r="JG1" s="207"/>
      <c r="JH1" s="207"/>
      <c r="JI1" s="207"/>
      <c r="JJ1" s="207"/>
      <c r="JK1" s="207"/>
      <c r="JL1" s="207"/>
      <c r="JM1" s="207"/>
      <c r="JN1" s="207"/>
      <c r="JO1" s="207"/>
    </row>
    <row r="2" spans="1:275" ht="18" customHeight="1" x14ac:dyDescent="0.25">
      <c r="A2" s="207" t="s">
        <v>1</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c r="BY2" s="207"/>
      <c r="BZ2" s="207"/>
      <c r="CA2" s="207"/>
      <c r="CB2" s="207"/>
      <c r="CC2" s="207"/>
      <c r="CD2" s="207"/>
      <c r="CE2" s="207"/>
      <c r="CF2" s="207"/>
      <c r="CG2" s="207"/>
      <c r="CH2" s="207"/>
      <c r="CI2" s="207"/>
      <c r="CJ2" s="207"/>
      <c r="CK2" s="207"/>
      <c r="CL2" s="207"/>
      <c r="CM2" s="207"/>
      <c r="CN2" s="207"/>
      <c r="CO2" s="207"/>
      <c r="CP2" s="207"/>
      <c r="CQ2" s="207"/>
      <c r="CR2" s="207"/>
      <c r="CS2" s="207"/>
      <c r="CT2" s="207"/>
      <c r="CU2" s="207"/>
      <c r="CV2" s="207"/>
      <c r="CW2" s="207"/>
      <c r="CX2" s="207"/>
      <c r="CY2" s="207"/>
      <c r="CZ2" s="207"/>
      <c r="DA2" s="207"/>
      <c r="DB2" s="207"/>
      <c r="DC2" s="207"/>
      <c r="DD2" s="207"/>
      <c r="DE2" s="207"/>
      <c r="DF2" s="207"/>
      <c r="DG2" s="207"/>
      <c r="DH2" s="207"/>
      <c r="DI2" s="207"/>
      <c r="DJ2" s="207"/>
      <c r="DK2" s="207"/>
      <c r="DL2" s="207"/>
      <c r="DM2" s="207"/>
      <c r="DN2" s="207"/>
      <c r="DO2" s="207"/>
      <c r="DP2" s="207"/>
      <c r="DQ2" s="207"/>
      <c r="DR2" s="207"/>
      <c r="DS2" s="207"/>
      <c r="DT2" s="207"/>
      <c r="DU2" s="207"/>
      <c r="DV2" s="207"/>
      <c r="DW2" s="207"/>
      <c r="DX2" s="207"/>
      <c r="DY2" s="207"/>
      <c r="DZ2" s="207"/>
      <c r="EA2" s="207"/>
      <c r="EB2" s="207"/>
      <c r="EC2" s="207"/>
      <c r="ED2" s="207"/>
      <c r="EE2" s="207"/>
      <c r="EF2" s="207"/>
      <c r="EG2" s="207"/>
      <c r="EH2" s="207"/>
      <c r="EI2" s="207"/>
      <c r="EJ2" s="207"/>
      <c r="EK2" s="207"/>
      <c r="EL2" s="207"/>
      <c r="EM2" s="207"/>
      <c r="EN2" s="207"/>
      <c r="EO2" s="207"/>
      <c r="EP2" s="207"/>
      <c r="EQ2" s="207"/>
      <c r="ER2" s="207"/>
      <c r="ES2" s="207"/>
      <c r="ET2" s="207"/>
      <c r="EU2" s="207"/>
      <c r="EV2" s="207"/>
      <c r="EW2" s="207"/>
      <c r="EX2" s="207"/>
      <c r="EY2" s="207"/>
      <c r="EZ2" s="207"/>
      <c r="FA2" s="207"/>
      <c r="FB2" s="207"/>
      <c r="FC2" s="207"/>
      <c r="FD2" s="207"/>
      <c r="FE2" s="207"/>
      <c r="FF2" s="207"/>
      <c r="FG2" s="207"/>
      <c r="FH2" s="207"/>
      <c r="FI2" s="207"/>
      <c r="FJ2" s="207"/>
      <c r="FK2" s="207"/>
      <c r="FL2" s="207"/>
      <c r="FM2" s="207"/>
      <c r="FN2" s="207"/>
      <c r="FO2" s="207"/>
      <c r="FP2" s="207"/>
      <c r="FQ2" s="207"/>
      <c r="FR2" s="207"/>
      <c r="FS2" s="207"/>
      <c r="FT2" s="207"/>
      <c r="FU2" s="207"/>
      <c r="FV2" s="207"/>
      <c r="FW2" s="207"/>
      <c r="FX2" s="207"/>
      <c r="FY2" s="207"/>
      <c r="FZ2" s="207"/>
      <c r="GA2" s="207"/>
      <c r="GB2" s="207"/>
      <c r="GC2" s="207"/>
      <c r="GD2" s="207"/>
      <c r="GE2" s="207"/>
      <c r="GF2" s="207"/>
      <c r="GG2" s="207"/>
      <c r="GH2" s="207"/>
      <c r="GI2" s="207"/>
      <c r="GJ2" s="207"/>
      <c r="GK2" s="207"/>
      <c r="GL2" s="207"/>
      <c r="GM2" s="207"/>
      <c r="GN2" s="207"/>
      <c r="GO2" s="207"/>
      <c r="GP2" s="207"/>
      <c r="GQ2" s="207"/>
      <c r="GR2" s="207"/>
      <c r="GS2" s="207"/>
      <c r="GT2" s="207"/>
      <c r="GU2" s="207"/>
      <c r="GV2" s="207"/>
      <c r="GW2" s="207"/>
      <c r="GX2" s="207"/>
      <c r="GY2" s="207"/>
      <c r="GZ2" s="207"/>
      <c r="HA2" s="207"/>
      <c r="HB2" s="207"/>
      <c r="HC2" s="207"/>
      <c r="HD2" s="207"/>
      <c r="HE2" s="207"/>
      <c r="HF2" s="207"/>
      <c r="HG2" s="207"/>
      <c r="HH2" s="207"/>
      <c r="HI2" s="207"/>
      <c r="HJ2" s="207"/>
      <c r="HK2" s="207"/>
      <c r="HL2" s="207"/>
      <c r="HM2" s="207"/>
      <c r="HN2" s="207"/>
      <c r="HO2" s="207"/>
      <c r="HP2" s="207"/>
      <c r="HQ2" s="207"/>
      <c r="HR2" s="207"/>
      <c r="HS2" s="207"/>
      <c r="HT2" s="207"/>
      <c r="HU2" s="207"/>
      <c r="HV2" s="207"/>
      <c r="HW2" s="207"/>
      <c r="HX2" s="207"/>
      <c r="HY2" s="207"/>
      <c r="HZ2" s="207"/>
      <c r="IA2" s="207"/>
      <c r="IB2" s="207"/>
      <c r="IC2" s="207"/>
      <c r="ID2" s="207"/>
      <c r="IE2" s="207"/>
      <c r="IF2" s="207"/>
      <c r="IG2" s="207"/>
      <c r="IH2" s="207"/>
      <c r="II2" s="207"/>
      <c r="IJ2" s="207"/>
      <c r="IK2" s="207"/>
      <c r="IL2" s="207"/>
      <c r="IM2" s="207"/>
      <c r="IN2" s="207"/>
      <c r="IO2" s="207"/>
      <c r="IP2" s="207"/>
      <c r="IQ2" s="207"/>
      <c r="IR2" s="207"/>
      <c r="IS2" s="207"/>
      <c r="IT2" s="207"/>
      <c r="IU2" s="207"/>
      <c r="IV2" s="207"/>
      <c r="IW2" s="207"/>
      <c r="IX2" s="207"/>
      <c r="IY2" s="207"/>
      <c r="IZ2" s="207"/>
      <c r="JA2" s="207"/>
      <c r="JB2" s="207"/>
      <c r="JC2" s="207"/>
      <c r="JD2" s="207"/>
      <c r="JE2" s="207"/>
      <c r="JF2" s="207"/>
      <c r="JG2" s="207"/>
      <c r="JH2" s="207"/>
      <c r="JI2" s="207"/>
      <c r="JJ2" s="207"/>
      <c r="JK2" s="207"/>
      <c r="JL2" s="207"/>
      <c r="JM2" s="207"/>
      <c r="JN2" s="207"/>
      <c r="JO2" s="207"/>
    </row>
    <row r="3" spans="1:275" ht="9" customHeight="1" x14ac:dyDescent="0.25">
      <c r="A3" s="188"/>
      <c r="B3" s="188"/>
      <c r="C3" s="16"/>
      <c r="D3" s="188"/>
      <c r="E3" s="188"/>
      <c r="F3" s="88"/>
      <c r="G3" s="88"/>
      <c r="H3" s="88"/>
      <c r="I3" s="88"/>
      <c r="J3" s="71"/>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D3" s="22"/>
      <c r="BE3" s="22"/>
      <c r="BF3" s="22"/>
      <c r="BG3" s="22"/>
      <c r="BH3" s="22"/>
      <c r="BI3" s="71"/>
      <c r="BJ3" s="22"/>
      <c r="BK3" s="22"/>
      <c r="BL3" s="22"/>
      <c r="BM3" s="52"/>
      <c r="BN3" s="22"/>
      <c r="BO3" s="22"/>
      <c r="BP3" s="22"/>
      <c r="BQ3" s="22"/>
      <c r="BR3" s="22"/>
      <c r="BS3" s="22"/>
      <c r="BT3" s="71"/>
      <c r="BU3" s="71"/>
      <c r="BV3" s="71"/>
      <c r="BW3" s="71"/>
      <c r="BX3" s="71"/>
      <c r="BY3" s="71"/>
      <c r="BZ3" s="71"/>
      <c r="CB3" s="71"/>
      <c r="CC3" s="71"/>
      <c r="CD3" s="92"/>
      <c r="CE3" s="71"/>
      <c r="CF3" s="71"/>
      <c r="CG3" s="71"/>
      <c r="CH3" s="92"/>
      <c r="CI3" s="71"/>
      <c r="CJ3" s="71"/>
      <c r="CK3" s="71"/>
      <c r="CL3" s="71"/>
      <c r="CM3" s="92"/>
      <c r="CN3" s="71"/>
      <c r="CO3" s="71"/>
      <c r="CP3" s="71"/>
      <c r="CQ3" s="71"/>
      <c r="CR3" s="92"/>
      <c r="CS3" s="71"/>
      <c r="CT3" s="71"/>
      <c r="CU3" s="71"/>
      <c r="CV3" s="71"/>
      <c r="CW3" s="71"/>
      <c r="CX3" s="92"/>
      <c r="CY3" s="71"/>
      <c r="CZ3" s="71"/>
      <c r="DA3" s="71"/>
      <c r="DB3" s="71"/>
      <c r="DC3" s="71"/>
      <c r="DD3" s="92"/>
      <c r="DE3" s="71"/>
      <c r="DF3" s="71"/>
      <c r="DG3" s="71"/>
      <c r="DH3" s="71"/>
      <c r="DI3" s="92"/>
      <c r="DL3" s="88"/>
      <c r="DM3" s="88"/>
      <c r="DO3" s="88"/>
      <c r="DT3" s="189"/>
      <c r="DU3" s="88"/>
      <c r="DV3" s="88"/>
      <c r="DW3" s="88"/>
      <c r="DY3" s="190"/>
      <c r="EA3" s="189"/>
      <c r="EB3" s="88"/>
      <c r="EC3" s="88"/>
      <c r="ED3" s="88"/>
      <c r="EE3" s="88"/>
      <c r="EF3" s="191"/>
      <c r="EG3" s="92"/>
      <c r="EI3" s="189"/>
      <c r="EJ3" s="88"/>
      <c r="EK3" s="88"/>
      <c r="EL3" s="88"/>
      <c r="EM3" s="88"/>
      <c r="EN3" s="88"/>
      <c r="EO3" s="191"/>
      <c r="ET3" s="88"/>
      <c r="EU3" s="88"/>
      <c r="EV3" s="191"/>
      <c r="EY3" s="88"/>
      <c r="EZ3" s="71"/>
      <c r="FB3" s="88"/>
      <c r="FC3" s="88"/>
      <c r="FD3" s="71"/>
      <c r="FF3" s="88"/>
      <c r="FG3" s="88"/>
      <c r="FH3" s="88"/>
      <c r="FI3" s="71"/>
      <c r="FK3" s="88"/>
      <c r="FL3" s="88"/>
      <c r="FM3" s="88"/>
      <c r="FN3" s="71"/>
      <c r="FP3" s="88"/>
      <c r="FQ3" s="88"/>
      <c r="FR3" s="88"/>
      <c r="FS3" s="88"/>
      <c r="FT3" s="71"/>
      <c r="FV3" s="88"/>
      <c r="FW3" s="88"/>
      <c r="FX3" s="88"/>
      <c r="FY3" s="88"/>
      <c r="FZ3" s="71"/>
      <c r="GD3" s="88"/>
      <c r="GE3" s="88"/>
      <c r="GF3" s="88"/>
      <c r="GG3" s="88"/>
      <c r="GH3" s="71"/>
      <c r="GI3" s="92"/>
      <c r="GJ3" s="71"/>
      <c r="GK3" s="71"/>
      <c r="GN3" s="71"/>
      <c r="GR3" s="71"/>
      <c r="GS3" s="71"/>
      <c r="GT3" s="71"/>
      <c r="GU3" s="71"/>
      <c r="GV3" s="71"/>
      <c r="GW3" s="71"/>
      <c r="HC3" s="71"/>
      <c r="HI3" s="71"/>
      <c r="HO3" s="71"/>
      <c r="HV3" s="71"/>
      <c r="HY3" s="71"/>
      <c r="IC3" s="71"/>
      <c r="IH3" s="71"/>
      <c r="IN3" s="71"/>
      <c r="IT3" s="71"/>
      <c r="IZ3" s="71"/>
      <c r="JG3" s="71"/>
      <c r="JH3" s="88"/>
      <c r="JK3" s="88"/>
      <c r="JL3" s="88"/>
      <c r="JO3" s="71"/>
    </row>
    <row r="4" spans="1:275" ht="3.75" customHeight="1" x14ac:dyDescent="0.25">
      <c r="A4" s="7"/>
      <c r="B4" s="7"/>
      <c r="C4" s="17"/>
      <c r="D4" s="22"/>
      <c r="E4" s="22"/>
      <c r="F4" s="88"/>
      <c r="G4" s="88"/>
      <c r="H4" s="88"/>
      <c r="I4" s="88"/>
      <c r="J4" s="71"/>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D4" s="22"/>
      <c r="BE4" s="22"/>
      <c r="BF4" s="22"/>
      <c r="BG4" s="22"/>
      <c r="BH4" s="22"/>
      <c r="BI4" s="71"/>
      <c r="BJ4" s="22"/>
      <c r="BK4" s="22"/>
      <c r="BL4" s="22"/>
      <c r="BM4" s="52"/>
      <c r="BN4" s="22"/>
      <c r="BO4" s="22"/>
      <c r="BP4" s="22"/>
      <c r="BQ4" s="22"/>
      <c r="BR4" s="22"/>
      <c r="BS4" s="22"/>
      <c r="BT4" s="71"/>
      <c r="BU4" s="71"/>
      <c r="BV4" s="71"/>
      <c r="BW4" s="71"/>
      <c r="BX4" s="71"/>
      <c r="BY4" s="71"/>
      <c r="BZ4" s="71"/>
      <c r="CB4" s="71"/>
      <c r="CC4" s="71"/>
      <c r="CD4" s="92"/>
      <c r="CE4" s="71"/>
      <c r="CF4" s="71"/>
      <c r="CG4" s="71"/>
      <c r="CH4" s="92"/>
      <c r="CI4" s="71"/>
      <c r="CJ4" s="71"/>
      <c r="CK4" s="71"/>
      <c r="CL4" s="71"/>
      <c r="CM4" s="92"/>
      <c r="CN4" s="71"/>
      <c r="CO4" s="71"/>
      <c r="CP4" s="71"/>
      <c r="CQ4" s="71"/>
      <c r="CR4" s="92"/>
      <c r="CS4" s="71"/>
      <c r="CT4" s="71"/>
      <c r="CU4" s="71"/>
      <c r="CV4" s="71"/>
      <c r="CW4" s="71"/>
      <c r="CX4" s="92"/>
      <c r="CY4" s="71"/>
      <c r="CZ4" s="71"/>
      <c r="DA4" s="71"/>
      <c r="DB4" s="71"/>
      <c r="DC4" s="71"/>
      <c r="DD4" s="92"/>
      <c r="DE4" s="71"/>
      <c r="DF4" s="71"/>
      <c r="DG4" s="71"/>
      <c r="DH4" s="71"/>
      <c r="DI4" s="92"/>
      <c r="DO4" s="77"/>
      <c r="DT4" s="192"/>
      <c r="DU4" s="193"/>
      <c r="DV4" s="193"/>
      <c r="DW4" s="193"/>
      <c r="DY4" s="190"/>
      <c r="EA4" s="192"/>
      <c r="EB4" s="193"/>
      <c r="EC4" s="193"/>
      <c r="ED4" s="193"/>
      <c r="EE4" s="193"/>
      <c r="EF4" s="191"/>
      <c r="EG4" s="92"/>
      <c r="EI4" s="192"/>
      <c r="EJ4" s="193"/>
      <c r="EK4" s="193"/>
      <c r="EL4" s="193"/>
      <c r="EM4" s="193"/>
      <c r="EN4" s="193"/>
      <c r="EO4" s="191"/>
      <c r="ET4" s="193"/>
      <c r="EU4" s="193"/>
      <c r="EV4" s="191"/>
      <c r="EY4" s="88"/>
      <c r="EZ4" s="71"/>
      <c r="FB4" s="88"/>
      <c r="FC4" s="88"/>
      <c r="FD4" s="71"/>
      <c r="FF4" s="88"/>
      <c r="FG4" s="88"/>
      <c r="FH4" s="88"/>
      <c r="FI4" s="71"/>
      <c r="FK4" s="88"/>
      <c r="FL4" s="88"/>
      <c r="FM4" s="88"/>
      <c r="FN4" s="71"/>
      <c r="FP4" s="88"/>
      <c r="FQ4" s="88"/>
      <c r="FR4" s="88"/>
      <c r="FS4" s="88"/>
      <c r="FT4" s="71"/>
      <c r="FV4" s="88"/>
      <c r="FW4" s="88"/>
      <c r="FX4" s="88"/>
      <c r="FY4" s="88"/>
      <c r="FZ4" s="71"/>
      <c r="GD4" s="88"/>
      <c r="GE4" s="88"/>
      <c r="GF4" s="88"/>
      <c r="GG4" s="88"/>
      <c r="GH4" s="71"/>
      <c r="GI4" s="92"/>
      <c r="GJ4" s="71"/>
      <c r="GK4" s="71"/>
      <c r="GN4" s="71"/>
      <c r="GR4" s="71"/>
      <c r="GS4" s="71"/>
      <c r="GT4" s="71"/>
      <c r="GU4" s="71"/>
      <c r="GV4" s="71"/>
      <c r="GW4" s="71"/>
      <c r="HC4" s="71"/>
      <c r="HI4" s="71"/>
      <c r="HO4" s="71"/>
      <c r="HV4" s="71"/>
      <c r="HY4" s="71"/>
      <c r="IC4" s="71"/>
      <c r="IH4" s="71"/>
      <c r="IN4" s="71"/>
      <c r="IT4" s="71"/>
      <c r="IZ4" s="71"/>
      <c r="JG4" s="71"/>
      <c r="JH4" s="88"/>
      <c r="JK4" s="88"/>
      <c r="JL4" s="88"/>
      <c r="JO4" s="71"/>
    </row>
    <row r="5" spans="1:275" ht="12.75" x14ac:dyDescent="0.2">
      <c r="A5" s="4"/>
      <c r="B5" s="167"/>
      <c r="C5" s="37"/>
      <c r="D5" s="59" t="s">
        <v>2</v>
      </c>
      <c r="E5" s="59" t="s">
        <v>3</v>
      </c>
      <c r="F5" s="59" t="s">
        <v>4</v>
      </c>
      <c r="G5" s="59" t="s">
        <v>5</v>
      </c>
      <c r="H5" s="59" t="s">
        <v>4</v>
      </c>
      <c r="I5" s="59" t="s">
        <v>4</v>
      </c>
      <c r="J5" s="13"/>
      <c r="K5" s="59" t="s">
        <v>5</v>
      </c>
      <c r="L5" s="59" t="s">
        <v>4</v>
      </c>
      <c r="M5" s="59" t="s">
        <v>4</v>
      </c>
      <c r="N5" s="59" t="s">
        <v>4</v>
      </c>
      <c r="O5" s="59" t="s">
        <v>5</v>
      </c>
      <c r="P5" s="59" t="s">
        <v>4</v>
      </c>
      <c r="Q5" s="59" t="s">
        <v>4</v>
      </c>
      <c r="R5" s="59" t="s">
        <v>4</v>
      </c>
      <c r="S5" s="59" t="s">
        <v>5</v>
      </c>
      <c r="T5" s="67" t="s">
        <v>4</v>
      </c>
      <c r="U5" s="67" t="s">
        <v>4</v>
      </c>
      <c r="V5" s="67" t="s">
        <v>4</v>
      </c>
      <c r="W5" s="67" t="s">
        <v>4</v>
      </c>
      <c r="X5" s="59" t="s">
        <v>5</v>
      </c>
      <c r="Y5" s="67" t="s">
        <v>4</v>
      </c>
      <c r="Z5" s="67" t="s">
        <v>4</v>
      </c>
      <c r="AA5" s="67" t="s">
        <v>4</v>
      </c>
      <c r="AB5" s="67" t="s">
        <v>4</v>
      </c>
      <c r="AC5" s="59" t="s">
        <v>5</v>
      </c>
      <c r="AD5" s="67" t="s">
        <v>4</v>
      </c>
      <c r="AE5" s="67" t="s">
        <v>4</v>
      </c>
      <c r="AF5" s="67"/>
      <c r="AG5" s="59" t="s">
        <v>5</v>
      </c>
      <c r="AH5" s="67" t="s">
        <v>4</v>
      </c>
      <c r="AI5" s="67" t="s">
        <v>5</v>
      </c>
      <c r="AJ5" s="67" t="s">
        <v>5</v>
      </c>
      <c r="AK5" s="67" t="s">
        <v>5</v>
      </c>
      <c r="AL5" s="67" t="s">
        <v>5</v>
      </c>
      <c r="AM5" s="67" t="s">
        <v>5</v>
      </c>
      <c r="AN5" s="67" t="s">
        <v>6</v>
      </c>
      <c r="AO5" s="67" t="s">
        <v>7</v>
      </c>
      <c r="AP5" s="38" t="s">
        <v>8</v>
      </c>
      <c r="AQ5" s="59" t="s">
        <v>6</v>
      </c>
      <c r="AR5" s="67" t="s">
        <v>7</v>
      </c>
      <c r="AS5" s="67" t="s">
        <v>7</v>
      </c>
      <c r="AT5" s="59" t="s">
        <v>6</v>
      </c>
      <c r="AU5" s="67" t="s">
        <v>7</v>
      </c>
      <c r="AV5" s="67" t="s">
        <v>7</v>
      </c>
      <c r="AW5" s="67" t="s">
        <v>7</v>
      </c>
      <c r="AX5" s="67" t="s">
        <v>9</v>
      </c>
      <c r="AY5" s="59" t="s">
        <v>6</v>
      </c>
      <c r="AZ5" s="67" t="s">
        <v>7</v>
      </c>
      <c r="BA5" s="67" t="s">
        <v>7</v>
      </c>
      <c r="BB5" s="67" t="s">
        <v>7</v>
      </c>
      <c r="BC5" s="67" t="s">
        <v>10</v>
      </c>
      <c r="BD5" s="59" t="s">
        <v>6</v>
      </c>
      <c r="BE5" s="67" t="s">
        <v>7</v>
      </c>
      <c r="BF5" s="67" t="s">
        <v>7</v>
      </c>
      <c r="BG5" s="67" t="s">
        <v>7</v>
      </c>
      <c r="BH5" s="67" t="s">
        <v>7</v>
      </c>
      <c r="BI5" s="43" t="s">
        <v>11</v>
      </c>
      <c r="BJ5" s="59" t="s">
        <v>6</v>
      </c>
      <c r="BK5" s="59" t="s">
        <v>6</v>
      </c>
      <c r="BL5" s="59" t="s">
        <v>6</v>
      </c>
      <c r="BM5" s="59" t="s">
        <v>6</v>
      </c>
      <c r="BN5" s="59" t="s">
        <v>6</v>
      </c>
      <c r="BO5" s="67" t="s">
        <v>7</v>
      </c>
      <c r="BP5" s="67" t="s">
        <v>7</v>
      </c>
      <c r="BQ5" s="67" t="s">
        <v>7</v>
      </c>
      <c r="BR5" s="67" t="s">
        <v>7</v>
      </c>
      <c r="BS5" s="67" t="s">
        <v>7</v>
      </c>
      <c r="BT5" s="43" t="s">
        <v>12</v>
      </c>
      <c r="BU5" s="43" t="s">
        <v>13</v>
      </c>
      <c r="BV5" s="59" t="s">
        <v>6</v>
      </c>
      <c r="BW5" s="59" t="s">
        <v>6</v>
      </c>
      <c r="BX5" s="59" t="s">
        <v>6</v>
      </c>
      <c r="BY5" s="59" t="s">
        <v>6</v>
      </c>
      <c r="BZ5" s="59" t="s">
        <v>6</v>
      </c>
      <c r="CA5" s="59" t="s">
        <v>14</v>
      </c>
      <c r="CB5" s="59" t="s">
        <v>7</v>
      </c>
      <c r="CC5" s="43" t="s">
        <v>15</v>
      </c>
      <c r="CD5" s="59" t="s">
        <v>14</v>
      </c>
      <c r="CE5" s="67" t="s">
        <v>7</v>
      </c>
      <c r="CF5" s="67" t="s">
        <v>7</v>
      </c>
      <c r="CG5" s="67" t="s">
        <v>16</v>
      </c>
      <c r="CH5" s="59" t="s">
        <v>14</v>
      </c>
      <c r="CI5" s="67" t="s">
        <v>7</v>
      </c>
      <c r="CJ5" s="67" t="s">
        <v>7</v>
      </c>
      <c r="CK5" s="67" t="s">
        <v>7</v>
      </c>
      <c r="CL5" s="67" t="s">
        <v>17</v>
      </c>
      <c r="CM5" s="59" t="s">
        <v>14</v>
      </c>
      <c r="CN5" s="67" t="s">
        <v>7</v>
      </c>
      <c r="CO5" s="67" t="s">
        <v>7</v>
      </c>
      <c r="CP5" s="67" t="s">
        <v>7</v>
      </c>
      <c r="CQ5" s="67" t="s">
        <v>18</v>
      </c>
      <c r="CR5" s="59" t="s">
        <v>14</v>
      </c>
      <c r="CS5" s="67" t="s">
        <v>7</v>
      </c>
      <c r="CT5" s="67" t="s">
        <v>7</v>
      </c>
      <c r="CU5" s="67" t="s">
        <v>7</v>
      </c>
      <c r="CV5" s="67" t="s">
        <v>7</v>
      </c>
      <c r="CW5" s="67" t="s">
        <v>18</v>
      </c>
      <c r="CX5" s="59" t="s">
        <v>14</v>
      </c>
      <c r="CY5" s="67" t="s">
        <v>7</v>
      </c>
      <c r="CZ5" s="67" t="s">
        <v>7</v>
      </c>
      <c r="DA5" s="67" t="s">
        <v>7</v>
      </c>
      <c r="DB5" s="67" t="s">
        <v>7</v>
      </c>
      <c r="DC5" s="67" t="s">
        <v>19</v>
      </c>
      <c r="DD5" s="59" t="s">
        <v>14</v>
      </c>
      <c r="DE5" s="67" t="s">
        <v>7</v>
      </c>
      <c r="DF5" s="67" t="s">
        <v>7</v>
      </c>
      <c r="DG5" s="67" t="s">
        <v>7</v>
      </c>
      <c r="DH5" s="67" t="s">
        <v>20</v>
      </c>
      <c r="DI5" s="59" t="s">
        <v>14</v>
      </c>
      <c r="DJ5" s="67" t="s">
        <v>20</v>
      </c>
      <c r="DK5" s="67" t="s">
        <v>14</v>
      </c>
      <c r="DL5" s="67" t="s">
        <v>14</v>
      </c>
      <c r="DM5" s="67" t="s">
        <v>7</v>
      </c>
      <c r="DN5" s="59" t="s">
        <v>21</v>
      </c>
      <c r="DO5" s="67" t="s">
        <v>7</v>
      </c>
      <c r="DP5" s="67" t="s">
        <v>22</v>
      </c>
      <c r="DQ5" s="59" t="s">
        <v>21</v>
      </c>
      <c r="DR5" s="59" t="s">
        <v>21</v>
      </c>
      <c r="DS5" s="59" t="s">
        <v>21</v>
      </c>
      <c r="DT5" s="67" t="s">
        <v>7</v>
      </c>
      <c r="DU5" s="67" t="s">
        <v>7</v>
      </c>
      <c r="DV5" s="67" t="s">
        <v>7</v>
      </c>
      <c r="DW5" s="67" t="s">
        <v>7</v>
      </c>
      <c r="DX5" s="67" t="s">
        <v>23</v>
      </c>
      <c r="DY5" s="67" t="s">
        <v>24</v>
      </c>
      <c r="DZ5" s="59" t="s">
        <v>21</v>
      </c>
      <c r="EA5" s="67" t="s">
        <v>7</v>
      </c>
      <c r="EB5" s="67" t="s">
        <v>7</v>
      </c>
      <c r="EC5" s="67" t="s">
        <v>7</v>
      </c>
      <c r="ED5" s="67" t="s">
        <v>7</v>
      </c>
      <c r="EE5" s="67" t="s">
        <v>7</v>
      </c>
      <c r="EF5" s="90" t="s">
        <v>25</v>
      </c>
      <c r="EG5" s="90" t="s">
        <v>21</v>
      </c>
      <c r="EH5" s="59" t="s">
        <v>21</v>
      </c>
      <c r="EI5" s="67" t="s">
        <v>7</v>
      </c>
      <c r="EJ5" s="67" t="s">
        <v>7</v>
      </c>
      <c r="EK5" s="67" t="s">
        <v>7</v>
      </c>
      <c r="EL5" s="67" t="s">
        <v>7</v>
      </c>
      <c r="EM5" s="67" t="s">
        <v>7</v>
      </c>
      <c r="EN5" s="67" t="s">
        <v>7</v>
      </c>
      <c r="EO5" s="90" t="s">
        <v>26</v>
      </c>
      <c r="EP5" s="59" t="s">
        <v>21</v>
      </c>
      <c r="EQ5" s="59" t="s">
        <v>21</v>
      </c>
      <c r="ER5" s="59" t="s">
        <v>21</v>
      </c>
      <c r="ES5" s="59" t="s">
        <v>21</v>
      </c>
      <c r="ET5" s="67" t="s">
        <v>7</v>
      </c>
      <c r="EU5" s="67" t="s">
        <v>7</v>
      </c>
      <c r="EV5" s="90" t="s">
        <v>27</v>
      </c>
      <c r="EW5" s="15" t="s">
        <v>28</v>
      </c>
      <c r="EX5" s="59" t="s">
        <v>29</v>
      </c>
      <c r="EY5" s="85" t="s">
        <v>7</v>
      </c>
      <c r="EZ5" s="43" t="s">
        <v>30</v>
      </c>
      <c r="FA5" s="59" t="s">
        <v>29</v>
      </c>
      <c r="FB5" s="85" t="s">
        <v>7</v>
      </c>
      <c r="FC5" s="85" t="s">
        <v>7</v>
      </c>
      <c r="FD5" s="43" t="s">
        <v>30</v>
      </c>
      <c r="FE5" s="59" t="s">
        <v>29</v>
      </c>
      <c r="FF5" s="85" t="s">
        <v>7</v>
      </c>
      <c r="FG5" s="85" t="s">
        <v>7</v>
      </c>
      <c r="FH5" s="85" t="s">
        <v>7</v>
      </c>
      <c r="FI5" s="43" t="s">
        <v>30</v>
      </c>
      <c r="FJ5" s="59" t="s">
        <v>29</v>
      </c>
      <c r="FK5" s="85" t="s">
        <v>7</v>
      </c>
      <c r="FL5" s="85" t="s">
        <v>7</v>
      </c>
      <c r="FM5" s="85" t="s">
        <v>7</v>
      </c>
      <c r="FN5" s="43" t="s">
        <v>30</v>
      </c>
      <c r="FO5" s="59" t="s">
        <v>29</v>
      </c>
      <c r="FP5" s="85" t="s">
        <v>7</v>
      </c>
      <c r="FQ5" s="85" t="s">
        <v>7</v>
      </c>
      <c r="FR5" s="85" t="s">
        <v>7</v>
      </c>
      <c r="FS5" s="85" t="s">
        <v>7</v>
      </c>
      <c r="FT5" s="43" t="s">
        <v>30</v>
      </c>
      <c r="FU5" s="59" t="s">
        <v>29</v>
      </c>
      <c r="FV5" s="85" t="s">
        <v>7</v>
      </c>
      <c r="FW5" s="85" t="s">
        <v>7</v>
      </c>
      <c r="FX5" s="85" t="s">
        <v>7</v>
      </c>
      <c r="FY5" s="85" t="s">
        <v>7</v>
      </c>
      <c r="FZ5" s="43" t="s">
        <v>30</v>
      </c>
      <c r="GA5" s="59" t="s">
        <v>29</v>
      </c>
      <c r="GB5" s="59" t="s">
        <v>29</v>
      </c>
      <c r="GC5" s="59" t="s">
        <v>29</v>
      </c>
      <c r="GD5" s="85" t="s">
        <v>7</v>
      </c>
      <c r="GE5" s="85" t="s">
        <v>7</v>
      </c>
      <c r="GF5" s="85" t="s">
        <v>7</v>
      </c>
      <c r="GG5" s="85" t="s">
        <v>7</v>
      </c>
      <c r="GH5" s="43" t="s">
        <v>30</v>
      </c>
      <c r="GI5" s="118" t="s">
        <v>31</v>
      </c>
      <c r="GJ5" s="43" t="s">
        <v>7</v>
      </c>
      <c r="GK5" s="43" t="s">
        <v>31</v>
      </c>
      <c r="GL5" s="38" t="s">
        <v>31</v>
      </c>
      <c r="GM5" s="121" t="s">
        <v>7</v>
      </c>
      <c r="GN5" s="43" t="s">
        <v>31</v>
      </c>
      <c r="GO5" s="38" t="s">
        <v>31</v>
      </c>
      <c r="GP5" s="121" t="s">
        <v>7</v>
      </c>
      <c r="GQ5" s="121" t="s">
        <v>7</v>
      </c>
      <c r="GR5" s="43" t="s">
        <v>31</v>
      </c>
      <c r="GS5" s="43" t="s">
        <v>31</v>
      </c>
      <c r="GT5" s="121" t="s">
        <v>7</v>
      </c>
      <c r="GU5" s="121" t="s">
        <v>7</v>
      </c>
      <c r="GV5" s="121" t="s">
        <v>7</v>
      </c>
      <c r="GW5" s="121" t="s">
        <v>31</v>
      </c>
      <c r="GX5" s="38" t="s">
        <v>31</v>
      </c>
      <c r="GY5" s="121" t="s">
        <v>7</v>
      </c>
      <c r="GZ5" s="121" t="s">
        <v>7</v>
      </c>
      <c r="HA5" s="121" t="s">
        <v>7</v>
      </c>
      <c r="HB5" s="121" t="s">
        <v>7</v>
      </c>
      <c r="HC5" s="43" t="s">
        <v>31</v>
      </c>
      <c r="HD5" s="38" t="s">
        <v>31</v>
      </c>
      <c r="HE5" s="121" t="s">
        <v>7</v>
      </c>
      <c r="HF5" s="121" t="s">
        <v>7</v>
      </c>
      <c r="HG5" s="67" t="s">
        <v>7</v>
      </c>
      <c r="HH5" s="121" t="s">
        <v>7</v>
      </c>
      <c r="HI5" s="43" t="s">
        <v>31</v>
      </c>
      <c r="HJ5" s="38" t="s">
        <v>31</v>
      </c>
      <c r="HK5" s="121" t="s">
        <v>7</v>
      </c>
      <c r="HL5" s="121" t="s">
        <v>7</v>
      </c>
      <c r="HM5" s="67" t="s">
        <v>7</v>
      </c>
      <c r="HN5" s="121" t="s">
        <v>7</v>
      </c>
      <c r="HO5" s="43" t="s">
        <v>31</v>
      </c>
      <c r="HP5" s="38" t="s">
        <v>31</v>
      </c>
      <c r="HQ5" s="38" t="s">
        <v>31</v>
      </c>
      <c r="HR5" s="38" t="s">
        <v>31</v>
      </c>
      <c r="HS5" s="121" t="s">
        <v>7</v>
      </c>
      <c r="HT5" s="121" t="s">
        <v>7</v>
      </c>
      <c r="HU5" s="67" t="s">
        <v>7</v>
      </c>
      <c r="HV5" s="43" t="s">
        <v>31</v>
      </c>
      <c r="HW5" s="38" t="s">
        <v>32</v>
      </c>
      <c r="HX5" s="121" t="s">
        <v>7</v>
      </c>
      <c r="HY5" s="43" t="s">
        <v>32</v>
      </c>
      <c r="HZ5" s="38" t="s">
        <v>32</v>
      </c>
      <c r="IA5" s="67" t="s">
        <v>7</v>
      </c>
      <c r="IB5" s="67" t="s">
        <v>7</v>
      </c>
      <c r="IC5" s="43" t="s">
        <v>32</v>
      </c>
      <c r="ID5" s="38" t="s">
        <v>32</v>
      </c>
      <c r="IE5" s="67" t="s">
        <v>7</v>
      </c>
      <c r="IF5" s="67" t="s">
        <v>7</v>
      </c>
      <c r="IG5" s="67" t="s">
        <v>7</v>
      </c>
      <c r="IH5" s="43" t="s">
        <v>32</v>
      </c>
      <c r="IJ5" s="38" t="s">
        <v>32</v>
      </c>
      <c r="IK5" s="67" t="s">
        <v>7</v>
      </c>
      <c r="IL5" s="67" t="s">
        <v>7</v>
      </c>
      <c r="IM5" s="67" t="s">
        <v>7</v>
      </c>
      <c r="IN5" s="43" t="s">
        <v>32</v>
      </c>
      <c r="IO5" s="38" t="s">
        <v>32</v>
      </c>
      <c r="IP5" s="67" t="s">
        <v>7</v>
      </c>
      <c r="IQ5" s="67" t="s">
        <v>7</v>
      </c>
      <c r="IR5" s="67" t="s">
        <v>7</v>
      </c>
      <c r="IS5" s="67" t="s">
        <v>7</v>
      </c>
      <c r="IT5" s="43" t="s">
        <v>32</v>
      </c>
      <c r="IU5" s="38" t="s">
        <v>32</v>
      </c>
      <c r="IV5" s="67" t="s">
        <v>7</v>
      </c>
      <c r="IW5" s="67" t="s">
        <v>7</v>
      </c>
      <c r="IX5" s="67" t="s">
        <v>7</v>
      </c>
      <c r="IY5" s="67" t="s">
        <v>7</v>
      </c>
      <c r="IZ5" s="43" t="s">
        <v>32</v>
      </c>
      <c r="JA5" s="38" t="s">
        <v>32</v>
      </c>
      <c r="JB5" s="67" t="s">
        <v>7</v>
      </c>
      <c r="JC5" s="67" t="s">
        <v>7</v>
      </c>
      <c r="JD5" s="67" t="s">
        <v>7</v>
      </c>
      <c r="JE5" s="67" t="s">
        <v>7</v>
      </c>
      <c r="JF5" s="67" t="s">
        <v>7</v>
      </c>
      <c r="JG5" s="43" t="s">
        <v>32</v>
      </c>
      <c r="JH5" s="67" t="s">
        <v>33</v>
      </c>
      <c r="JI5" s="67" t="s">
        <v>7</v>
      </c>
      <c r="JJ5" s="67" t="s">
        <v>7</v>
      </c>
      <c r="JK5" s="43" t="s">
        <v>33</v>
      </c>
      <c r="JL5" s="67" t="s">
        <v>33</v>
      </c>
      <c r="JM5" s="67" t="s">
        <v>7</v>
      </c>
      <c r="JN5" s="67" t="s">
        <v>7</v>
      </c>
      <c r="JO5" s="43" t="s">
        <v>33</v>
      </c>
    </row>
    <row r="6" spans="1:275" ht="12.75" x14ac:dyDescent="0.2">
      <c r="A6" s="5" t="s">
        <v>34</v>
      </c>
      <c r="B6" s="167"/>
      <c r="C6" s="37" t="s">
        <v>35</v>
      </c>
      <c r="D6" s="59" t="s">
        <v>36</v>
      </c>
      <c r="E6" s="59" t="s">
        <v>37</v>
      </c>
      <c r="F6" s="59" t="s">
        <v>38</v>
      </c>
      <c r="G6" s="59" t="s">
        <v>39</v>
      </c>
      <c r="H6" s="59" t="s">
        <v>40</v>
      </c>
      <c r="I6" s="59" t="s">
        <v>40</v>
      </c>
      <c r="J6" s="15" t="s">
        <v>41</v>
      </c>
      <c r="K6" s="59" t="s">
        <v>42</v>
      </c>
      <c r="L6" s="59" t="s">
        <v>43</v>
      </c>
      <c r="M6" s="59" t="s">
        <v>43</v>
      </c>
      <c r="N6" s="59" t="s">
        <v>43</v>
      </c>
      <c r="O6" s="59" t="s">
        <v>44</v>
      </c>
      <c r="P6" s="59" t="s">
        <v>45</v>
      </c>
      <c r="Q6" s="59" t="s">
        <v>45</v>
      </c>
      <c r="R6" s="59" t="s">
        <v>45</v>
      </c>
      <c r="S6" s="59" t="s">
        <v>46</v>
      </c>
      <c r="T6" s="67" t="s">
        <v>47</v>
      </c>
      <c r="U6" s="67" t="s">
        <v>47</v>
      </c>
      <c r="V6" s="67" t="s">
        <v>47</v>
      </c>
      <c r="W6" s="67" t="s">
        <v>47</v>
      </c>
      <c r="X6" s="59" t="s">
        <v>48</v>
      </c>
      <c r="Y6" s="67" t="s">
        <v>49</v>
      </c>
      <c r="Z6" s="67" t="s">
        <v>50</v>
      </c>
      <c r="AA6" s="67" t="s">
        <v>50</v>
      </c>
      <c r="AB6" s="67" t="s">
        <v>51</v>
      </c>
      <c r="AC6" s="59" t="s">
        <v>36</v>
      </c>
      <c r="AD6" s="67" t="s">
        <v>52</v>
      </c>
      <c r="AE6" s="67" t="s">
        <v>52</v>
      </c>
      <c r="AF6" s="67" t="s">
        <v>53</v>
      </c>
      <c r="AG6" s="59" t="s">
        <v>36</v>
      </c>
      <c r="AH6" s="67" t="s">
        <v>54</v>
      </c>
      <c r="AI6" s="67" t="s">
        <v>55</v>
      </c>
      <c r="AJ6" s="67" t="s">
        <v>56</v>
      </c>
      <c r="AK6" s="67" t="s">
        <v>57</v>
      </c>
      <c r="AL6" s="67" t="s">
        <v>58</v>
      </c>
      <c r="AM6" s="59" t="s">
        <v>56</v>
      </c>
      <c r="AN6" s="67" t="s">
        <v>59</v>
      </c>
      <c r="AO6" s="67" t="s">
        <v>60</v>
      </c>
      <c r="AP6" s="67"/>
      <c r="AQ6" s="59" t="s">
        <v>39</v>
      </c>
      <c r="AR6" s="67" t="s">
        <v>61</v>
      </c>
      <c r="AS6" s="67" t="s">
        <v>61</v>
      </c>
      <c r="AT6" s="59" t="s">
        <v>62</v>
      </c>
      <c r="AU6" s="67" t="s">
        <v>63</v>
      </c>
      <c r="AV6" s="67" t="s">
        <v>63</v>
      </c>
      <c r="AW6" s="67" t="s">
        <v>63</v>
      </c>
      <c r="AX6" s="67"/>
      <c r="AY6" s="59" t="s">
        <v>44</v>
      </c>
      <c r="AZ6" s="67" t="s">
        <v>64</v>
      </c>
      <c r="BA6" s="67" t="s">
        <v>64</v>
      </c>
      <c r="BB6" s="67" t="s">
        <v>64</v>
      </c>
      <c r="BC6" s="67"/>
      <c r="BD6" s="59" t="s">
        <v>46</v>
      </c>
      <c r="BE6" s="67" t="s">
        <v>65</v>
      </c>
      <c r="BF6" s="67" t="s">
        <v>65</v>
      </c>
      <c r="BG6" s="67" t="s">
        <v>65</v>
      </c>
      <c r="BH6" s="67" t="s">
        <v>65</v>
      </c>
      <c r="BI6" s="49"/>
      <c r="BJ6" s="59" t="s">
        <v>48</v>
      </c>
      <c r="BK6" s="59" t="s">
        <v>66</v>
      </c>
      <c r="BL6" s="59" t="s">
        <v>56</v>
      </c>
      <c r="BM6" s="59" t="s">
        <v>67</v>
      </c>
      <c r="BN6" s="59" t="s">
        <v>56</v>
      </c>
      <c r="BO6" s="67" t="s">
        <v>68</v>
      </c>
      <c r="BP6" s="67" t="s">
        <v>68</v>
      </c>
      <c r="BQ6" s="67" t="s">
        <v>69</v>
      </c>
      <c r="BR6" s="67" t="s">
        <v>68</v>
      </c>
      <c r="BS6" s="67" t="s">
        <v>68</v>
      </c>
      <c r="BT6" s="47"/>
      <c r="BU6" s="47" t="s">
        <v>55</v>
      </c>
      <c r="BV6" s="59" t="s">
        <v>56</v>
      </c>
      <c r="BW6" s="59" t="s">
        <v>70</v>
      </c>
      <c r="BX6" s="59" t="s">
        <v>56</v>
      </c>
      <c r="BY6" s="59" t="s">
        <v>71</v>
      </c>
      <c r="BZ6" s="59" t="s">
        <v>56</v>
      </c>
      <c r="CA6" s="59" t="s">
        <v>37</v>
      </c>
      <c r="CB6" s="59" t="s">
        <v>72</v>
      </c>
      <c r="CC6" s="47"/>
      <c r="CD6" s="59" t="s">
        <v>39</v>
      </c>
      <c r="CE6" s="67" t="s">
        <v>73</v>
      </c>
      <c r="CF6" s="67" t="s">
        <v>73</v>
      </c>
      <c r="CG6" s="67"/>
      <c r="CH6" s="59" t="s">
        <v>62</v>
      </c>
      <c r="CI6" s="67" t="s">
        <v>74</v>
      </c>
      <c r="CJ6" s="67" t="s">
        <v>74</v>
      </c>
      <c r="CK6" s="67" t="s">
        <v>74</v>
      </c>
      <c r="CL6" s="67"/>
      <c r="CM6" s="59" t="s">
        <v>44</v>
      </c>
      <c r="CN6" s="67" t="s">
        <v>75</v>
      </c>
      <c r="CO6" s="67" t="s">
        <v>75</v>
      </c>
      <c r="CP6" s="67" t="s">
        <v>75</v>
      </c>
      <c r="CQ6" s="67"/>
      <c r="CR6" s="59" t="s">
        <v>46</v>
      </c>
      <c r="CS6" s="67" t="s">
        <v>76</v>
      </c>
      <c r="CT6" s="67" t="s">
        <v>76</v>
      </c>
      <c r="CU6" s="67" t="s">
        <v>76</v>
      </c>
      <c r="CV6" s="67" t="s">
        <v>76</v>
      </c>
      <c r="CW6" s="67"/>
      <c r="CX6" s="59" t="s">
        <v>48</v>
      </c>
      <c r="CY6" s="67" t="s">
        <v>77</v>
      </c>
      <c r="CZ6" s="67" t="s">
        <v>77</v>
      </c>
      <c r="DA6" s="67" t="s">
        <v>77</v>
      </c>
      <c r="DB6" s="67" t="s">
        <v>77</v>
      </c>
      <c r="DC6" s="67"/>
      <c r="DD6" s="59" t="s">
        <v>36</v>
      </c>
      <c r="DE6" s="67" t="s">
        <v>78</v>
      </c>
      <c r="DF6" s="67" t="s">
        <v>78</v>
      </c>
      <c r="DG6" s="67" t="s">
        <v>78</v>
      </c>
      <c r="DH6" s="67"/>
      <c r="DI6" s="59" t="s">
        <v>36</v>
      </c>
      <c r="DJ6" s="67"/>
      <c r="DK6" s="67" t="s">
        <v>79</v>
      </c>
      <c r="DL6" s="59" t="s">
        <v>56</v>
      </c>
      <c r="DM6" s="67" t="s">
        <v>78</v>
      </c>
      <c r="DN6" s="59" t="s">
        <v>80</v>
      </c>
      <c r="DO6" s="67" t="s">
        <v>81</v>
      </c>
      <c r="DP6" s="67" t="s">
        <v>82</v>
      </c>
      <c r="DQ6" s="59" t="s">
        <v>39</v>
      </c>
      <c r="DR6" s="59" t="s">
        <v>83</v>
      </c>
      <c r="DS6" s="59" t="s">
        <v>62</v>
      </c>
      <c r="DT6" s="67" t="s">
        <v>84</v>
      </c>
      <c r="DU6" s="67" t="s">
        <v>84</v>
      </c>
      <c r="DV6" s="67" t="s">
        <v>85</v>
      </c>
      <c r="DW6" s="67" t="s">
        <v>85</v>
      </c>
      <c r="DX6" s="67" t="s">
        <v>82</v>
      </c>
      <c r="DY6" s="67" t="s">
        <v>82</v>
      </c>
      <c r="DZ6" s="59" t="s">
        <v>44</v>
      </c>
      <c r="EA6" s="67" t="s">
        <v>84</v>
      </c>
      <c r="EB6" s="67" t="s">
        <v>84</v>
      </c>
      <c r="EC6" s="67" t="s">
        <v>86</v>
      </c>
      <c r="ED6" s="67" t="s">
        <v>86</v>
      </c>
      <c r="EE6" s="67" t="s">
        <v>86</v>
      </c>
      <c r="EF6" s="90" t="s">
        <v>82</v>
      </c>
      <c r="EG6" s="90" t="s">
        <v>46</v>
      </c>
      <c r="EH6" s="59" t="s">
        <v>46</v>
      </c>
      <c r="EI6" s="67" t="s">
        <v>84</v>
      </c>
      <c r="EJ6" s="67" t="s">
        <v>84</v>
      </c>
      <c r="EK6" s="67" t="s">
        <v>87</v>
      </c>
      <c r="EL6" s="67" t="s">
        <v>87</v>
      </c>
      <c r="EM6" s="67" t="s">
        <v>87</v>
      </c>
      <c r="EN6" s="67" t="s">
        <v>87</v>
      </c>
      <c r="EO6" s="90" t="s">
        <v>88</v>
      </c>
      <c r="EP6" s="59" t="s">
        <v>48</v>
      </c>
      <c r="EQ6" s="59" t="s">
        <v>56</v>
      </c>
      <c r="ER6" s="59" t="s">
        <v>79</v>
      </c>
      <c r="ES6" s="59" t="s">
        <v>56</v>
      </c>
      <c r="ET6" s="67" t="s">
        <v>89</v>
      </c>
      <c r="EU6" s="67" t="s">
        <v>89</v>
      </c>
      <c r="EV6" s="90" t="s">
        <v>88</v>
      </c>
      <c r="EW6" s="15" t="s">
        <v>88</v>
      </c>
      <c r="EX6" s="59" t="s">
        <v>37</v>
      </c>
      <c r="EY6" s="85" t="s">
        <v>90</v>
      </c>
      <c r="EZ6" s="43" t="s">
        <v>37</v>
      </c>
      <c r="FA6" s="59" t="s">
        <v>39</v>
      </c>
      <c r="FB6" s="85" t="s">
        <v>91</v>
      </c>
      <c r="FC6" s="85" t="s">
        <v>91</v>
      </c>
      <c r="FD6" s="43" t="s">
        <v>39</v>
      </c>
      <c r="FE6" s="59" t="s">
        <v>62</v>
      </c>
      <c r="FF6" s="85" t="s">
        <v>92</v>
      </c>
      <c r="FG6" s="85" t="s">
        <v>92</v>
      </c>
      <c r="FH6" s="85" t="s">
        <v>92</v>
      </c>
      <c r="FI6" s="43" t="s">
        <v>62</v>
      </c>
      <c r="FJ6" s="59" t="s">
        <v>44</v>
      </c>
      <c r="FK6" s="85" t="s">
        <v>93</v>
      </c>
      <c r="FL6" s="85" t="s">
        <v>93</v>
      </c>
      <c r="FM6" s="85" t="s">
        <v>93</v>
      </c>
      <c r="FN6" s="43" t="s">
        <v>44</v>
      </c>
      <c r="FO6" s="59" t="s">
        <v>46</v>
      </c>
      <c r="FP6" s="85" t="s">
        <v>94</v>
      </c>
      <c r="FQ6" s="85" t="s">
        <v>94</v>
      </c>
      <c r="FR6" s="85" t="s">
        <v>94</v>
      </c>
      <c r="FS6" s="85" t="s">
        <v>95</v>
      </c>
      <c r="FT6" s="43" t="s">
        <v>46</v>
      </c>
      <c r="FU6" s="59" t="s">
        <v>48</v>
      </c>
      <c r="FV6" s="85" t="s">
        <v>96</v>
      </c>
      <c r="FW6" s="85" t="s">
        <v>96</v>
      </c>
      <c r="FX6" s="85" t="s">
        <v>96</v>
      </c>
      <c r="FY6" s="85" t="s">
        <v>96</v>
      </c>
      <c r="FZ6" s="43" t="s">
        <v>48</v>
      </c>
      <c r="GA6" s="59" t="s">
        <v>56</v>
      </c>
      <c r="GB6" s="59" t="s">
        <v>79</v>
      </c>
      <c r="GC6" s="59" t="s">
        <v>56</v>
      </c>
      <c r="GD6" s="85" t="s">
        <v>97</v>
      </c>
      <c r="GE6" s="85" t="s">
        <v>98</v>
      </c>
      <c r="GF6" s="85" t="s">
        <v>98</v>
      </c>
      <c r="GG6" s="85" t="s">
        <v>98</v>
      </c>
      <c r="GH6" s="43" t="s">
        <v>99</v>
      </c>
      <c r="GI6" s="118" t="s">
        <v>80</v>
      </c>
      <c r="GJ6" s="43" t="s">
        <v>100</v>
      </c>
      <c r="GK6" s="43" t="s">
        <v>80</v>
      </c>
      <c r="GL6" s="38" t="s">
        <v>101</v>
      </c>
      <c r="GM6" s="121" t="s">
        <v>97</v>
      </c>
      <c r="GN6" s="43" t="s">
        <v>102</v>
      </c>
      <c r="GO6" s="38" t="s">
        <v>39</v>
      </c>
      <c r="GP6" s="121" t="s">
        <v>97</v>
      </c>
      <c r="GQ6" s="121" t="s">
        <v>103</v>
      </c>
      <c r="GR6" s="43" t="s">
        <v>104</v>
      </c>
      <c r="GS6" s="43" t="s">
        <v>42</v>
      </c>
      <c r="GT6" s="121" t="s">
        <v>97</v>
      </c>
      <c r="GU6" s="121" t="s">
        <v>103</v>
      </c>
      <c r="GV6" s="121" t="s">
        <v>105</v>
      </c>
      <c r="GW6" s="121" t="s">
        <v>106</v>
      </c>
      <c r="GX6" s="38" t="s">
        <v>44</v>
      </c>
      <c r="GY6" s="121" t="s">
        <v>97</v>
      </c>
      <c r="GZ6" s="121" t="s">
        <v>103</v>
      </c>
      <c r="HA6" s="121" t="s">
        <v>105</v>
      </c>
      <c r="HB6" s="121" t="s">
        <v>107</v>
      </c>
      <c r="HC6" s="43" t="s">
        <v>108</v>
      </c>
      <c r="HD6" s="38" t="s">
        <v>46</v>
      </c>
      <c r="HE6" s="121" t="s">
        <v>97</v>
      </c>
      <c r="HF6" s="121" t="s">
        <v>103</v>
      </c>
      <c r="HG6" s="67" t="s">
        <v>107</v>
      </c>
      <c r="HH6" s="121" t="s">
        <v>109</v>
      </c>
      <c r="HI6" s="43" t="s">
        <v>110</v>
      </c>
      <c r="HJ6" s="38" t="s">
        <v>48</v>
      </c>
      <c r="HK6" s="121" t="s">
        <v>97</v>
      </c>
      <c r="HL6" s="121" t="s">
        <v>103</v>
      </c>
      <c r="HM6" s="67" t="s">
        <v>107</v>
      </c>
      <c r="HN6" s="121" t="s">
        <v>111</v>
      </c>
      <c r="HO6" s="43" t="s">
        <v>112</v>
      </c>
      <c r="HP6" s="38" t="s">
        <v>113</v>
      </c>
      <c r="HQ6" s="38" t="s">
        <v>56</v>
      </c>
      <c r="HR6" s="38" t="s">
        <v>114</v>
      </c>
      <c r="HS6" s="121" t="s">
        <v>97</v>
      </c>
      <c r="HT6" s="121" t="s">
        <v>103</v>
      </c>
      <c r="HU6" s="67" t="s">
        <v>115</v>
      </c>
      <c r="HV6" s="43" t="s">
        <v>36</v>
      </c>
      <c r="HW6" s="38" t="s">
        <v>37</v>
      </c>
      <c r="HX6" s="121" t="s">
        <v>116</v>
      </c>
      <c r="HY6" s="43" t="s">
        <v>117</v>
      </c>
      <c r="HZ6" s="38" t="s">
        <v>39</v>
      </c>
      <c r="IA6" s="67" t="s">
        <v>116</v>
      </c>
      <c r="IB6" s="67" t="s">
        <v>118</v>
      </c>
      <c r="IC6" s="43" t="s">
        <v>104</v>
      </c>
      <c r="ID6" s="38" t="s">
        <v>62</v>
      </c>
      <c r="IE6" s="67" t="s">
        <v>116</v>
      </c>
      <c r="IF6" s="67" t="s">
        <v>118</v>
      </c>
      <c r="IG6" s="67" t="s">
        <v>119</v>
      </c>
      <c r="IH6" s="43" t="s">
        <v>106</v>
      </c>
      <c r="IJ6" s="38" t="s">
        <v>44</v>
      </c>
      <c r="IK6" s="67" t="s">
        <v>116</v>
      </c>
      <c r="IL6" s="67" t="s">
        <v>118</v>
      </c>
      <c r="IM6" s="67" t="s">
        <v>120</v>
      </c>
      <c r="IN6" s="43" t="s">
        <v>108</v>
      </c>
      <c r="IO6" s="38" t="s">
        <v>46</v>
      </c>
      <c r="IP6" s="67" t="s">
        <v>116</v>
      </c>
      <c r="IQ6" s="67" t="s">
        <v>118</v>
      </c>
      <c r="IR6" s="67" t="s">
        <v>120</v>
      </c>
      <c r="IS6" s="67" t="s">
        <v>121</v>
      </c>
      <c r="IT6" s="43" t="s">
        <v>110</v>
      </c>
      <c r="IU6" s="38" t="s">
        <v>48</v>
      </c>
      <c r="IV6" s="67" t="s">
        <v>116</v>
      </c>
      <c r="IW6" s="67" t="s">
        <v>118</v>
      </c>
      <c r="IX6" s="67" t="s">
        <v>120</v>
      </c>
      <c r="IY6" s="67" t="s">
        <v>122</v>
      </c>
      <c r="IZ6" s="43" t="s">
        <v>112</v>
      </c>
      <c r="JA6" s="38" t="s">
        <v>56</v>
      </c>
      <c r="JB6" s="67" t="s">
        <v>116</v>
      </c>
      <c r="JC6" s="67" t="s">
        <v>118</v>
      </c>
      <c r="JD6" s="67" t="s">
        <v>120</v>
      </c>
      <c r="JE6" s="67" t="s">
        <v>122</v>
      </c>
      <c r="JF6" s="67" t="s">
        <v>123</v>
      </c>
      <c r="JG6" s="43" t="s">
        <v>36</v>
      </c>
      <c r="JH6" s="67" t="s">
        <v>124</v>
      </c>
      <c r="JI6" s="67" t="s">
        <v>118</v>
      </c>
      <c r="JJ6" s="67" t="s">
        <v>125</v>
      </c>
      <c r="JK6" s="43" t="s">
        <v>124</v>
      </c>
      <c r="JL6" s="67" t="s">
        <v>39</v>
      </c>
      <c r="JM6" s="67" t="s">
        <v>125</v>
      </c>
      <c r="JN6" s="67" t="s">
        <v>126</v>
      </c>
      <c r="JO6" s="43" t="s">
        <v>39</v>
      </c>
    </row>
    <row r="7" spans="1:275" ht="12.75" x14ac:dyDescent="0.2">
      <c r="A7" s="5" t="s">
        <v>127</v>
      </c>
      <c r="B7" s="167"/>
      <c r="C7" s="18" t="s">
        <v>128</v>
      </c>
      <c r="D7" s="59" t="s">
        <v>129</v>
      </c>
      <c r="E7" s="59" t="s">
        <v>67</v>
      </c>
      <c r="F7" s="59" t="s">
        <v>130</v>
      </c>
      <c r="G7" s="59" t="s">
        <v>67</v>
      </c>
      <c r="H7" s="59" t="s">
        <v>130</v>
      </c>
      <c r="I7" s="59" t="s">
        <v>131</v>
      </c>
      <c r="J7" s="13"/>
      <c r="K7" s="59" t="s">
        <v>67</v>
      </c>
      <c r="L7" s="59" t="s">
        <v>130</v>
      </c>
      <c r="M7" s="59" t="s">
        <v>131</v>
      </c>
      <c r="N7" s="59" t="s">
        <v>132</v>
      </c>
      <c r="O7" s="59" t="s">
        <v>67</v>
      </c>
      <c r="P7" s="59" t="s">
        <v>130</v>
      </c>
      <c r="Q7" s="59" t="s">
        <v>131</v>
      </c>
      <c r="R7" s="59" t="s">
        <v>133</v>
      </c>
      <c r="S7" s="59" t="s">
        <v>67</v>
      </c>
      <c r="T7" s="67" t="s">
        <v>130</v>
      </c>
      <c r="U7" s="67" t="s">
        <v>131</v>
      </c>
      <c r="V7" s="67" t="s">
        <v>133</v>
      </c>
      <c r="W7" s="67" t="s">
        <v>134</v>
      </c>
      <c r="X7" s="59" t="s">
        <v>67</v>
      </c>
      <c r="Y7" s="67" t="s">
        <v>130</v>
      </c>
      <c r="Z7" s="67" t="s">
        <v>135</v>
      </c>
      <c r="AA7" s="67" t="s">
        <v>136</v>
      </c>
      <c r="AB7" s="67" t="s">
        <v>137</v>
      </c>
      <c r="AC7" s="59" t="s">
        <v>138</v>
      </c>
      <c r="AD7" s="67" t="s">
        <v>130</v>
      </c>
      <c r="AE7" s="67" t="s">
        <v>139</v>
      </c>
      <c r="AF7" s="67" t="s">
        <v>140</v>
      </c>
      <c r="AG7" s="36"/>
      <c r="AH7" s="67" t="s">
        <v>130</v>
      </c>
      <c r="AI7" s="67" t="s">
        <v>67</v>
      </c>
      <c r="AJ7" s="67" t="s">
        <v>141</v>
      </c>
      <c r="AK7" s="67" t="s">
        <v>142</v>
      </c>
      <c r="AL7" s="67" t="s">
        <v>143</v>
      </c>
      <c r="AM7" s="59" t="s">
        <v>144</v>
      </c>
      <c r="AN7" s="67" t="s">
        <v>145</v>
      </c>
      <c r="AO7" s="67" t="s">
        <v>146</v>
      </c>
      <c r="AP7" s="67"/>
      <c r="AQ7" s="59" t="s">
        <v>67</v>
      </c>
      <c r="AR7" s="67" t="s">
        <v>146</v>
      </c>
      <c r="AS7" s="67" t="s">
        <v>147</v>
      </c>
      <c r="AT7" s="59" t="s">
        <v>67</v>
      </c>
      <c r="AU7" s="67" t="s">
        <v>146</v>
      </c>
      <c r="AV7" s="67" t="s">
        <v>147</v>
      </c>
      <c r="AW7" s="67" t="s">
        <v>148</v>
      </c>
      <c r="AX7" s="67"/>
      <c r="AY7" s="59" t="s">
        <v>67</v>
      </c>
      <c r="AZ7" s="67" t="s">
        <v>146</v>
      </c>
      <c r="BA7" s="67" t="s">
        <v>147</v>
      </c>
      <c r="BB7" s="67" t="s">
        <v>149</v>
      </c>
      <c r="BC7" s="67"/>
      <c r="BD7" s="59" t="s">
        <v>67</v>
      </c>
      <c r="BE7" s="67" t="s">
        <v>146</v>
      </c>
      <c r="BF7" s="67" t="s">
        <v>147</v>
      </c>
      <c r="BG7" s="67" t="s">
        <v>149</v>
      </c>
      <c r="BH7" s="67" t="s">
        <v>150</v>
      </c>
      <c r="BI7" s="49"/>
      <c r="BJ7" s="59" t="s">
        <v>67</v>
      </c>
      <c r="BK7" s="59" t="s">
        <v>113</v>
      </c>
      <c r="BL7" s="59" t="s">
        <v>151</v>
      </c>
      <c r="BM7" s="59" t="s">
        <v>152</v>
      </c>
      <c r="BN7" s="59"/>
      <c r="BO7" s="67" t="s">
        <v>146</v>
      </c>
      <c r="BP7" s="67" t="s">
        <v>147</v>
      </c>
      <c r="BQ7" s="67" t="s">
        <v>149</v>
      </c>
      <c r="BR7" s="67" t="s">
        <v>153</v>
      </c>
      <c r="BS7" s="67" t="s">
        <v>154</v>
      </c>
      <c r="BT7" s="49"/>
      <c r="BU7" s="47" t="s">
        <v>67</v>
      </c>
      <c r="BV7" s="59" t="s">
        <v>155</v>
      </c>
      <c r="BW7" s="59"/>
      <c r="BX7" s="54" t="s">
        <v>156</v>
      </c>
      <c r="BY7" s="54"/>
      <c r="BZ7" s="47" t="s">
        <v>157</v>
      </c>
      <c r="CA7" s="59" t="s">
        <v>67</v>
      </c>
      <c r="CB7" s="47" t="s">
        <v>158</v>
      </c>
      <c r="CC7" s="49"/>
      <c r="CD7" s="59" t="s">
        <v>67</v>
      </c>
      <c r="CE7" s="67" t="s">
        <v>158</v>
      </c>
      <c r="CF7" s="67" t="s">
        <v>159</v>
      </c>
      <c r="CG7" s="67"/>
      <c r="CH7" s="59" t="s">
        <v>67</v>
      </c>
      <c r="CI7" s="67" t="s">
        <v>158</v>
      </c>
      <c r="CJ7" s="67" t="s">
        <v>159</v>
      </c>
      <c r="CK7" s="67" t="s">
        <v>160</v>
      </c>
      <c r="CL7" s="67"/>
      <c r="CM7" s="59" t="s">
        <v>67</v>
      </c>
      <c r="CN7" s="67" t="s">
        <v>158</v>
      </c>
      <c r="CO7" s="59" t="s">
        <v>159</v>
      </c>
      <c r="CP7" s="59" t="s">
        <v>161</v>
      </c>
      <c r="CQ7" s="67"/>
      <c r="CR7" s="59" t="s">
        <v>67</v>
      </c>
      <c r="CS7" s="67" t="s">
        <v>158</v>
      </c>
      <c r="CT7" s="59" t="s">
        <v>159</v>
      </c>
      <c r="CU7" s="59" t="s">
        <v>161</v>
      </c>
      <c r="CV7" s="59" t="s">
        <v>162</v>
      </c>
      <c r="CW7" s="67"/>
      <c r="CX7" s="59" t="s">
        <v>67</v>
      </c>
      <c r="CY7" s="67" t="s">
        <v>158</v>
      </c>
      <c r="CZ7" s="59" t="s">
        <v>159</v>
      </c>
      <c r="DA7" s="59" t="s">
        <v>161</v>
      </c>
      <c r="DB7" s="59" t="s">
        <v>163</v>
      </c>
      <c r="DC7" s="67"/>
      <c r="DD7" s="59" t="s">
        <v>164</v>
      </c>
      <c r="DE7" s="67" t="s">
        <v>158</v>
      </c>
      <c r="DF7" s="67" t="s">
        <v>159</v>
      </c>
      <c r="DG7" s="67" t="s">
        <v>165</v>
      </c>
      <c r="DH7" s="67"/>
      <c r="DI7" s="59" t="s">
        <v>166</v>
      </c>
      <c r="DJ7" s="67"/>
      <c r="DK7" s="67" t="s">
        <v>67</v>
      </c>
      <c r="DL7" s="59" t="s">
        <v>167</v>
      </c>
      <c r="DM7" s="67" t="s">
        <v>158</v>
      </c>
      <c r="DN7" s="59" t="s">
        <v>67</v>
      </c>
      <c r="DO7" s="67" t="s">
        <v>168</v>
      </c>
      <c r="DP7" s="67"/>
      <c r="DQ7" s="59" t="s">
        <v>67</v>
      </c>
      <c r="DR7" s="59"/>
      <c r="DS7" s="59" t="s">
        <v>67</v>
      </c>
      <c r="DT7" s="67" t="s">
        <v>168</v>
      </c>
      <c r="DU7" s="67" t="s">
        <v>22</v>
      </c>
      <c r="DV7" s="67" t="s">
        <v>168</v>
      </c>
      <c r="DW7" s="67" t="s">
        <v>22</v>
      </c>
      <c r="DX7" s="67"/>
      <c r="DY7" s="67"/>
      <c r="DZ7" s="59" t="s">
        <v>67</v>
      </c>
      <c r="EA7" s="67" t="s">
        <v>168</v>
      </c>
      <c r="EB7" s="67" t="s">
        <v>22</v>
      </c>
      <c r="EC7" s="67" t="s">
        <v>168</v>
      </c>
      <c r="ED7" s="67" t="s">
        <v>169</v>
      </c>
      <c r="EE7" s="67" t="s">
        <v>170</v>
      </c>
      <c r="EF7" s="90"/>
      <c r="EG7" s="90" t="s">
        <v>171</v>
      </c>
      <c r="EH7" s="59" t="s">
        <v>67</v>
      </c>
      <c r="EI7" s="67" t="s">
        <v>168</v>
      </c>
      <c r="EJ7" s="67" t="s">
        <v>22</v>
      </c>
      <c r="EK7" s="67" t="s">
        <v>168</v>
      </c>
      <c r="EL7" s="67" t="s">
        <v>169</v>
      </c>
      <c r="EM7" s="67" t="s">
        <v>170</v>
      </c>
      <c r="EN7" s="67" t="s">
        <v>25</v>
      </c>
      <c r="EO7" s="90"/>
      <c r="EP7" s="59" t="s">
        <v>67</v>
      </c>
      <c r="EQ7" s="59" t="s">
        <v>67</v>
      </c>
      <c r="ER7" s="59" t="s">
        <v>67</v>
      </c>
      <c r="ES7" s="59" t="s">
        <v>167</v>
      </c>
      <c r="ET7" s="67" t="s">
        <v>172</v>
      </c>
      <c r="EU7" s="67" t="s">
        <v>173</v>
      </c>
      <c r="EV7" s="90"/>
      <c r="EW7" s="77"/>
      <c r="EX7" s="59" t="s">
        <v>67</v>
      </c>
      <c r="EY7" s="85" t="s">
        <v>174</v>
      </c>
      <c r="EZ7" s="43" t="s">
        <v>82</v>
      </c>
      <c r="FA7" s="59" t="s">
        <v>67</v>
      </c>
      <c r="FB7" s="85" t="s">
        <v>174</v>
      </c>
      <c r="FC7" s="85" t="s">
        <v>175</v>
      </c>
      <c r="FD7" s="43" t="s">
        <v>82</v>
      </c>
      <c r="FE7" s="59" t="s">
        <v>67</v>
      </c>
      <c r="FF7" s="85" t="s">
        <v>174</v>
      </c>
      <c r="FG7" s="85" t="s">
        <v>175</v>
      </c>
      <c r="FH7" s="85" t="s">
        <v>176</v>
      </c>
      <c r="FI7" s="43" t="s">
        <v>82</v>
      </c>
      <c r="FJ7" s="59" t="s">
        <v>67</v>
      </c>
      <c r="FK7" s="85" t="s">
        <v>174</v>
      </c>
      <c r="FL7" s="85" t="s">
        <v>175</v>
      </c>
      <c r="FM7" s="85" t="s">
        <v>177</v>
      </c>
      <c r="FN7" s="43" t="s">
        <v>82</v>
      </c>
      <c r="FO7" s="59" t="s">
        <v>67</v>
      </c>
      <c r="FP7" s="85" t="s">
        <v>174</v>
      </c>
      <c r="FQ7" s="85" t="s">
        <v>175</v>
      </c>
      <c r="FR7" s="85" t="s">
        <v>177</v>
      </c>
      <c r="FS7" s="85" t="s">
        <v>178</v>
      </c>
      <c r="FT7" s="43" t="s">
        <v>82</v>
      </c>
      <c r="FU7" s="59" t="s">
        <v>67</v>
      </c>
      <c r="FV7" s="85" t="s">
        <v>179</v>
      </c>
      <c r="FW7" s="85" t="s">
        <v>180</v>
      </c>
      <c r="FX7" s="85" t="s">
        <v>181</v>
      </c>
      <c r="FY7" s="85" t="s">
        <v>182</v>
      </c>
      <c r="FZ7" s="43" t="s">
        <v>82</v>
      </c>
      <c r="GA7" s="59" t="s">
        <v>67</v>
      </c>
      <c r="GB7" s="59" t="s">
        <v>67</v>
      </c>
      <c r="GC7" s="59" t="s">
        <v>183</v>
      </c>
      <c r="GD7" s="85" t="s">
        <v>184</v>
      </c>
      <c r="GE7" s="85" t="s">
        <v>180</v>
      </c>
      <c r="GF7" s="85" t="s">
        <v>181</v>
      </c>
      <c r="GG7" s="85" t="s">
        <v>182</v>
      </c>
      <c r="GH7" s="43" t="s">
        <v>82</v>
      </c>
      <c r="GI7" s="118" t="s">
        <v>67</v>
      </c>
      <c r="GJ7" s="43" t="s">
        <v>185</v>
      </c>
      <c r="GK7" s="43" t="s">
        <v>82</v>
      </c>
      <c r="GL7" s="38" t="s">
        <v>67</v>
      </c>
      <c r="GM7" s="121" t="s">
        <v>186</v>
      </c>
      <c r="GN7" s="43" t="s">
        <v>82</v>
      </c>
      <c r="GO7" s="38" t="s">
        <v>67</v>
      </c>
      <c r="GP7" s="121" t="s">
        <v>187</v>
      </c>
      <c r="GQ7" s="121" t="s">
        <v>187</v>
      </c>
      <c r="GR7" s="43" t="s">
        <v>82</v>
      </c>
      <c r="GS7" s="43" t="s">
        <v>67</v>
      </c>
      <c r="GT7" s="121" t="s">
        <v>188</v>
      </c>
      <c r="GU7" s="121" t="s">
        <v>188</v>
      </c>
      <c r="GV7" s="121" t="s">
        <v>188</v>
      </c>
      <c r="GW7" s="43" t="s">
        <v>82</v>
      </c>
      <c r="GX7" s="38" t="s">
        <v>67</v>
      </c>
      <c r="GY7" s="121" t="s">
        <v>189</v>
      </c>
      <c r="GZ7" s="121" t="s">
        <v>189</v>
      </c>
      <c r="HA7" s="121" t="s">
        <v>189</v>
      </c>
      <c r="HB7" s="121" t="s">
        <v>189</v>
      </c>
      <c r="HC7" s="43" t="s">
        <v>82</v>
      </c>
      <c r="HD7" s="38" t="s">
        <v>67</v>
      </c>
      <c r="HE7" s="121" t="s">
        <v>190</v>
      </c>
      <c r="HF7" s="121" t="s">
        <v>190</v>
      </c>
      <c r="HG7" s="67" t="s">
        <v>190</v>
      </c>
      <c r="HH7" s="121" t="s">
        <v>190</v>
      </c>
      <c r="HI7" s="43" t="s">
        <v>82</v>
      </c>
      <c r="HJ7" s="38" t="s">
        <v>67</v>
      </c>
      <c r="HK7" s="141" t="s">
        <v>191</v>
      </c>
      <c r="HL7" s="141" t="s">
        <v>191</v>
      </c>
      <c r="HM7" s="142" t="s">
        <v>191</v>
      </c>
      <c r="HN7" s="141" t="s">
        <v>191</v>
      </c>
      <c r="HO7" s="43" t="s">
        <v>82</v>
      </c>
      <c r="HP7" s="38"/>
      <c r="HQ7" s="38" t="s">
        <v>151</v>
      </c>
      <c r="HR7" s="38" t="s">
        <v>152</v>
      </c>
      <c r="HS7" s="121" t="s">
        <v>192</v>
      </c>
      <c r="HT7" s="141" t="s">
        <v>192</v>
      </c>
      <c r="HU7" s="142" t="s">
        <v>192</v>
      </c>
      <c r="HV7" s="43" t="s">
        <v>82</v>
      </c>
      <c r="HW7" s="38" t="s">
        <v>67</v>
      </c>
      <c r="HX7" s="121" t="s">
        <v>193</v>
      </c>
      <c r="HY7" s="43" t="s">
        <v>82</v>
      </c>
      <c r="HZ7" s="38" t="s">
        <v>67</v>
      </c>
      <c r="IA7" s="67" t="s">
        <v>194</v>
      </c>
      <c r="IB7" s="142" t="s">
        <v>194</v>
      </c>
      <c r="IC7" s="43" t="s">
        <v>82</v>
      </c>
      <c r="ID7" s="38" t="s">
        <v>67</v>
      </c>
      <c r="IE7" s="67" t="s">
        <v>195</v>
      </c>
      <c r="IF7" s="142" t="s">
        <v>195</v>
      </c>
      <c r="IG7" s="142" t="s">
        <v>195</v>
      </c>
      <c r="IH7" s="43" t="s">
        <v>82</v>
      </c>
      <c r="IJ7" s="38" t="s">
        <v>67</v>
      </c>
      <c r="IK7" s="67" t="s">
        <v>196</v>
      </c>
      <c r="IL7" s="67" t="s">
        <v>196</v>
      </c>
      <c r="IM7" s="67" t="s">
        <v>196</v>
      </c>
      <c r="IN7" s="43" t="s">
        <v>82</v>
      </c>
      <c r="IO7" s="38" t="s">
        <v>67</v>
      </c>
      <c r="IP7" s="67" t="s">
        <v>197</v>
      </c>
      <c r="IQ7" s="67" t="s">
        <v>197</v>
      </c>
      <c r="IR7" s="67" t="s">
        <v>197</v>
      </c>
      <c r="IS7" s="67" t="s">
        <v>197</v>
      </c>
      <c r="IT7" s="43" t="s">
        <v>82</v>
      </c>
      <c r="IU7" s="38" t="s">
        <v>67</v>
      </c>
      <c r="IV7" s="67" t="s">
        <v>198</v>
      </c>
      <c r="IW7" s="67" t="s">
        <v>198</v>
      </c>
      <c r="IX7" s="67" t="s">
        <v>198</v>
      </c>
      <c r="IY7" s="67" t="s">
        <v>198</v>
      </c>
      <c r="IZ7" s="43" t="s">
        <v>82</v>
      </c>
      <c r="JA7" s="38" t="s">
        <v>199</v>
      </c>
      <c r="JB7" s="67" t="s">
        <v>200</v>
      </c>
      <c r="JC7" s="67" t="s">
        <v>200</v>
      </c>
      <c r="JD7" s="67" t="s">
        <v>200</v>
      </c>
      <c r="JE7" s="67" t="s">
        <v>200</v>
      </c>
      <c r="JF7" s="67" t="s">
        <v>200</v>
      </c>
      <c r="JG7" s="43" t="s">
        <v>82</v>
      </c>
      <c r="JH7" s="67" t="s">
        <v>67</v>
      </c>
      <c r="JI7" s="67" t="s">
        <v>126</v>
      </c>
      <c r="JJ7" s="67" t="s">
        <v>126</v>
      </c>
      <c r="JK7" s="43" t="s">
        <v>82</v>
      </c>
      <c r="JL7" s="67" t="s">
        <v>67</v>
      </c>
      <c r="JM7" s="67" t="s">
        <v>201</v>
      </c>
      <c r="JN7" s="67" t="s">
        <v>201</v>
      </c>
      <c r="JO7" s="43" t="s">
        <v>82</v>
      </c>
    </row>
    <row r="8" spans="1:275" s="88" customFormat="1" ht="12.75" x14ac:dyDescent="0.2">
      <c r="A8" s="110" t="s">
        <v>202</v>
      </c>
      <c r="B8" s="111"/>
      <c r="C8" s="117" t="s">
        <v>203</v>
      </c>
      <c r="D8" s="36"/>
      <c r="E8" s="36"/>
      <c r="F8" s="36"/>
      <c r="G8" s="36"/>
      <c r="H8" s="36"/>
      <c r="I8" s="36"/>
      <c r="J8" s="13"/>
      <c r="K8" s="36"/>
      <c r="L8" s="36"/>
      <c r="M8" s="36"/>
      <c r="N8" s="36"/>
      <c r="O8" s="36"/>
      <c r="P8" s="36"/>
      <c r="Q8" s="36"/>
      <c r="R8" s="36"/>
      <c r="S8" s="36"/>
      <c r="T8" s="112"/>
      <c r="U8" s="112"/>
      <c r="V8" s="112"/>
      <c r="W8" s="112"/>
      <c r="X8" s="36"/>
      <c r="Y8" s="112"/>
      <c r="Z8" s="112"/>
      <c r="AA8" s="112"/>
      <c r="AB8" s="112"/>
      <c r="AC8" s="36"/>
      <c r="AD8" s="112"/>
      <c r="AE8" s="112"/>
      <c r="AF8" s="112"/>
      <c r="AG8" s="36"/>
      <c r="AH8" s="112"/>
      <c r="AI8" s="112"/>
      <c r="AJ8" s="112"/>
      <c r="AK8" s="112"/>
      <c r="AL8" s="112"/>
      <c r="AM8" s="36"/>
      <c r="AN8" s="112"/>
      <c r="AO8" s="112"/>
      <c r="AP8" s="112"/>
      <c r="AQ8" s="36"/>
      <c r="AR8" s="112"/>
      <c r="AS8" s="112"/>
      <c r="AT8" s="36"/>
      <c r="AU8" s="112"/>
      <c r="AV8" s="112"/>
      <c r="AW8" s="112"/>
      <c r="AX8" s="112"/>
      <c r="AY8" s="36"/>
      <c r="AZ8" s="112"/>
      <c r="BA8" s="112"/>
      <c r="BB8" s="112"/>
      <c r="BC8" s="112"/>
      <c r="BD8" s="36"/>
      <c r="BE8" s="112"/>
      <c r="BF8" s="112"/>
      <c r="BG8" s="112"/>
      <c r="BH8" s="112"/>
      <c r="BI8" s="49"/>
      <c r="BJ8" s="36"/>
      <c r="BK8" s="36"/>
      <c r="BL8" s="36"/>
      <c r="BM8" s="36"/>
      <c r="BN8" s="36"/>
      <c r="BO8" s="112"/>
      <c r="BP8" s="112"/>
      <c r="BQ8" s="112"/>
      <c r="BR8" s="112"/>
      <c r="BS8" s="112"/>
      <c r="BT8" s="49"/>
      <c r="BU8" s="113"/>
      <c r="BV8" s="36"/>
      <c r="BW8" s="36"/>
      <c r="BX8" s="49"/>
      <c r="BY8" s="49"/>
      <c r="BZ8" s="113"/>
      <c r="CA8" s="36"/>
      <c r="CB8" s="113"/>
      <c r="CC8" s="49"/>
      <c r="CD8" s="36"/>
      <c r="CE8" s="112"/>
      <c r="CF8" s="112"/>
      <c r="CG8" s="112"/>
      <c r="CH8" s="36"/>
      <c r="CI8" s="112"/>
      <c r="CJ8" s="112"/>
      <c r="CK8" s="112"/>
      <c r="CL8" s="112"/>
      <c r="CM8" s="36"/>
      <c r="CN8" s="112"/>
      <c r="CO8" s="36"/>
      <c r="CP8" s="36"/>
      <c r="CQ8" s="112"/>
      <c r="CR8" s="36"/>
      <c r="CS8" s="112"/>
      <c r="CT8" s="36"/>
      <c r="CU8" s="36"/>
      <c r="CV8" s="36"/>
      <c r="CW8" s="112"/>
      <c r="CX8" s="36"/>
      <c r="CY8" s="112"/>
      <c r="CZ8" s="36"/>
      <c r="DA8" s="36"/>
      <c r="DB8" s="36"/>
      <c r="DC8" s="112"/>
      <c r="DD8" s="36"/>
      <c r="DE8" s="112"/>
      <c r="DF8" s="112"/>
      <c r="DG8" s="112"/>
      <c r="DH8" s="112"/>
      <c r="DI8" s="36"/>
      <c r="DJ8" s="112"/>
      <c r="DK8" s="112"/>
      <c r="DL8" s="36"/>
      <c r="DM8" s="112"/>
      <c r="DN8" s="36"/>
      <c r="DO8" s="112"/>
      <c r="DP8" s="112"/>
      <c r="DQ8" s="36"/>
      <c r="DR8" s="36"/>
      <c r="DS8" s="36"/>
      <c r="DT8" s="112"/>
      <c r="DU8" s="112"/>
      <c r="DV8" s="112"/>
      <c r="DW8" s="112"/>
      <c r="DX8" s="112"/>
      <c r="DY8" s="112"/>
      <c r="DZ8" s="36"/>
      <c r="EA8" s="112"/>
      <c r="EB8" s="112"/>
      <c r="EC8" s="112"/>
      <c r="ED8" s="112"/>
      <c r="EE8" s="112"/>
      <c r="EF8" s="114"/>
      <c r="EG8" s="114"/>
      <c r="EH8" s="36"/>
      <c r="EI8" s="112"/>
      <c r="EJ8" s="112"/>
      <c r="EK8" s="112"/>
      <c r="EL8" s="112"/>
      <c r="EM8" s="112"/>
      <c r="EN8" s="112"/>
      <c r="EO8" s="114"/>
      <c r="EP8" s="36"/>
      <c r="EQ8" s="36"/>
      <c r="ER8" s="36"/>
      <c r="ES8" s="36"/>
      <c r="ET8" s="112"/>
      <c r="EU8" s="112"/>
      <c r="EV8" s="114"/>
      <c r="EW8" s="77"/>
      <c r="EX8" s="36"/>
      <c r="EY8" s="115"/>
      <c r="EZ8" s="116"/>
      <c r="FA8" s="36"/>
      <c r="FB8" s="115"/>
      <c r="FC8" s="115"/>
      <c r="FD8" s="116"/>
      <c r="FE8" s="36"/>
      <c r="FF8" s="115"/>
      <c r="FG8" s="115"/>
      <c r="FH8" s="115"/>
      <c r="FI8" s="116"/>
      <c r="FJ8" s="36"/>
      <c r="FK8" s="115"/>
      <c r="FL8" s="115"/>
      <c r="FM8" s="115"/>
      <c r="FN8" s="116"/>
      <c r="FO8" s="36"/>
      <c r="FP8" s="115"/>
      <c r="FQ8" s="115"/>
      <c r="FR8" s="115"/>
      <c r="FS8" s="115"/>
      <c r="FT8" s="116"/>
      <c r="FU8" s="36"/>
      <c r="FV8" s="115"/>
      <c r="FW8" s="115"/>
      <c r="FX8" s="115"/>
      <c r="FY8" s="115"/>
      <c r="FZ8" s="116"/>
      <c r="GA8" s="36"/>
      <c r="GB8" s="36">
        <v>10000000</v>
      </c>
      <c r="GC8" s="99">
        <f t="shared" ref="GC8:GC78" si="0">GA8+GB8</f>
        <v>10000000</v>
      </c>
      <c r="GD8" s="115"/>
      <c r="GE8" s="115"/>
      <c r="GF8" s="115"/>
      <c r="GG8" s="115"/>
      <c r="GH8" s="116"/>
      <c r="GI8" s="123">
        <v>10000000</v>
      </c>
      <c r="GJ8" s="99">
        <f>GI8-GC8</f>
        <v>0</v>
      </c>
      <c r="GK8" s="113"/>
      <c r="GL8" s="64"/>
      <c r="GM8" s="122">
        <f>GL8-GC8</f>
        <v>-10000000</v>
      </c>
      <c r="GN8" s="128" t="s">
        <v>204</v>
      </c>
      <c r="GO8" s="63">
        <v>0</v>
      </c>
      <c r="GP8" s="122">
        <f>GO8-GC8</f>
        <v>-10000000</v>
      </c>
      <c r="GQ8" s="122">
        <f>GO8-GL8</f>
        <v>0</v>
      </c>
      <c r="GR8" s="128" t="s">
        <v>205</v>
      </c>
      <c r="GS8" s="135">
        <f>GO8</f>
        <v>0</v>
      </c>
      <c r="GT8" s="130">
        <f>GS8-GC8</f>
        <v>-10000000</v>
      </c>
      <c r="GU8" s="130">
        <f>GS8-GL8</f>
        <v>0</v>
      </c>
      <c r="GV8" s="130">
        <f>GS8-GO8</f>
        <v>0</v>
      </c>
      <c r="GW8" s="128" t="s">
        <v>205</v>
      </c>
      <c r="GX8" s="63">
        <v>0</v>
      </c>
      <c r="GY8" s="122">
        <f>GX8-GC8</f>
        <v>-10000000</v>
      </c>
      <c r="GZ8" s="122">
        <f>GX8-GL8</f>
        <v>0</v>
      </c>
      <c r="HA8" s="122">
        <f>GX8-GO8</f>
        <v>0</v>
      </c>
      <c r="HB8" s="122">
        <f>GX8-GS8</f>
        <v>0</v>
      </c>
      <c r="HC8" s="128" t="s">
        <v>205</v>
      </c>
      <c r="HD8" s="63">
        <v>0</v>
      </c>
      <c r="HE8" s="122">
        <f>HD8-GC8</f>
        <v>-10000000</v>
      </c>
      <c r="HF8" s="122">
        <f>HD8-GL8</f>
        <v>0</v>
      </c>
      <c r="HG8" s="122">
        <f t="shared" ref="HG8:HG41" si="1">HD8-GS8</f>
        <v>0</v>
      </c>
      <c r="HH8" s="122">
        <f>HD8-GX8</f>
        <v>0</v>
      </c>
      <c r="HI8" s="128" t="s">
        <v>205</v>
      </c>
      <c r="HJ8" s="63">
        <v>0</v>
      </c>
      <c r="HK8" s="122">
        <f>HJ8-GC8</f>
        <v>-10000000</v>
      </c>
      <c r="HL8" s="122">
        <f>HJ8-GL8</f>
        <v>0</v>
      </c>
      <c r="HM8" s="122">
        <f>HJ8-GS8</f>
        <v>0</v>
      </c>
      <c r="HN8" s="122">
        <f>HJ8-HD8</f>
        <v>0</v>
      </c>
      <c r="HO8" s="128" t="s">
        <v>205</v>
      </c>
      <c r="HP8" s="64"/>
      <c r="HQ8" s="64">
        <f>HJ8+HP8</f>
        <v>0</v>
      </c>
      <c r="HR8" s="63">
        <f>HQ8-HP8</f>
        <v>0</v>
      </c>
      <c r="HS8" s="122">
        <f>HR8-GC8</f>
        <v>-10000000</v>
      </c>
      <c r="HT8" s="122">
        <f>HR8-GL8</f>
        <v>0</v>
      </c>
      <c r="HU8" s="122">
        <f>HR8-HJ8</f>
        <v>0</v>
      </c>
      <c r="HV8" s="128" t="s">
        <v>205</v>
      </c>
      <c r="HW8" s="63">
        <v>0</v>
      </c>
      <c r="HX8" s="122">
        <f>HW8-HR8</f>
        <v>0</v>
      </c>
      <c r="HY8" s="128"/>
      <c r="HZ8" s="63">
        <v>5000000</v>
      </c>
      <c r="IA8" s="159">
        <f>HZ8-HR8</f>
        <v>5000000</v>
      </c>
      <c r="IB8" s="159">
        <f>HZ8-HW8</f>
        <v>5000000</v>
      </c>
      <c r="IC8" s="162"/>
      <c r="ID8" s="63">
        <f>5000000</f>
        <v>5000000</v>
      </c>
      <c r="IE8" s="159">
        <f>ID8-HR8</f>
        <v>5000000</v>
      </c>
      <c r="IF8" s="159">
        <f>ID8-HW8</f>
        <v>5000000</v>
      </c>
      <c r="IG8" s="159">
        <f>ID8-HZ8</f>
        <v>0</v>
      </c>
      <c r="IH8" s="162"/>
      <c r="II8" s="133"/>
      <c r="IJ8" s="63">
        <v>0</v>
      </c>
      <c r="IK8" s="159">
        <f>IJ8-HR8</f>
        <v>0</v>
      </c>
      <c r="IL8" s="159">
        <f>IJ8-HW8</f>
        <v>0</v>
      </c>
      <c r="IM8" s="159">
        <f>IJ8-ID8</f>
        <v>-5000000</v>
      </c>
      <c r="IN8" s="162"/>
      <c r="IO8" s="63">
        <v>0</v>
      </c>
      <c r="IP8" s="159">
        <f>IO8-HR8</f>
        <v>0</v>
      </c>
      <c r="IQ8" s="159">
        <f>IO8-HW8</f>
        <v>0</v>
      </c>
      <c r="IR8" s="159">
        <f>IO8-ID8</f>
        <v>-5000000</v>
      </c>
      <c r="IS8" s="159">
        <f>IO8-IJ8</f>
        <v>0</v>
      </c>
      <c r="IT8" s="162"/>
      <c r="IU8" s="63">
        <v>5000000</v>
      </c>
      <c r="IV8" s="159">
        <f>IU8-HR8</f>
        <v>5000000</v>
      </c>
      <c r="IW8" s="159">
        <f>IU8-HW8</f>
        <v>5000000</v>
      </c>
      <c r="IX8" s="159">
        <f>IU8-ID8</f>
        <v>0</v>
      </c>
      <c r="IY8" s="159">
        <f>IU8-IO8</f>
        <v>5000000</v>
      </c>
      <c r="IZ8" s="162"/>
      <c r="JA8" s="63">
        <v>5000000</v>
      </c>
      <c r="JB8" s="159">
        <f>JA8-HR8</f>
        <v>5000000</v>
      </c>
      <c r="JC8" s="159">
        <f>JA8-HW8</f>
        <v>5000000</v>
      </c>
      <c r="JD8" s="159">
        <f>JA8-ID8</f>
        <v>0</v>
      </c>
      <c r="JE8" s="159">
        <f>JA8-IO8</f>
        <v>5000000</v>
      </c>
      <c r="JF8" s="159">
        <f>JA8-IU8</f>
        <v>0</v>
      </c>
      <c r="JG8" s="162"/>
      <c r="JH8" s="63">
        <v>5000000</v>
      </c>
      <c r="JI8" s="159">
        <f>JH8-HW8</f>
        <v>5000000</v>
      </c>
      <c r="JJ8" s="159">
        <f>JH8-JA8</f>
        <v>0</v>
      </c>
      <c r="JK8" s="77"/>
      <c r="JL8" s="64">
        <v>5000000</v>
      </c>
      <c r="JM8" s="159">
        <f>JL8-JA8</f>
        <v>0</v>
      </c>
      <c r="JN8" s="159">
        <f>JL8-JH8</f>
        <v>0</v>
      </c>
      <c r="JO8" s="13"/>
    </row>
    <row r="9" spans="1:275" ht="36" hidden="1" customHeight="1" x14ac:dyDescent="0.2">
      <c r="A9" s="9" t="s">
        <v>206</v>
      </c>
      <c r="B9" s="171"/>
      <c r="C9" s="12" t="s">
        <v>207</v>
      </c>
      <c r="D9" s="65"/>
      <c r="E9" s="65"/>
      <c r="F9" s="10"/>
      <c r="G9" s="10"/>
      <c r="H9" s="10"/>
      <c r="I9" s="10"/>
      <c r="J9" s="1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40"/>
      <c r="BD9" s="63"/>
      <c r="BE9" s="63"/>
      <c r="BF9" s="63"/>
      <c r="BG9" s="63"/>
      <c r="BH9" s="63"/>
      <c r="BI9" s="49"/>
      <c r="BJ9" s="63"/>
      <c r="BK9" s="64"/>
      <c r="BL9" s="63"/>
      <c r="BM9" s="65"/>
      <c r="BN9" s="63"/>
      <c r="BO9" s="64"/>
      <c r="BP9" s="63"/>
      <c r="BQ9" s="63"/>
      <c r="BR9" s="63"/>
      <c r="BS9" s="63"/>
      <c r="BT9" s="49"/>
      <c r="BU9" s="49"/>
      <c r="BV9" s="48"/>
      <c r="BW9" s="48"/>
      <c r="BX9" s="48"/>
      <c r="BY9" s="48"/>
      <c r="BZ9" s="58"/>
      <c r="CA9" s="58"/>
      <c r="CB9" s="55"/>
      <c r="CC9" s="49"/>
      <c r="CD9" s="39"/>
      <c r="CE9" s="58"/>
      <c r="CF9" s="58"/>
      <c r="CG9" s="49"/>
      <c r="CH9" s="39"/>
      <c r="CI9" s="58"/>
      <c r="CJ9" s="58"/>
      <c r="CK9" s="58"/>
      <c r="CL9" s="49"/>
      <c r="CM9" s="39"/>
      <c r="CN9" s="58"/>
      <c r="CO9" s="58"/>
      <c r="CP9" s="58"/>
      <c r="CQ9" s="49"/>
      <c r="CR9" s="39"/>
      <c r="CS9" s="58"/>
      <c r="CT9" s="58"/>
      <c r="CU9" s="58"/>
      <c r="CV9" s="58"/>
      <c r="CW9" s="49"/>
      <c r="CX9" s="39"/>
      <c r="CY9" s="58"/>
      <c r="CZ9" s="58"/>
      <c r="DA9" s="58"/>
      <c r="DB9" s="58"/>
      <c r="DC9" s="49"/>
      <c r="DD9" s="39"/>
      <c r="DE9" s="58"/>
      <c r="DF9" s="58"/>
      <c r="DG9" s="58"/>
      <c r="DH9" s="49"/>
      <c r="DI9" s="39"/>
      <c r="DJ9" s="49"/>
      <c r="DK9" s="61"/>
      <c r="DL9" s="58"/>
      <c r="DM9" s="73"/>
      <c r="DN9" s="58"/>
      <c r="DO9" s="10"/>
      <c r="DP9" s="49"/>
      <c r="DQ9" s="73"/>
      <c r="DR9" s="73"/>
      <c r="DS9" s="58"/>
      <c r="DT9" s="11"/>
      <c r="DU9" s="10"/>
      <c r="DV9" s="10"/>
      <c r="DW9" s="10"/>
      <c r="DX9" s="49"/>
      <c r="DY9" s="86"/>
      <c r="DZ9" s="58"/>
      <c r="EA9" s="11"/>
      <c r="EB9" s="10"/>
      <c r="EC9" s="10"/>
      <c r="ED9" s="10"/>
      <c r="EE9" s="10"/>
      <c r="EF9" s="87"/>
      <c r="EG9" s="39"/>
      <c r="EH9" s="58"/>
      <c r="EI9" s="11"/>
      <c r="EJ9" s="10"/>
      <c r="EK9" s="10"/>
      <c r="EL9" s="10"/>
      <c r="EM9" s="10"/>
      <c r="EN9" s="10"/>
      <c r="EO9" s="87"/>
      <c r="EP9" s="73"/>
      <c r="EQ9" s="58"/>
      <c r="ER9" s="58"/>
      <c r="ES9" s="58"/>
      <c r="ET9" s="10"/>
      <c r="EU9" s="10"/>
      <c r="EV9" s="87"/>
      <c r="EW9" s="95"/>
      <c r="EX9" s="58">
        <v>1500000</v>
      </c>
      <c r="EY9" s="10">
        <f>EX9-ES9</f>
        <v>1500000</v>
      </c>
      <c r="EZ9" s="49" t="s">
        <v>208</v>
      </c>
      <c r="FA9" s="99">
        <v>0</v>
      </c>
      <c r="FB9" s="10">
        <f t="shared" ref="FB9" si="2">FA9-ES9</f>
        <v>0</v>
      </c>
      <c r="FC9" s="10">
        <f t="shared" ref="FC9" si="3">FA9-EX9</f>
        <v>-1500000</v>
      </c>
      <c r="FD9" s="49"/>
      <c r="FE9" s="99"/>
      <c r="FF9" s="10">
        <f>FE9-ES9</f>
        <v>0</v>
      </c>
      <c r="FG9" s="10">
        <f>FE9-EX9</f>
        <v>-1500000</v>
      </c>
      <c r="FH9" s="10">
        <f>FE9-FA9</f>
        <v>0</v>
      </c>
      <c r="FI9" s="49"/>
      <c r="FJ9" s="99"/>
      <c r="FK9" s="10">
        <f>FJ9-ES9</f>
        <v>0</v>
      </c>
      <c r="FL9" s="10">
        <f>FJ9-EX9</f>
        <v>-1500000</v>
      </c>
      <c r="FM9" s="10">
        <f>FJ9-FE9</f>
        <v>0</v>
      </c>
      <c r="FN9" s="49"/>
      <c r="FO9" s="99">
        <f>FJ9</f>
        <v>0</v>
      </c>
      <c r="FP9" s="10">
        <f>FO9-ES9</f>
        <v>0</v>
      </c>
      <c r="FQ9" s="10">
        <f>FO9-EX9</f>
        <v>-1500000</v>
      </c>
      <c r="FR9" s="10">
        <f>FO9-FE9</f>
        <v>0</v>
      </c>
      <c r="FS9" s="10">
        <f>FO9-FJ9</f>
        <v>0</v>
      </c>
      <c r="FT9" s="49"/>
      <c r="FU9" s="99">
        <f>FP9</f>
        <v>0</v>
      </c>
      <c r="FV9" s="10">
        <f>FU9-ES9</f>
        <v>0</v>
      </c>
      <c r="FW9" s="10">
        <f>FU9-EX9</f>
        <v>-1500000</v>
      </c>
      <c r="FX9" s="10">
        <f>FU9-FE9</f>
        <v>0</v>
      </c>
      <c r="FY9" s="10">
        <f>FU9-FO9</f>
        <v>0</v>
      </c>
      <c r="FZ9" s="49"/>
      <c r="GA9" s="99">
        <f>FV9</f>
        <v>0</v>
      </c>
      <c r="GB9" s="99"/>
      <c r="GC9" s="99">
        <f>GA9+GB9</f>
        <v>0</v>
      </c>
      <c r="GD9" s="10">
        <f>GC9-ES9</f>
        <v>0</v>
      </c>
      <c r="GE9" s="10">
        <f>GC9-EX9</f>
        <v>-1500000</v>
      </c>
      <c r="GF9" s="10">
        <f>GC9-FE9</f>
        <v>0</v>
      </c>
      <c r="GG9" s="10">
        <f>GC9-FO9</f>
        <v>0</v>
      </c>
      <c r="GH9" s="49"/>
      <c r="GI9" s="61">
        <v>0</v>
      </c>
      <c r="GJ9" s="99">
        <f t="shared" ref="GJ9:GJ77" si="4">GI9-GC9</f>
        <v>0</v>
      </c>
      <c r="GK9" s="49"/>
      <c r="GL9" s="63"/>
      <c r="GM9" s="122">
        <f t="shared" ref="GM9:GM76" si="5">GL9-GC9</f>
        <v>0</v>
      </c>
      <c r="GN9" s="49"/>
      <c r="GO9" s="63"/>
      <c r="GP9" s="122">
        <f t="shared" ref="GP9:GP77" si="6">GO9-GC9</f>
        <v>0</v>
      </c>
      <c r="GQ9" s="122">
        <f t="shared" ref="GQ9:GQ77" si="7">GO9-GL9</f>
        <v>0</v>
      </c>
      <c r="GR9" s="49"/>
      <c r="GS9" s="135">
        <f t="shared" ref="GS9:GS76" si="8">GO9</f>
        <v>0</v>
      </c>
      <c r="GT9" s="130">
        <f t="shared" ref="GT9:GT76" si="9">GS9-GC9</f>
        <v>0</v>
      </c>
      <c r="GU9" s="130">
        <f t="shared" ref="GU9:GU76" si="10">GS9-GL9</f>
        <v>0</v>
      </c>
      <c r="GV9" s="130">
        <f t="shared" ref="GV9:GV76" si="11">GS9-GO9</f>
        <v>0</v>
      </c>
      <c r="GW9" s="49"/>
      <c r="GX9" s="63"/>
      <c r="GY9" s="122">
        <f t="shared" ref="GY9:GY76" si="12">GX9-GC9</f>
        <v>0</v>
      </c>
      <c r="GZ9" s="122">
        <f t="shared" ref="GZ9:GZ76" si="13">GX9-GL9</f>
        <v>0</v>
      </c>
      <c r="HA9" s="122">
        <f t="shared" ref="HA9:HA76" si="14">GX9-GO9</f>
        <v>0</v>
      </c>
      <c r="HB9" s="122">
        <f t="shared" ref="HB9:HB76" si="15">GX9-GS9</f>
        <v>0</v>
      </c>
      <c r="HC9" s="49"/>
      <c r="HD9" s="63"/>
      <c r="HE9" s="122">
        <f t="shared" ref="HE9:HE76" si="16">HD9-GC9</f>
        <v>0</v>
      </c>
      <c r="HF9" s="122">
        <f t="shared" ref="HF9:HF76" si="17">HD9-GL9</f>
        <v>0</v>
      </c>
      <c r="HG9" s="122">
        <f t="shared" si="1"/>
        <v>0</v>
      </c>
      <c r="HH9" s="122">
        <f t="shared" ref="HH9:HH76" si="18">HD9-GX9</f>
        <v>0</v>
      </c>
      <c r="HI9" s="49"/>
      <c r="HJ9" s="63"/>
      <c r="HK9" s="122">
        <f t="shared" ref="HK9:HK76" si="19">HJ9-GC9</f>
        <v>0</v>
      </c>
      <c r="HL9" s="122">
        <f t="shared" ref="HL9:HL76" si="20">HJ9-GL9</f>
        <v>0</v>
      </c>
      <c r="HM9" s="122">
        <f t="shared" ref="HM9:HM76" si="21">HJ9-GS9</f>
        <v>0</v>
      </c>
      <c r="HN9" s="122">
        <f t="shared" ref="HN9:HN76" si="22">HJ9-HD9</f>
        <v>0</v>
      </c>
      <c r="HO9" s="49"/>
      <c r="HP9" s="64"/>
      <c r="HQ9" s="64">
        <f t="shared" ref="HQ9:HQ76" si="23">HJ9+HP9</f>
        <v>0</v>
      </c>
      <c r="HR9" s="63">
        <f t="shared" ref="HR9:HR76" si="24">HQ9-HP9</f>
        <v>0</v>
      </c>
      <c r="HS9" s="122">
        <f t="shared" ref="HS9:HS76" si="25">HR9-GC9</f>
        <v>0</v>
      </c>
      <c r="HT9" s="122">
        <f t="shared" ref="HT9:HT76" si="26">HR9-GL9</f>
        <v>0</v>
      </c>
      <c r="HU9" s="122">
        <f t="shared" ref="HU9:HU76" si="27">HR9-HJ9</f>
        <v>0</v>
      </c>
      <c r="HV9" s="49"/>
      <c r="HW9" s="63"/>
      <c r="HX9" s="122">
        <f t="shared" ref="HX9:HX76" si="28">HW9-HR9</f>
        <v>0</v>
      </c>
      <c r="HY9" s="49"/>
      <c r="HZ9" s="63"/>
      <c r="IA9" s="159">
        <f t="shared" ref="IA9:IA76" si="29">HZ9-HR9</f>
        <v>0</v>
      </c>
      <c r="IB9" s="159">
        <f t="shared" ref="IB9:IB76" si="30">HZ9-HW9</f>
        <v>0</v>
      </c>
      <c r="IC9" s="84"/>
      <c r="ID9" s="63"/>
      <c r="IE9" s="159">
        <f t="shared" ref="IE9:IE75" si="31">ID9-HR9</f>
        <v>0</v>
      </c>
      <c r="IF9" s="159">
        <f t="shared" ref="IF9:IF75" si="32">ID9-HW9</f>
        <v>0</v>
      </c>
      <c r="IG9" s="159">
        <f t="shared" ref="IG9:IG75" si="33">ID9-HZ9</f>
        <v>0</v>
      </c>
      <c r="IH9" s="84"/>
      <c r="IJ9" s="63"/>
      <c r="IK9" s="159">
        <f t="shared" ref="IK9:IK75" si="34">IJ9-HR9</f>
        <v>0</v>
      </c>
      <c r="IL9" s="159">
        <f t="shared" ref="IL9:IL75" si="35">IJ9-HW9</f>
        <v>0</v>
      </c>
      <c r="IM9" s="159">
        <f t="shared" ref="IM9:IM75" si="36">IJ9-ID9</f>
        <v>0</v>
      </c>
      <c r="IN9" s="84"/>
      <c r="IO9" s="63"/>
      <c r="IP9" s="159">
        <f t="shared" ref="IP9:IP75" si="37">IO9-HR9</f>
        <v>0</v>
      </c>
      <c r="IQ9" s="159">
        <f t="shared" ref="IQ9:IQ75" si="38">IO9-HW9</f>
        <v>0</v>
      </c>
      <c r="IR9" s="159">
        <f t="shared" ref="IR9:IR75" si="39">IO9-ID9</f>
        <v>0</v>
      </c>
      <c r="IS9" s="159">
        <f t="shared" ref="IS9:IS75" si="40">IO9-IJ9</f>
        <v>0</v>
      </c>
      <c r="IT9" s="84"/>
      <c r="IU9" s="63"/>
      <c r="IV9" s="159">
        <f t="shared" ref="IV9:IV74" si="41">IU9-HR9</f>
        <v>0</v>
      </c>
      <c r="IW9" s="159">
        <f t="shared" ref="IW9:IW74" si="42">IU9-HW9</f>
        <v>0</v>
      </c>
      <c r="IX9" s="159">
        <f t="shared" ref="IX9:IX74" si="43">IU9-ID9</f>
        <v>0</v>
      </c>
      <c r="IY9" s="159">
        <f t="shared" ref="IY9:IY74" si="44">IU9-IO9</f>
        <v>0</v>
      </c>
      <c r="IZ9" s="84"/>
      <c r="JA9" s="63"/>
      <c r="JB9" s="159">
        <f t="shared" ref="JB9:JB74" si="45">JA9-HR9</f>
        <v>0</v>
      </c>
      <c r="JC9" s="159">
        <f t="shared" ref="JC9:JC74" si="46">JA9-HW9</f>
        <v>0</v>
      </c>
      <c r="JD9" s="159">
        <f t="shared" ref="JD9:JD74" si="47">JA9-ID9</f>
        <v>0</v>
      </c>
      <c r="JE9" s="159">
        <f t="shared" ref="JE9:JE74" si="48">JA9-IO9</f>
        <v>0</v>
      </c>
      <c r="JF9" s="159">
        <f t="shared" ref="JF9:JF74" si="49">JA9-IU9</f>
        <v>0</v>
      </c>
      <c r="JG9" s="84"/>
      <c r="JH9" s="63"/>
      <c r="JI9" s="159">
        <f t="shared" ref="JI9:JI74" si="50">JH9-HW9</f>
        <v>0</v>
      </c>
      <c r="JJ9" s="159">
        <f t="shared" ref="JJ9:JJ74" si="51">JH9-JA9</f>
        <v>0</v>
      </c>
      <c r="JK9" s="77"/>
      <c r="JL9" s="64"/>
      <c r="JM9" s="159">
        <f t="shared" ref="JM9:JM72" si="52">JL9-JA9</f>
        <v>0</v>
      </c>
      <c r="JN9" s="159">
        <f t="shared" ref="JN9:JN72" si="53">JL9-JH9</f>
        <v>0</v>
      </c>
      <c r="JO9" s="13"/>
    </row>
    <row r="10" spans="1:275" ht="24" x14ac:dyDescent="0.2">
      <c r="A10" s="9" t="s">
        <v>209</v>
      </c>
      <c r="B10" s="171"/>
      <c r="C10" s="12" t="s">
        <v>210</v>
      </c>
      <c r="D10" s="65"/>
      <c r="E10" s="65"/>
      <c r="F10" s="10"/>
      <c r="G10" s="10"/>
      <c r="H10" s="10"/>
      <c r="I10" s="10"/>
      <c r="J10" s="1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40"/>
      <c r="BD10" s="63"/>
      <c r="BE10" s="63"/>
      <c r="BF10" s="63"/>
      <c r="BG10" s="63"/>
      <c r="BH10" s="63"/>
      <c r="BI10" s="49"/>
      <c r="BJ10" s="63"/>
      <c r="BK10" s="64"/>
      <c r="BL10" s="63"/>
      <c r="BM10" s="65"/>
      <c r="BN10" s="63"/>
      <c r="BO10" s="64"/>
      <c r="BP10" s="63"/>
      <c r="BQ10" s="63"/>
      <c r="BR10" s="63"/>
      <c r="BS10" s="63"/>
      <c r="BT10" s="49"/>
      <c r="BU10" s="49"/>
      <c r="BV10" s="48"/>
      <c r="BW10" s="48"/>
      <c r="BX10" s="48"/>
      <c r="BY10" s="48"/>
      <c r="BZ10" s="58"/>
      <c r="CA10" s="58"/>
      <c r="CB10" s="55"/>
      <c r="CC10" s="49"/>
      <c r="CD10" s="39"/>
      <c r="CE10" s="58"/>
      <c r="CF10" s="58"/>
      <c r="CG10" s="49"/>
      <c r="CH10" s="39"/>
      <c r="CI10" s="58"/>
      <c r="CJ10" s="58"/>
      <c r="CK10" s="58"/>
      <c r="CL10" s="49"/>
      <c r="CM10" s="39"/>
      <c r="CN10" s="58"/>
      <c r="CO10" s="58"/>
      <c r="CP10" s="58"/>
      <c r="CQ10" s="49"/>
      <c r="CR10" s="39"/>
      <c r="CS10" s="58"/>
      <c r="CT10" s="58"/>
      <c r="CU10" s="58"/>
      <c r="CV10" s="58"/>
      <c r="CW10" s="49"/>
      <c r="CX10" s="39"/>
      <c r="CY10" s="58"/>
      <c r="CZ10" s="58"/>
      <c r="DA10" s="58"/>
      <c r="DB10" s="58"/>
      <c r="DC10" s="49"/>
      <c r="DD10" s="39"/>
      <c r="DE10" s="58"/>
      <c r="DF10" s="58"/>
      <c r="DG10" s="58"/>
      <c r="DH10" s="49"/>
      <c r="DI10" s="39"/>
      <c r="DJ10" s="49"/>
      <c r="DK10" s="61"/>
      <c r="DL10" s="58"/>
      <c r="DM10" s="73"/>
      <c r="DN10" s="58"/>
      <c r="DO10" s="10"/>
      <c r="DP10" s="49"/>
      <c r="DQ10" s="73"/>
      <c r="DR10" s="73"/>
      <c r="DS10" s="58"/>
      <c r="DT10" s="11"/>
      <c r="DU10" s="10"/>
      <c r="DV10" s="10"/>
      <c r="DW10" s="10"/>
      <c r="DX10" s="49"/>
      <c r="DY10" s="86"/>
      <c r="DZ10" s="58"/>
      <c r="EA10" s="11"/>
      <c r="EB10" s="10"/>
      <c r="EC10" s="10"/>
      <c r="ED10" s="10"/>
      <c r="EE10" s="10"/>
      <c r="EF10" s="87"/>
      <c r="EG10" s="39"/>
      <c r="EH10" s="58"/>
      <c r="EI10" s="11"/>
      <c r="EJ10" s="10"/>
      <c r="EK10" s="10"/>
      <c r="EL10" s="10"/>
      <c r="EM10" s="10"/>
      <c r="EN10" s="10"/>
      <c r="EO10" s="87"/>
      <c r="EP10" s="73"/>
      <c r="EQ10" s="58"/>
      <c r="ER10" s="58"/>
      <c r="ES10" s="58">
        <v>0</v>
      </c>
      <c r="ET10" s="10"/>
      <c r="EU10" s="10"/>
      <c r="EV10" s="87"/>
      <c r="EW10" s="95"/>
      <c r="EX10" s="58"/>
      <c r="EY10" s="10"/>
      <c r="EZ10" s="49"/>
      <c r="FA10" s="99"/>
      <c r="FB10" s="10"/>
      <c r="FC10" s="10"/>
      <c r="FD10" s="49"/>
      <c r="FE10" s="99"/>
      <c r="FF10" s="10"/>
      <c r="FG10" s="10"/>
      <c r="FH10" s="10"/>
      <c r="FI10" s="49"/>
      <c r="FJ10" s="99"/>
      <c r="FK10" s="10"/>
      <c r="FL10" s="10"/>
      <c r="FM10" s="10"/>
      <c r="FN10" s="49"/>
      <c r="FO10" s="99">
        <v>1500000</v>
      </c>
      <c r="FP10" s="10">
        <f>FO10-ES10</f>
        <v>1500000</v>
      </c>
      <c r="FQ10" s="10">
        <f>FO10-EX10</f>
        <v>1500000</v>
      </c>
      <c r="FR10" s="10">
        <f>FO10-FE10</f>
        <v>1500000</v>
      </c>
      <c r="FS10" s="10">
        <f>FO10-FJ10</f>
        <v>1500000</v>
      </c>
      <c r="FT10" s="49" t="s">
        <v>211</v>
      </c>
      <c r="FU10" s="99">
        <v>1500000</v>
      </c>
      <c r="FV10" s="10">
        <f t="shared" ref="FV10" si="54">FU10-ES10</f>
        <v>1500000</v>
      </c>
      <c r="FW10" s="10">
        <f t="shared" ref="FW10" si="55">FU10-EX10</f>
        <v>1500000</v>
      </c>
      <c r="FX10" s="10">
        <f t="shared" ref="FX10" si="56">FU10-FE10</f>
        <v>1500000</v>
      </c>
      <c r="FY10" s="10">
        <f t="shared" ref="FY10" si="57">FU10-FO10</f>
        <v>0</v>
      </c>
      <c r="FZ10" s="49" t="s">
        <v>212</v>
      </c>
      <c r="GA10" s="99">
        <v>1500000</v>
      </c>
      <c r="GB10" s="99"/>
      <c r="GC10" s="99">
        <f t="shared" si="0"/>
        <v>1500000</v>
      </c>
      <c r="GD10" s="10">
        <f t="shared" ref="GD10:GD78" si="58">GC10-ES10</f>
        <v>1500000</v>
      </c>
      <c r="GE10" s="10">
        <f t="shared" ref="GE10:GE78" si="59">GC10-EX10</f>
        <v>1500000</v>
      </c>
      <c r="GF10" s="10">
        <f t="shared" ref="GF10:GF78" si="60">GC10-FE10</f>
        <v>1500000</v>
      </c>
      <c r="GG10" s="10">
        <f t="shared" ref="GG10:GG78" si="61">GC10-FO10</f>
        <v>0</v>
      </c>
      <c r="GH10" s="49" t="s">
        <v>213</v>
      </c>
      <c r="GI10" s="61">
        <v>0</v>
      </c>
      <c r="GJ10" s="99">
        <f t="shared" si="4"/>
        <v>-1500000</v>
      </c>
      <c r="GK10" s="49" t="s">
        <v>204</v>
      </c>
      <c r="GL10" s="63"/>
      <c r="GM10" s="122">
        <f t="shared" si="5"/>
        <v>-1500000</v>
      </c>
      <c r="GN10" s="49" t="s">
        <v>204</v>
      </c>
      <c r="GO10" s="63">
        <v>0</v>
      </c>
      <c r="GP10" s="122">
        <f t="shared" si="6"/>
        <v>-1500000</v>
      </c>
      <c r="GQ10" s="122">
        <f t="shared" si="7"/>
        <v>0</v>
      </c>
      <c r="GR10" s="49" t="s">
        <v>205</v>
      </c>
      <c r="GS10" s="135">
        <f t="shared" si="8"/>
        <v>0</v>
      </c>
      <c r="GT10" s="130">
        <f t="shared" si="9"/>
        <v>-1500000</v>
      </c>
      <c r="GU10" s="130">
        <f t="shared" si="10"/>
        <v>0</v>
      </c>
      <c r="GV10" s="130">
        <f t="shared" si="11"/>
        <v>0</v>
      </c>
      <c r="GW10" s="49" t="s">
        <v>205</v>
      </c>
      <c r="GX10" s="63">
        <v>1500000</v>
      </c>
      <c r="GY10" s="122">
        <f t="shared" si="12"/>
        <v>0</v>
      </c>
      <c r="GZ10" s="122">
        <f t="shared" si="13"/>
        <v>1500000</v>
      </c>
      <c r="HA10" s="122">
        <f t="shared" si="14"/>
        <v>1500000</v>
      </c>
      <c r="HB10" s="122">
        <f t="shared" si="15"/>
        <v>1500000</v>
      </c>
      <c r="HC10" s="49"/>
      <c r="HD10" s="63">
        <v>1500000</v>
      </c>
      <c r="HE10" s="122">
        <f t="shared" si="16"/>
        <v>0</v>
      </c>
      <c r="HF10" s="122">
        <f t="shared" si="17"/>
        <v>1500000</v>
      </c>
      <c r="HG10" s="122">
        <f t="shared" si="1"/>
        <v>1500000</v>
      </c>
      <c r="HH10" s="122">
        <f t="shared" si="18"/>
        <v>0</v>
      </c>
      <c r="HI10" s="49"/>
      <c r="HJ10" s="63">
        <v>1500000</v>
      </c>
      <c r="HK10" s="122">
        <f t="shared" si="19"/>
        <v>0</v>
      </c>
      <c r="HL10" s="122">
        <f t="shared" si="20"/>
        <v>1500000</v>
      </c>
      <c r="HM10" s="122">
        <f t="shared" si="21"/>
        <v>1500000</v>
      </c>
      <c r="HN10" s="122">
        <f t="shared" si="22"/>
        <v>0</v>
      </c>
      <c r="HO10" s="49"/>
      <c r="HP10" s="64"/>
      <c r="HQ10" s="64">
        <f t="shared" si="23"/>
        <v>1500000</v>
      </c>
      <c r="HR10" s="63">
        <f t="shared" si="24"/>
        <v>1500000</v>
      </c>
      <c r="HS10" s="122">
        <f t="shared" si="25"/>
        <v>0</v>
      </c>
      <c r="HT10" s="122">
        <f t="shared" si="26"/>
        <v>1500000</v>
      </c>
      <c r="HU10" s="122">
        <f t="shared" si="27"/>
        <v>0</v>
      </c>
      <c r="HV10" s="49"/>
      <c r="HW10" s="63">
        <v>1500000</v>
      </c>
      <c r="HX10" s="122">
        <f t="shared" si="28"/>
        <v>0</v>
      </c>
      <c r="HY10" s="49"/>
      <c r="HZ10" s="63">
        <v>1500000</v>
      </c>
      <c r="IA10" s="159">
        <f t="shared" si="29"/>
        <v>0</v>
      </c>
      <c r="IB10" s="159">
        <f t="shared" si="30"/>
        <v>0</v>
      </c>
      <c r="IC10" s="84"/>
      <c r="ID10" s="63">
        <v>1500000</v>
      </c>
      <c r="IE10" s="159">
        <f t="shared" si="31"/>
        <v>0</v>
      </c>
      <c r="IF10" s="159">
        <f t="shared" si="32"/>
        <v>0</v>
      </c>
      <c r="IG10" s="159">
        <f t="shared" si="33"/>
        <v>0</v>
      </c>
      <c r="IH10" s="84"/>
      <c r="IJ10" s="63">
        <v>1500000</v>
      </c>
      <c r="IK10" s="159">
        <f t="shared" si="34"/>
        <v>0</v>
      </c>
      <c r="IL10" s="159">
        <f t="shared" si="35"/>
        <v>0</v>
      </c>
      <c r="IM10" s="159">
        <f t="shared" si="36"/>
        <v>0</v>
      </c>
      <c r="IN10" s="84"/>
      <c r="IO10" s="63">
        <v>1500000</v>
      </c>
      <c r="IP10" s="159">
        <f t="shared" si="37"/>
        <v>0</v>
      </c>
      <c r="IQ10" s="159">
        <f t="shared" si="38"/>
        <v>0</v>
      </c>
      <c r="IR10" s="159">
        <f t="shared" si="39"/>
        <v>0</v>
      </c>
      <c r="IS10" s="159">
        <f t="shared" si="40"/>
        <v>0</v>
      </c>
      <c r="IT10" s="84"/>
      <c r="IU10" s="63">
        <v>1500000</v>
      </c>
      <c r="IV10" s="159">
        <f t="shared" si="41"/>
        <v>0</v>
      </c>
      <c r="IW10" s="159">
        <f t="shared" si="42"/>
        <v>0</v>
      </c>
      <c r="IX10" s="159">
        <f t="shared" si="43"/>
        <v>0</v>
      </c>
      <c r="IY10" s="159">
        <f t="shared" si="44"/>
        <v>0</v>
      </c>
      <c r="IZ10" s="84"/>
      <c r="JA10" s="63">
        <v>1500000</v>
      </c>
      <c r="JB10" s="159">
        <f t="shared" si="45"/>
        <v>0</v>
      </c>
      <c r="JC10" s="159">
        <f t="shared" si="46"/>
        <v>0</v>
      </c>
      <c r="JD10" s="159">
        <f t="shared" si="47"/>
        <v>0</v>
      </c>
      <c r="JE10" s="159">
        <f t="shared" si="48"/>
        <v>0</v>
      </c>
      <c r="JF10" s="159">
        <f t="shared" si="49"/>
        <v>0</v>
      </c>
      <c r="JG10" s="84"/>
      <c r="JH10" s="63">
        <v>1500000</v>
      </c>
      <c r="JI10" s="159">
        <f t="shared" si="50"/>
        <v>0</v>
      </c>
      <c r="JJ10" s="159">
        <f t="shared" si="51"/>
        <v>0</v>
      </c>
      <c r="JK10" s="77"/>
      <c r="JL10" s="64">
        <v>1500000</v>
      </c>
      <c r="JM10" s="159">
        <f t="shared" si="52"/>
        <v>0</v>
      </c>
      <c r="JN10" s="159">
        <f t="shared" si="53"/>
        <v>0</v>
      </c>
      <c r="JO10" s="13"/>
    </row>
    <row r="11" spans="1:275" ht="37.5" customHeight="1" x14ac:dyDescent="0.2">
      <c r="A11" s="9" t="s">
        <v>214</v>
      </c>
      <c r="B11" s="171"/>
      <c r="C11" s="12" t="s">
        <v>215</v>
      </c>
      <c r="D11" s="65">
        <v>13059926</v>
      </c>
      <c r="E11" s="65">
        <v>13425797</v>
      </c>
      <c r="F11" s="10">
        <f>E11-D11</f>
        <v>365871</v>
      </c>
      <c r="G11" s="10">
        <v>13237522</v>
      </c>
      <c r="H11" s="10">
        <f>G11-D11</f>
        <v>177596</v>
      </c>
      <c r="I11" s="10">
        <f>G11-E11</f>
        <v>-188275</v>
      </c>
      <c r="J11" s="13"/>
      <c r="K11" s="63">
        <v>13857522</v>
      </c>
      <c r="L11" s="63">
        <f>K11-D11</f>
        <v>797596</v>
      </c>
      <c r="M11" s="63">
        <f>K11-E11</f>
        <v>431725</v>
      </c>
      <c r="N11" s="63">
        <f>K11-G11</f>
        <v>620000</v>
      </c>
      <c r="O11" s="63">
        <v>13625797</v>
      </c>
      <c r="P11" s="63">
        <f>O11-D11</f>
        <v>565871</v>
      </c>
      <c r="Q11" s="63">
        <f>O11-E11</f>
        <v>200000</v>
      </c>
      <c r="R11" s="63">
        <f>O11-K11</f>
        <v>-231725</v>
      </c>
      <c r="S11" s="63">
        <f>13625797+220000</f>
        <v>13845797</v>
      </c>
      <c r="T11" s="63">
        <f>S11-D11</f>
        <v>785871</v>
      </c>
      <c r="U11" s="63">
        <f>S11-E11</f>
        <v>420000</v>
      </c>
      <c r="V11" s="63">
        <f>S11-K11</f>
        <v>-11725</v>
      </c>
      <c r="W11" s="63">
        <f>S11-O11</f>
        <v>220000</v>
      </c>
      <c r="X11" s="63">
        <v>14442522</v>
      </c>
      <c r="Y11" s="63">
        <f>X11-D11</f>
        <v>1382596</v>
      </c>
      <c r="Z11" s="63">
        <f>X11-E11</f>
        <v>1016725</v>
      </c>
      <c r="AA11" s="63">
        <f>X11-K11</f>
        <v>585000</v>
      </c>
      <c r="AB11" s="63">
        <f>X11-S11</f>
        <v>596725</v>
      </c>
      <c r="AC11" s="63">
        <f>14442522-1193000</f>
        <v>13249522</v>
      </c>
      <c r="AD11" s="63">
        <f>AC11-D11</f>
        <v>189596</v>
      </c>
      <c r="AE11" s="63">
        <f>AC11-X11</f>
        <v>-1193000</v>
      </c>
      <c r="AF11" s="63">
        <f t="shared" ref="AF11:AF55" si="62">AG11-AC11</f>
        <v>1193000</v>
      </c>
      <c r="AG11" s="63">
        <f>14442522</f>
        <v>14442522</v>
      </c>
      <c r="AH11" s="63">
        <f>AG11-D11</f>
        <v>1382596</v>
      </c>
      <c r="AI11" s="63">
        <v>108715</v>
      </c>
      <c r="AJ11" s="63">
        <f>AG11+AI11</f>
        <v>14551237</v>
      </c>
      <c r="AK11" s="63">
        <f>13562342-14551237+108715</f>
        <v>-880180</v>
      </c>
      <c r="AL11" s="63">
        <v>-75000</v>
      </c>
      <c r="AM11" s="63">
        <f>AJ11+AL11+AK11</f>
        <v>13596057</v>
      </c>
      <c r="AN11" s="63">
        <v>12270245</v>
      </c>
      <c r="AO11" s="63">
        <f>AN11-AM11</f>
        <v>-1325812</v>
      </c>
      <c r="AP11" s="63" t="s">
        <v>216</v>
      </c>
      <c r="AQ11" s="63">
        <v>12270245</v>
      </c>
      <c r="AR11" s="63">
        <f>AQ11-AM11</f>
        <v>-1325812</v>
      </c>
      <c r="AS11" s="63">
        <f>AQ11-AN11</f>
        <v>0</v>
      </c>
      <c r="AT11" s="63">
        <v>13608245</v>
      </c>
      <c r="AU11" s="63">
        <f>AT11-AM11</f>
        <v>12188</v>
      </c>
      <c r="AV11" s="63">
        <f>AT11-AN11</f>
        <v>1338000</v>
      </c>
      <c r="AW11" s="63">
        <f>AT11-AQ11</f>
        <v>1338000</v>
      </c>
      <c r="AX11" s="63" t="s">
        <v>217</v>
      </c>
      <c r="AY11" s="63">
        <v>12820245</v>
      </c>
      <c r="AZ11" s="63">
        <f>AY11-AM11</f>
        <v>-775812</v>
      </c>
      <c r="BA11" s="63">
        <f>AY11-AN11</f>
        <v>550000</v>
      </c>
      <c r="BB11" s="63">
        <f>AY11-AT11</f>
        <v>-788000</v>
      </c>
      <c r="BC11" s="61" t="s">
        <v>218</v>
      </c>
      <c r="BD11" s="63">
        <v>13675539</v>
      </c>
      <c r="BE11" s="63">
        <f>BD11-AM11</f>
        <v>79482</v>
      </c>
      <c r="BF11" s="63">
        <f>BD11-AN11</f>
        <v>1405294</v>
      </c>
      <c r="BG11" s="63">
        <f>BD11-AT11</f>
        <v>67294</v>
      </c>
      <c r="BH11" s="63">
        <f>BD11-AY11</f>
        <v>855294</v>
      </c>
      <c r="BI11" s="49" t="s">
        <v>219</v>
      </c>
      <c r="BJ11" s="63">
        <v>14352257</v>
      </c>
      <c r="BK11" s="64">
        <v>-2160294</v>
      </c>
      <c r="BL11" s="63">
        <f>+BJ11+BK11</f>
        <v>12191963</v>
      </c>
      <c r="BM11" s="65">
        <v>2160294</v>
      </c>
      <c r="BN11" s="63">
        <f>+BL11+BM11</f>
        <v>14352257</v>
      </c>
      <c r="BO11" s="64">
        <f t="shared" ref="BO11:BO53" si="63">+BN11-AM11</f>
        <v>756200</v>
      </c>
      <c r="BP11" s="63">
        <f t="shared" ref="BP11:BP53" si="64">+BN11-AN11</f>
        <v>2082012</v>
      </c>
      <c r="BQ11" s="63">
        <f t="shared" ref="BQ11:BQ53" si="65">+BN11-AT11</f>
        <v>744012</v>
      </c>
      <c r="BR11" s="63">
        <f t="shared" ref="BR11:BR53" si="66">+BN11-BD11</f>
        <v>676718</v>
      </c>
      <c r="BS11" s="63">
        <f t="shared" ref="BS11:BS53" si="67">+BN11-BJ11</f>
        <v>0</v>
      </c>
      <c r="BT11" s="49" t="s">
        <v>220</v>
      </c>
      <c r="BU11" s="49"/>
      <c r="BV11" s="48">
        <f>BN11+BU11</f>
        <v>14352257</v>
      </c>
      <c r="BW11" s="48"/>
      <c r="BX11" s="48">
        <f>BV11+BW11</f>
        <v>14352257</v>
      </c>
      <c r="BY11" s="48">
        <v>-1878844</v>
      </c>
      <c r="BZ11" s="58">
        <v>12473413</v>
      </c>
      <c r="CA11" s="58">
        <v>11769863</v>
      </c>
      <c r="CB11" s="55">
        <f>CA11-BZ11</f>
        <v>-703550</v>
      </c>
      <c r="CC11" s="49" t="s">
        <v>221</v>
      </c>
      <c r="CD11" s="39">
        <v>11769864</v>
      </c>
      <c r="CE11" s="58">
        <f>CD11-BZ11</f>
        <v>-703549</v>
      </c>
      <c r="CF11" s="58">
        <f>CD11-CA11</f>
        <v>1</v>
      </c>
      <c r="CG11" s="49" t="s">
        <v>221</v>
      </c>
      <c r="CH11" s="39">
        <f>11769864+1690000</f>
        <v>13459864</v>
      </c>
      <c r="CI11" s="58">
        <f>CH11-BZ11</f>
        <v>986451</v>
      </c>
      <c r="CJ11" s="58">
        <f>CH11-CA11</f>
        <v>1690001</v>
      </c>
      <c r="CK11" s="58">
        <f>CH11-CD11</f>
        <v>1690000</v>
      </c>
      <c r="CL11" s="49" t="s">
        <v>222</v>
      </c>
      <c r="CM11" s="39">
        <v>12369863</v>
      </c>
      <c r="CN11" s="58">
        <f>CM11-BZ11</f>
        <v>-103550</v>
      </c>
      <c r="CO11" s="58">
        <f>CM11-CA11</f>
        <v>600000</v>
      </c>
      <c r="CP11" s="58">
        <f>CM11-CH11</f>
        <v>-1090001</v>
      </c>
      <c r="CQ11" s="49" t="s">
        <v>223</v>
      </c>
      <c r="CR11" s="39">
        <f>12369863+400000</f>
        <v>12769863</v>
      </c>
      <c r="CS11" s="58">
        <f>CR11-BZ11</f>
        <v>296450</v>
      </c>
      <c r="CT11" s="58">
        <f>CR11-CA11</f>
        <v>1000000</v>
      </c>
      <c r="CU11" s="58">
        <f>CR11-CH11</f>
        <v>-690001</v>
      </c>
      <c r="CV11" s="58">
        <f>CR11-CM11</f>
        <v>400000</v>
      </c>
      <c r="CW11" s="49" t="s">
        <v>224</v>
      </c>
      <c r="CX11" s="39">
        <v>14103767</v>
      </c>
      <c r="CY11" s="58">
        <f t="shared" ref="CY11:CY35" si="68">CX11-BZ11</f>
        <v>1630354</v>
      </c>
      <c r="CZ11" s="58">
        <f t="shared" ref="CZ11:CZ53" si="69">CX11-CA11</f>
        <v>2333904</v>
      </c>
      <c r="DA11" s="58">
        <f t="shared" ref="DA11:DA53" si="70">CX11-CH11</f>
        <v>643903</v>
      </c>
      <c r="DB11" s="58">
        <f t="shared" ref="DB11:DB53" si="71">CX11-CR11</f>
        <v>1333904</v>
      </c>
      <c r="DC11" s="70" t="s">
        <v>225</v>
      </c>
      <c r="DD11" s="39">
        <v>11663767</v>
      </c>
      <c r="DE11" s="58">
        <f t="shared" ref="DE11:DE53" si="72">DD11-BZ11</f>
        <v>-809646</v>
      </c>
      <c r="DF11" s="58">
        <f t="shared" ref="DF11:DF53" si="73">DD11-CA11</f>
        <v>-106096</v>
      </c>
      <c r="DG11" s="58">
        <f>DD11-CX11</f>
        <v>-2440000</v>
      </c>
      <c r="DH11" s="70" t="s">
        <v>226</v>
      </c>
      <c r="DI11" s="39">
        <v>14103767</v>
      </c>
      <c r="DJ11" s="74" t="s">
        <v>225</v>
      </c>
      <c r="DK11" s="76"/>
      <c r="DL11" s="58">
        <f t="shared" ref="DL11:DL52" si="74">DI11</f>
        <v>14103767</v>
      </c>
      <c r="DM11" s="73">
        <f t="shared" ref="DM11:DM61" si="75">DL11-BZ11</f>
        <v>1630354</v>
      </c>
      <c r="DN11" s="81">
        <v>11323745</v>
      </c>
      <c r="DO11" s="10">
        <f>DN11-DL11</f>
        <v>-2780022</v>
      </c>
      <c r="DP11" s="49" t="s">
        <v>227</v>
      </c>
      <c r="DQ11" s="78">
        <v>11823711</v>
      </c>
      <c r="DR11" s="78"/>
      <c r="DS11" s="81">
        <f t="shared" ref="DS11:DS14" si="76">SUM(DQ11:DR11)</f>
        <v>11823711</v>
      </c>
      <c r="DT11" s="11">
        <f>DQ11-DL11</f>
        <v>-2280056</v>
      </c>
      <c r="DU11" s="10">
        <f>DQ11-DN11</f>
        <v>499966</v>
      </c>
      <c r="DV11" s="10">
        <f>+DS11-DL11</f>
        <v>-2280056</v>
      </c>
      <c r="DW11" s="10">
        <f>+DS11-DN11</f>
        <v>499966</v>
      </c>
      <c r="DX11" s="49" t="s">
        <v>228</v>
      </c>
      <c r="DY11" s="49" t="s">
        <v>228</v>
      </c>
      <c r="DZ11" s="81">
        <v>12098745</v>
      </c>
      <c r="EA11" s="11" t="e">
        <f>DX11-DS11</f>
        <v>#VALUE!</v>
      </c>
      <c r="EB11" s="10" t="e">
        <f>DX11-DU11</f>
        <v>#VALUE!</v>
      </c>
      <c r="EC11" s="10">
        <f>DZ11-DL11</f>
        <v>-2005022</v>
      </c>
      <c r="ED11" s="10">
        <f>DZ11-DN11</f>
        <v>775000</v>
      </c>
      <c r="EE11" s="10">
        <f>DZ11-DS11</f>
        <v>275034</v>
      </c>
      <c r="EF11" s="87" t="s">
        <v>229</v>
      </c>
      <c r="EG11" s="39">
        <f>60000+100000+50000+75000+50000+5000+50000+75000+50000+15000+500000+25000+50000+50000+75000+130000</f>
        <v>1360000</v>
      </c>
      <c r="EH11" s="81">
        <f>DZ11+EG11</f>
        <v>13458745</v>
      </c>
      <c r="EI11" s="11">
        <f>EE11-DZ11</f>
        <v>-11823711</v>
      </c>
      <c r="EJ11" s="10" t="e">
        <f>EE11-EB11</f>
        <v>#VALUE!</v>
      </c>
      <c r="EK11" s="10">
        <f>EH11-DL11</f>
        <v>-645022</v>
      </c>
      <c r="EL11" s="10">
        <f>EH11-DN11</f>
        <v>2135000</v>
      </c>
      <c r="EM11" s="10">
        <f>EH11-DS11</f>
        <v>1635034</v>
      </c>
      <c r="EN11" s="10">
        <f>EH11-DZ11</f>
        <v>1360000</v>
      </c>
      <c r="EO11" s="87" t="s">
        <v>230</v>
      </c>
      <c r="EP11" s="78">
        <v>12988711</v>
      </c>
      <c r="EQ11" s="81">
        <v>12988711</v>
      </c>
      <c r="ER11" s="81">
        <v>20900</v>
      </c>
      <c r="ES11" s="81">
        <v>96260</v>
      </c>
      <c r="ET11" s="10">
        <f>ES11-DN11</f>
        <v>-11227485</v>
      </c>
      <c r="EU11" s="10">
        <f>ES11-DL11</f>
        <v>-14007507</v>
      </c>
      <c r="EV11" s="87" t="s">
        <v>231</v>
      </c>
      <c r="EW11" s="95" t="s">
        <v>232</v>
      </c>
      <c r="EX11" s="81">
        <v>11602752</v>
      </c>
      <c r="EY11" s="10">
        <f>EX11-ES11</f>
        <v>11506492</v>
      </c>
      <c r="EZ11" s="49" t="s">
        <v>233</v>
      </c>
      <c r="FA11" s="81">
        <v>11502752</v>
      </c>
      <c r="FB11" s="10">
        <f t="shared" ref="FB11:FB78" si="77">FA11-ES11</f>
        <v>11406492</v>
      </c>
      <c r="FC11" s="10">
        <f t="shared" ref="FC11:FC78" si="78">FA11-EX11</f>
        <v>-100000</v>
      </c>
      <c r="FD11" s="49" t="s">
        <v>234</v>
      </c>
      <c r="FE11" s="81">
        <f>FA11</f>
        <v>11502752</v>
      </c>
      <c r="FF11" s="10">
        <f t="shared" ref="FF11:FF78" si="79">FE11-ES11</f>
        <v>11406492</v>
      </c>
      <c r="FG11" s="10">
        <f t="shared" ref="FG11:FG78" si="80">FE11-EX11</f>
        <v>-100000</v>
      </c>
      <c r="FH11" s="10">
        <f t="shared" ref="FH11:FH78" si="81">FE11-FA11</f>
        <v>0</v>
      </c>
      <c r="FI11" s="49"/>
      <c r="FJ11" s="81">
        <v>12297752</v>
      </c>
      <c r="FK11" s="10">
        <f t="shared" ref="FK11:FK78" si="82">FJ11-ES11</f>
        <v>12201492</v>
      </c>
      <c r="FL11" s="10">
        <f t="shared" ref="FL11:FL78" si="83">FJ11-EX11</f>
        <v>695000</v>
      </c>
      <c r="FM11" s="10">
        <f t="shared" ref="FM11:FM78" si="84">FJ11-FE11</f>
        <v>795000</v>
      </c>
      <c r="FN11" s="49" t="s">
        <v>235</v>
      </c>
      <c r="FO11" s="99">
        <f>FJ11</f>
        <v>12297752</v>
      </c>
      <c r="FP11" s="10">
        <f t="shared" ref="FP11:FP78" si="85">FO11-ES11</f>
        <v>12201492</v>
      </c>
      <c r="FQ11" s="10">
        <f t="shared" ref="FQ11:FQ78" si="86">FO11-EX11</f>
        <v>695000</v>
      </c>
      <c r="FR11" s="10">
        <f t="shared" ref="FR11:FR78" si="87">FO11-FE11</f>
        <v>795000</v>
      </c>
      <c r="FS11" s="10">
        <f t="shared" ref="FS11:FS78" si="88">FO11-FJ11</f>
        <v>0</v>
      </c>
      <c r="FT11" s="49" t="s">
        <v>235</v>
      </c>
      <c r="FU11" s="99">
        <v>12297752</v>
      </c>
      <c r="FV11" s="10">
        <f t="shared" ref="FV11:FV78" si="89">FU11-ES11</f>
        <v>12201492</v>
      </c>
      <c r="FW11" s="10">
        <f t="shared" ref="FW11:FW79" si="90">FU11-EX11</f>
        <v>695000</v>
      </c>
      <c r="FX11" s="10">
        <f t="shared" ref="FX11:FX78" si="91">FU11-FE11</f>
        <v>795000</v>
      </c>
      <c r="FY11" s="10">
        <f t="shared" ref="FY11:FY78" si="92">FU11-FO11</f>
        <v>0</v>
      </c>
      <c r="FZ11" s="49" t="s">
        <v>235</v>
      </c>
      <c r="GA11" s="99">
        <v>12297752</v>
      </c>
      <c r="GB11" s="99"/>
      <c r="GC11" s="99">
        <f t="shared" si="0"/>
        <v>12297752</v>
      </c>
      <c r="GD11" s="10">
        <f t="shared" si="58"/>
        <v>12201492</v>
      </c>
      <c r="GE11" s="10">
        <f t="shared" si="59"/>
        <v>695000</v>
      </c>
      <c r="GF11" s="10">
        <f t="shared" si="60"/>
        <v>795000</v>
      </c>
      <c r="GG11" s="10">
        <f t="shared" si="61"/>
        <v>0</v>
      </c>
      <c r="GH11" s="49" t="s">
        <v>235</v>
      </c>
      <c r="GI11" s="61">
        <v>11796260</v>
      </c>
      <c r="GJ11" s="99">
        <f t="shared" si="4"/>
        <v>-501492</v>
      </c>
      <c r="GK11" s="49" t="s">
        <v>236</v>
      </c>
      <c r="GL11" s="63">
        <v>11796260</v>
      </c>
      <c r="GM11" s="122">
        <f t="shared" si="5"/>
        <v>-501492</v>
      </c>
      <c r="GN11" s="49" t="s">
        <v>236</v>
      </c>
      <c r="GO11" s="63">
        <v>11716167</v>
      </c>
      <c r="GP11" s="122">
        <f t="shared" si="6"/>
        <v>-581585</v>
      </c>
      <c r="GQ11" s="122">
        <f t="shared" si="7"/>
        <v>-80093</v>
      </c>
      <c r="GR11" s="49" t="s">
        <v>237</v>
      </c>
      <c r="GS11" s="135">
        <f>GO11+50000</f>
        <v>11766167</v>
      </c>
      <c r="GT11" s="130">
        <f t="shared" si="9"/>
        <v>-531585</v>
      </c>
      <c r="GU11" s="130">
        <f t="shared" si="10"/>
        <v>-30093</v>
      </c>
      <c r="GV11" s="130">
        <f t="shared" si="11"/>
        <v>50000</v>
      </c>
      <c r="GW11" s="49" t="s">
        <v>238</v>
      </c>
      <c r="GX11" s="63">
        <v>11796260</v>
      </c>
      <c r="GY11" s="122">
        <f t="shared" si="12"/>
        <v>-501492</v>
      </c>
      <c r="GZ11" s="122">
        <f t="shared" si="13"/>
        <v>0</v>
      </c>
      <c r="HA11" s="122">
        <f t="shared" si="14"/>
        <v>80093</v>
      </c>
      <c r="HB11" s="122">
        <f t="shared" si="15"/>
        <v>30093</v>
      </c>
      <c r="HC11" s="49" t="s">
        <v>237</v>
      </c>
      <c r="HD11" s="63">
        <v>11796260</v>
      </c>
      <c r="HE11" s="122">
        <f t="shared" si="16"/>
        <v>-501492</v>
      </c>
      <c r="HF11" s="122">
        <f t="shared" si="17"/>
        <v>0</v>
      </c>
      <c r="HG11" s="122">
        <f t="shared" si="1"/>
        <v>30093</v>
      </c>
      <c r="HH11" s="122">
        <f t="shared" si="18"/>
        <v>0</v>
      </c>
      <c r="HI11" s="49" t="s">
        <v>237</v>
      </c>
      <c r="HJ11" s="63">
        <v>12736260</v>
      </c>
      <c r="HK11" s="122">
        <f t="shared" si="19"/>
        <v>438508</v>
      </c>
      <c r="HL11" s="122">
        <f t="shared" si="20"/>
        <v>940000</v>
      </c>
      <c r="HM11" s="122">
        <f t="shared" si="21"/>
        <v>970093</v>
      </c>
      <c r="HN11" s="122">
        <f t="shared" si="22"/>
        <v>940000</v>
      </c>
      <c r="HO11" s="49" t="s">
        <v>239</v>
      </c>
      <c r="HP11" s="64"/>
      <c r="HQ11" s="64">
        <f t="shared" si="23"/>
        <v>12736260</v>
      </c>
      <c r="HR11" s="63">
        <f t="shared" si="24"/>
        <v>12736260</v>
      </c>
      <c r="HS11" s="122">
        <f t="shared" si="25"/>
        <v>438508</v>
      </c>
      <c r="HT11" s="122">
        <f t="shared" si="26"/>
        <v>940000</v>
      </c>
      <c r="HU11" s="122">
        <f t="shared" si="27"/>
        <v>0</v>
      </c>
      <c r="HV11" s="49" t="s">
        <v>240</v>
      </c>
      <c r="HW11" s="63">
        <v>11796260</v>
      </c>
      <c r="HX11" s="122">
        <f t="shared" si="28"/>
        <v>-940000</v>
      </c>
      <c r="HY11" s="49" t="s">
        <v>241</v>
      </c>
      <c r="HZ11" s="63">
        <v>11796261</v>
      </c>
      <c r="IA11" s="159">
        <f t="shared" si="29"/>
        <v>-939999</v>
      </c>
      <c r="IB11" s="159">
        <f t="shared" si="30"/>
        <v>1</v>
      </c>
      <c r="IC11" s="84" t="s">
        <v>241</v>
      </c>
      <c r="ID11" s="63">
        <f>11796261</f>
        <v>11796261</v>
      </c>
      <c r="IE11" s="159">
        <f t="shared" si="31"/>
        <v>-939999</v>
      </c>
      <c r="IF11" s="159">
        <f t="shared" si="32"/>
        <v>1</v>
      </c>
      <c r="IG11" s="159">
        <f t="shared" si="33"/>
        <v>0</v>
      </c>
      <c r="IH11" s="84" t="s">
        <v>241</v>
      </c>
      <c r="II11" s="134"/>
      <c r="IJ11" s="63">
        <v>12096260</v>
      </c>
      <c r="IK11" s="159">
        <f t="shared" si="34"/>
        <v>-640000</v>
      </c>
      <c r="IL11" s="159">
        <f t="shared" si="35"/>
        <v>300000</v>
      </c>
      <c r="IM11" s="159">
        <f t="shared" si="36"/>
        <v>299999</v>
      </c>
      <c r="IN11" s="84" t="s">
        <v>242</v>
      </c>
      <c r="IO11" s="63">
        <f>12096260+300000</f>
        <v>12396260</v>
      </c>
      <c r="IP11" s="159">
        <f t="shared" si="37"/>
        <v>-340000</v>
      </c>
      <c r="IQ11" s="159">
        <f t="shared" si="38"/>
        <v>600000</v>
      </c>
      <c r="IR11" s="159">
        <f t="shared" si="39"/>
        <v>599999</v>
      </c>
      <c r="IS11" s="159">
        <f t="shared" si="40"/>
        <v>300000</v>
      </c>
      <c r="IT11" s="84" t="s">
        <v>243</v>
      </c>
      <c r="IU11" s="63">
        <v>12096261</v>
      </c>
      <c r="IV11" s="159">
        <f t="shared" si="41"/>
        <v>-639999</v>
      </c>
      <c r="IW11" s="159">
        <f t="shared" si="42"/>
        <v>300001</v>
      </c>
      <c r="IX11" s="159">
        <f t="shared" si="43"/>
        <v>300000</v>
      </c>
      <c r="IY11" s="159">
        <f t="shared" si="44"/>
        <v>-299999</v>
      </c>
      <c r="IZ11" s="84" t="s">
        <v>242</v>
      </c>
      <c r="JA11" s="63">
        <v>12096261</v>
      </c>
      <c r="JB11" s="159">
        <f t="shared" si="45"/>
        <v>-639999</v>
      </c>
      <c r="JC11" s="159">
        <f t="shared" si="46"/>
        <v>300001</v>
      </c>
      <c r="JD11" s="159">
        <f t="shared" si="47"/>
        <v>300000</v>
      </c>
      <c r="JE11" s="159">
        <f t="shared" si="48"/>
        <v>-299999</v>
      </c>
      <c r="JF11" s="159">
        <f t="shared" si="49"/>
        <v>0</v>
      </c>
      <c r="JG11" s="84" t="s">
        <v>242</v>
      </c>
      <c r="JH11" s="63">
        <v>12491871</v>
      </c>
      <c r="JI11" s="159">
        <f t="shared" si="50"/>
        <v>695611</v>
      </c>
      <c r="JJ11" s="159">
        <f t="shared" si="51"/>
        <v>395610</v>
      </c>
      <c r="JK11" s="13" t="s">
        <v>244</v>
      </c>
      <c r="JL11" s="64">
        <v>12491871</v>
      </c>
      <c r="JM11" s="159">
        <f t="shared" si="52"/>
        <v>395610</v>
      </c>
      <c r="JN11" s="159">
        <f t="shared" si="53"/>
        <v>0</v>
      </c>
      <c r="JO11" s="13"/>
    </row>
    <row r="12" spans="1:275" ht="22.5" customHeight="1" x14ac:dyDescent="0.2">
      <c r="A12" s="110" t="s">
        <v>245</v>
      </c>
      <c r="B12" s="110"/>
      <c r="C12" s="12" t="s">
        <v>246</v>
      </c>
      <c r="D12" s="65">
        <v>17912443</v>
      </c>
      <c r="E12" s="65">
        <v>19142582</v>
      </c>
      <c r="F12" s="10">
        <f t="shared" ref="F12:F75" si="93">E12-D12</f>
        <v>1230139</v>
      </c>
      <c r="G12" s="10">
        <v>19142582</v>
      </c>
      <c r="H12" s="10">
        <f t="shared" ref="H12:H75" si="94">G12-D12</f>
        <v>1230139</v>
      </c>
      <c r="I12" s="10">
        <f>G12-E12</f>
        <v>0</v>
      </c>
      <c r="J12" s="13"/>
      <c r="K12" s="63">
        <v>20142582</v>
      </c>
      <c r="L12" s="63">
        <f t="shared" ref="L12:L75" si="95">K12-D12</f>
        <v>2230139</v>
      </c>
      <c r="M12" s="63">
        <f>K12-E12</f>
        <v>1000000</v>
      </c>
      <c r="N12" s="63">
        <f t="shared" ref="N12:N75" si="96">K12-G12</f>
        <v>1000000</v>
      </c>
      <c r="O12" s="63">
        <v>17912443</v>
      </c>
      <c r="P12" s="63">
        <f t="shared" ref="P12:P75" si="97">O12-D12</f>
        <v>0</v>
      </c>
      <c r="Q12" s="63">
        <f>O12-E12</f>
        <v>-1230139</v>
      </c>
      <c r="R12" s="63">
        <f t="shared" ref="R12:R75" si="98">O12-K12</f>
        <v>-2230139</v>
      </c>
      <c r="S12" s="63">
        <f>17912443+2000000</f>
        <v>19912443</v>
      </c>
      <c r="T12" s="63">
        <f t="shared" ref="T12:T75" si="99">S12-D12</f>
        <v>2000000</v>
      </c>
      <c r="U12" s="63">
        <f>S12-E12</f>
        <v>769861</v>
      </c>
      <c r="V12" s="63">
        <f>S12-K12</f>
        <v>-230139</v>
      </c>
      <c r="W12" s="63">
        <f t="shared" ref="W12:W75" si="100">S12-O12</f>
        <v>2000000</v>
      </c>
      <c r="X12" s="63">
        <v>20142582</v>
      </c>
      <c r="Y12" s="63">
        <f>X12-D12</f>
        <v>2230139</v>
      </c>
      <c r="Z12" s="63">
        <f>X12-E12</f>
        <v>1000000</v>
      </c>
      <c r="AA12" s="63">
        <f t="shared" ref="AA12:AA75" si="101">X12-K12</f>
        <v>0</v>
      </c>
      <c r="AB12" s="63">
        <f t="shared" ref="AB12:AB75" si="102">X12-S12</f>
        <v>230139</v>
      </c>
      <c r="AC12" s="63">
        <v>20142582</v>
      </c>
      <c r="AD12" s="63">
        <f>AC12-D12</f>
        <v>2230139</v>
      </c>
      <c r="AE12" s="63">
        <f t="shared" ref="AE12:AE75" si="103">AC12-X12</f>
        <v>0</v>
      </c>
      <c r="AF12" s="63">
        <f t="shared" si="62"/>
        <v>0</v>
      </c>
      <c r="AG12" s="63">
        <v>20142582</v>
      </c>
      <c r="AH12" s="63">
        <f>AG12-D12</f>
        <v>2230139</v>
      </c>
      <c r="AI12" s="63"/>
      <c r="AJ12" s="63">
        <f t="shared" ref="AJ12:AJ75" si="104">AG12+AI12</f>
        <v>20142582</v>
      </c>
      <c r="AK12" s="63"/>
      <c r="AL12" s="63"/>
      <c r="AM12" s="63">
        <f t="shared" ref="AM12:AM75" si="105">AJ12+AL12+AK12</f>
        <v>20142582</v>
      </c>
      <c r="AN12" s="63">
        <v>20142582</v>
      </c>
      <c r="AO12" s="63">
        <f t="shared" ref="AO12:AO75" si="106">AN12-AM12</f>
        <v>0</v>
      </c>
      <c r="AP12" s="63"/>
      <c r="AQ12" s="63">
        <v>20142582</v>
      </c>
      <c r="AR12" s="63">
        <f t="shared" ref="AR12:AR75" si="107">AQ12-AM12</f>
        <v>0</v>
      </c>
      <c r="AS12" s="63">
        <f t="shared" ref="AS12:AS75" si="108">AQ12-AN12</f>
        <v>0</v>
      </c>
      <c r="AT12" s="63">
        <v>20642582</v>
      </c>
      <c r="AU12" s="63">
        <f t="shared" ref="AU12:AU75" si="109">AT12-AM12</f>
        <v>500000</v>
      </c>
      <c r="AV12" s="63">
        <f t="shared" ref="AV12:AV75" si="110">AT12-AN12</f>
        <v>500000</v>
      </c>
      <c r="AW12" s="63">
        <f t="shared" ref="AW12:AW75" si="111">AT12-AQ12</f>
        <v>500000</v>
      </c>
      <c r="AX12" s="63"/>
      <c r="AY12" s="63">
        <v>20142582</v>
      </c>
      <c r="AZ12" s="63">
        <f t="shared" ref="AZ12:AZ75" si="112">AY12-AM12</f>
        <v>0</v>
      </c>
      <c r="BA12" s="63">
        <f t="shared" ref="BA12:BA75" si="113">AY12-AN12</f>
        <v>0</v>
      </c>
      <c r="BB12" s="63">
        <f t="shared" ref="BB12:BB75" si="114">AY12-AT12</f>
        <v>-500000</v>
      </c>
      <c r="BC12" s="40"/>
      <c r="BD12" s="63">
        <v>20142582</v>
      </c>
      <c r="BE12" s="63">
        <f t="shared" ref="BE12:BE75" si="115">BD12-AM12</f>
        <v>0</v>
      </c>
      <c r="BF12" s="63">
        <f t="shared" ref="BF12:BF75" si="116">BD12-AN12</f>
        <v>0</v>
      </c>
      <c r="BG12" s="63">
        <f t="shared" ref="BG12:BG75" si="117">BD12-AT12</f>
        <v>-500000</v>
      </c>
      <c r="BH12" s="63">
        <f t="shared" ref="BH12:BH75" si="118">BD12-AY12</f>
        <v>0</v>
      </c>
      <c r="BI12" s="49"/>
      <c r="BJ12" s="63">
        <v>20642582</v>
      </c>
      <c r="BK12" s="64"/>
      <c r="BL12" s="63">
        <f t="shared" ref="BL12:BL75" si="119">+BJ12+BK12</f>
        <v>20642582</v>
      </c>
      <c r="BM12" s="65"/>
      <c r="BN12" s="63">
        <f t="shared" ref="BN12:BN75" si="120">+BL12+BM12</f>
        <v>20642582</v>
      </c>
      <c r="BO12" s="64">
        <f t="shared" si="63"/>
        <v>500000</v>
      </c>
      <c r="BP12" s="63">
        <f t="shared" si="64"/>
        <v>500000</v>
      </c>
      <c r="BQ12" s="63">
        <f t="shared" si="65"/>
        <v>0</v>
      </c>
      <c r="BR12" s="63">
        <f t="shared" si="66"/>
        <v>500000</v>
      </c>
      <c r="BS12" s="63">
        <f t="shared" si="67"/>
        <v>0</v>
      </c>
      <c r="BT12" s="49"/>
      <c r="BU12" s="49"/>
      <c r="BV12" s="48">
        <f t="shared" ref="BV12:BV75" si="121">BN12+BU12</f>
        <v>20642582</v>
      </c>
      <c r="BW12" s="48"/>
      <c r="BX12" s="48">
        <f t="shared" ref="BX12:BX75" si="122">BV12+BW12</f>
        <v>20642582</v>
      </c>
      <c r="BY12" s="48"/>
      <c r="BZ12" s="58">
        <v>20642582</v>
      </c>
      <c r="CA12" s="58">
        <v>20642582</v>
      </c>
      <c r="CB12" s="55">
        <f t="shared" ref="CB12:CB13" si="123">CA12-BZ12</f>
        <v>0</v>
      </c>
      <c r="CC12" s="49"/>
      <c r="CD12" s="39">
        <v>21142582</v>
      </c>
      <c r="CE12" s="58">
        <f t="shared" ref="CE12:CE67" si="124">CD12-BZ12</f>
        <v>500000</v>
      </c>
      <c r="CF12" s="58">
        <f t="shared" ref="CF12:CF67" si="125">CD12-CA12</f>
        <v>500000</v>
      </c>
      <c r="CG12" s="49"/>
      <c r="CH12" s="39">
        <v>21142582</v>
      </c>
      <c r="CI12" s="58">
        <f t="shared" ref="CI12:CI75" si="126">CH12-BZ12</f>
        <v>500000</v>
      </c>
      <c r="CJ12" s="58">
        <f t="shared" ref="CJ12:CJ75" si="127">CH12-CA12</f>
        <v>500000</v>
      </c>
      <c r="CK12" s="58">
        <f t="shared" ref="CK12:CK75" si="128">CH12-CD12</f>
        <v>0</v>
      </c>
      <c r="CL12" s="49"/>
      <c r="CM12" s="39">
        <v>21000000</v>
      </c>
      <c r="CN12" s="58">
        <f>CM12-BZ12</f>
        <v>357418</v>
      </c>
      <c r="CO12" s="58">
        <f t="shared" ref="CO12:CO75" si="129">CM12-CA12</f>
        <v>357418</v>
      </c>
      <c r="CP12" s="58">
        <f t="shared" ref="CP12:CP75" si="130">CM12-CH12</f>
        <v>-142582</v>
      </c>
      <c r="CQ12" s="49"/>
      <c r="CR12" s="39">
        <v>21000000</v>
      </c>
      <c r="CS12" s="58">
        <f t="shared" ref="CS12:CS75" si="131">CR12-BZ12</f>
        <v>357418</v>
      </c>
      <c r="CT12" s="58">
        <f t="shared" ref="CT12:CT75" si="132">CR12-CA12</f>
        <v>357418</v>
      </c>
      <c r="CU12" s="58">
        <f t="shared" ref="CU12:CU75" si="133">CR12-CH12</f>
        <v>-142582</v>
      </c>
      <c r="CV12" s="58">
        <f t="shared" ref="CV12:CV75" si="134">CR12-CM12</f>
        <v>0</v>
      </c>
      <c r="CW12" s="49"/>
      <c r="CX12" s="39">
        <v>20642582</v>
      </c>
      <c r="CY12" s="58">
        <f t="shared" si="68"/>
        <v>0</v>
      </c>
      <c r="CZ12" s="58">
        <f t="shared" si="69"/>
        <v>0</v>
      </c>
      <c r="DA12" s="58">
        <f t="shared" si="70"/>
        <v>-500000</v>
      </c>
      <c r="DB12" s="58">
        <f t="shared" si="71"/>
        <v>-357418</v>
      </c>
      <c r="DC12" s="49"/>
      <c r="DD12" s="39">
        <v>20642582</v>
      </c>
      <c r="DE12" s="58">
        <f t="shared" si="72"/>
        <v>0</v>
      </c>
      <c r="DF12" s="58">
        <f t="shared" si="73"/>
        <v>0</v>
      </c>
      <c r="DG12" s="58">
        <f t="shared" ref="DG12:DG75" si="135">DD12-CX12</f>
        <v>0</v>
      </c>
      <c r="DH12" s="49"/>
      <c r="DI12" s="39">
        <v>20642582</v>
      </c>
      <c r="DJ12" s="49"/>
      <c r="DK12" s="61"/>
      <c r="DL12" s="58">
        <f t="shared" si="74"/>
        <v>20642582</v>
      </c>
      <c r="DM12" s="73">
        <f t="shared" si="75"/>
        <v>0</v>
      </c>
      <c r="DN12" s="81">
        <v>20642582</v>
      </c>
      <c r="DO12" s="10">
        <f t="shared" ref="DO12:DO75" si="136">DN12-DL12</f>
        <v>0</v>
      </c>
      <c r="DP12" s="49"/>
      <c r="DQ12" s="78">
        <v>22142582</v>
      </c>
      <c r="DR12" s="78"/>
      <c r="DS12" s="81">
        <f t="shared" si="76"/>
        <v>22142582</v>
      </c>
      <c r="DT12" s="11">
        <f t="shared" ref="DT12:DT75" si="137">DQ12-DL12</f>
        <v>1500000</v>
      </c>
      <c r="DU12" s="10">
        <f t="shared" ref="DU12:DU75" si="138">DQ12-DN12</f>
        <v>1500000</v>
      </c>
      <c r="DV12" s="10">
        <f t="shared" ref="DV12:DV75" si="139">+DS12-DL12</f>
        <v>1500000</v>
      </c>
      <c r="DW12" s="10">
        <f t="shared" ref="DW12:DW75" si="140">+DS12-DN12</f>
        <v>1500000</v>
      </c>
      <c r="DX12" s="49"/>
      <c r="DY12" s="86"/>
      <c r="DZ12" s="81">
        <v>21142582</v>
      </c>
      <c r="EA12" s="11">
        <f t="shared" ref="EA12:EA17" si="141">DX12-DS12</f>
        <v>-22142582</v>
      </c>
      <c r="EB12" s="10">
        <f t="shared" ref="EB12:EB17" si="142">DX12-DU12</f>
        <v>-1500000</v>
      </c>
      <c r="EC12" s="10">
        <f t="shared" ref="EC12:EC75" si="143">DZ12-DL12</f>
        <v>500000</v>
      </c>
      <c r="ED12" s="10">
        <f t="shared" ref="ED12:ED53" si="144">DZ12-DN12</f>
        <v>500000</v>
      </c>
      <c r="EE12" s="10">
        <f t="shared" ref="EE12:EE53" si="145">DZ12-DS12</f>
        <v>-1000000</v>
      </c>
      <c r="EF12" s="87"/>
      <c r="EG12" s="39">
        <f>40000+1000000</f>
        <v>1040000</v>
      </c>
      <c r="EH12" s="81">
        <f t="shared" ref="EH12:EH75" si="146">DZ12+EG12</f>
        <v>22182582</v>
      </c>
      <c r="EI12" s="11">
        <f t="shared" ref="EI12:EI17" si="147">EE12-DZ12</f>
        <v>-22142582</v>
      </c>
      <c r="EJ12" s="10">
        <f t="shared" ref="EJ12:EJ17" si="148">EE12-EB12</f>
        <v>500000</v>
      </c>
      <c r="EK12" s="10">
        <f t="shared" ref="EK12:EK78" si="149">EH12-DL12</f>
        <v>1540000</v>
      </c>
      <c r="EL12" s="10">
        <f t="shared" ref="EL12:EL75" si="150">EH12-DN12</f>
        <v>1540000</v>
      </c>
      <c r="EM12" s="10">
        <f t="shared" ref="EM12:EM75" si="151">EH12-DS12</f>
        <v>40000</v>
      </c>
      <c r="EN12" s="10">
        <f t="shared" ref="EN12:EN78" si="152">EH12-DZ12</f>
        <v>1040000</v>
      </c>
      <c r="EO12" s="87" t="s">
        <v>247</v>
      </c>
      <c r="EP12" s="78">
        <v>22182582</v>
      </c>
      <c r="EQ12" s="81">
        <v>22182582</v>
      </c>
      <c r="ER12" s="81"/>
      <c r="ES12" s="81">
        <f t="shared" ref="ES12:ES78" si="153">EQ12+ER12</f>
        <v>22182582</v>
      </c>
      <c r="ET12" s="10">
        <f t="shared" ref="ET12:ET78" si="154">ES12-DN12</f>
        <v>1540000</v>
      </c>
      <c r="EU12" s="10">
        <f t="shared" ref="EU12:EU78" si="155">ES12-DL12</f>
        <v>1540000</v>
      </c>
      <c r="EV12" s="87" t="s">
        <v>248</v>
      </c>
      <c r="EW12" s="95" t="s">
        <v>248</v>
      </c>
      <c r="EX12" s="81">
        <v>22142582</v>
      </c>
      <c r="EY12" s="10">
        <f t="shared" ref="EY12:EY78" si="156">EX12-ES12</f>
        <v>-40000</v>
      </c>
      <c r="EZ12" s="49" t="s">
        <v>233</v>
      </c>
      <c r="FA12" s="81">
        <v>23642582</v>
      </c>
      <c r="FB12" s="10">
        <f t="shared" si="77"/>
        <v>1460000</v>
      </c>
      <c r="FC12" s="10">
        <f t="shared" si="78"/>
        <v>1500000</v>
      </c>
      <c r="FD12" s="49" t="s">
        <v>249</v>
      </c>
      <c r="FE12" s="81">
        <f t="shared" ref="FE12:FE78" si="157">FA12</f>
        <v>23642582</v>
      </c>
      <c r="FF12" s="10">
        <f t="shared" si="79"/>
        <v>1460000</v>
      </c>
      <c r="FG12" s="10">
        <f t="shared" si="80"/>
        <v>1500000</v>
      </c>
      <c r="FH12" s="10">
        <f t="shared" si="81"/>
        <v>0</v>
      </c>
      <c r="FI12" s="49"/>
      <c r="FJ12" s="81">
        <v>22187582</v>
      </c>
      <c r="FK12" s="10">
        <f t="shared" si="82"/>
        <v>5000</v>
      </c>
      <c r="FL12" s="10">
        <f t="shared" si="83"/>
        <v>45000</v>
      </c>
      <c r="FM12" s="10">
        <f t="shared" si="84"/>
        <v>-1455000</v>
      </c>
      <c r="FN12" s="49" t="s">
        <v>250</v>
      </c>
      <c r="FO12" s="99">
        <f t="shared" ref="FO12:FO78" si="158">FJ12</f>
        <v>22187582</v>
      </c>
      <c r="FP12" s="10">
        <f t="shared" si="85"/>
        <v>5000</v>
      </c>
      <c r="FQ12" s="10">
        <f t="shared" si="86"/>
        <v>45000</v>
      </c>
      <c r="FR12" s="10">
        <f t="shared" si="87"/>
        <v>-1455000</v>
      </c>
      <c r="FS12" s="10">
        <f t="shared" si="88"/>
        <v>0</v>
      </c>
      <c r="FT12" s="49" t="s">
        <v>250</v>
      </c>
      <c r="FU12" s="99">
        <v>24225000</v>
      </c>
      <c r="FV12" s="10">
        <f t="shared" si="89"/>
        <v>2042418</v>
      </c>
      <c r="FW12" s="10">
        <f t="shared" si="90"/>
        <v>2082418</v>
      </c>
      <c r="FX12" s="10">
        <f t="shared" si="91"/>
        <v>582418</v>
      </c>
      <c r="FY12" s="10">
        <f t="shared" si="92"/>
        <v>2037418</v>
      </c>
      <c r="FZ12" s="49" t="s">
        <v>251</v>
      </c>
      <c r="GA12" s="99">
        <v>24225000</v>
      </c>
      <c r="GB12" s="99"/>
      <c r="GC12" s="99">
        <f t="shared" si="0"/>
        <v>24225000</v>
      </c>
      <c r="GD12" s="10">
        <f t="shared" si="58"/>
        <v>2042418</v>
      </c>
      <c r="GE12" s="10">
        <f t="shared" si="59"/>
        <v>2082418</v>
      </c>
      <c r="GF12" s="10">
        <f t="shared" si="60"/>
        <v>582418</v>
      </c>
      <c r="GG12" s="10">
        <f t="shared" si="61"/>
        <v>2037418</v>
      </c>
      <c r="GH12" s="49" t="s">
        <v>251</v>
      </c>
      <c r="GI12" s="61">
        <v>24180325</v>
      </c>
      <c r="GJ12" s="99">
        <f t="shared" si="4"/>
        <v>-44675</v>
      </c>
      <c r="GK12" s="49" t="s">
        <v>252</v>
      </c>
      <c r="GL12" s="63">
        <v>24180324</v>
      </c>
      <c r="GM12" s="122">
        <f t="shared" si="5"/>
        <v>-44676</v>
      </c>
      <c r="GN12" s="49" t="s">
        <v>252</v>
      </c>
      <c r="GO12" s="63">
        <v>25600000</v>
      </c>
      <c r="GP12" s="122">
        <f t="shared" si="6"/>
        <v>1375000</v>
      </c>
      <c r="GQ12" s="122">
        <f t="shared" si="7"/>
        <v>1419676</v>
      </c>
      <c r="GR12" s="49" t="s">
        <v>237</v>
      </c>
      <c r="GS12" s="135">
        <f t="shared" si="8"/>
        <v>25600000</v>
      </c>
      <c r="GT12" s="130">
        <f t="shared" si="9"/>
        <v>1375000</v>
      </c>
      <c r="GU12" s="130">
        <f t="shared" si="10"/>
        <v>1419676</v>
      </c>
      <c r="GV12" s="130">
        <f t="shared" si="11"/>
        <v>0</v>
      </c>
      <c r="GW12" s="49" t="s">
        <v>237</v>
      </c>
      <c r="GX12" s="63">
        <v>25600000</v>
      </c>
      <c r="GY12" s="122">
        <f t="shared" si="12"/>
        <v>1375000</v>
      </c>
      <c r="GZ12" s="122">
        <f t="shared" si="13"/>
        <v>1419676</v>
      </c>
      <c r="HA12" s="122">
        <f t="shared" si="14"/>
        <v>0</v>
      </c>
      <c r="HB12" s="122">
        <f t="shared" si="15"/>
        <v>0</v>
      </c>
      <c r="HC12" s="49" t="s">
        <v>237</v>
      </c>
      <c r="HD12" s="63">
        <v>25600000</v>
      </c>
      <c r="HE12" s="122">
        <f t="shared" si="16"/>
        <v>1375000</v>
      </c>
      <c r="HF12" s="122">
        <f t="shared" si="17"/>
        <v>1419676</v>
      </c>
      <c r="HG12" s="122">
        <f t="shared" si="1"/>
        <v>0</v>
      </c>
      <c r="HH12" s="122">
        <f t="shared" si="18"/>
        <v>0</v>
      </c>
      <c r="HI12" s="49" t="s">
        <v>237</v>
      </c>
      <c r="HJ12" s="63">
        <v>25600000</v>
      </c>
      <c r="HK12" s="122">
        <f t="shared" si="19"/>
        <v>1375000</v>
      </c>
      <c r="HL12" s="122">
        <f t="shared" si="20"/>
        <v>1419676</v>
      </c>
      <c r="HM12" s="122">
        <f t="shared" si="21"/>
        <v>0</v>
      </c>
      <c r="HN12" s="122">
        <f t="shared" si="22"/>
        <v>0</v>
      </c>
      <c r="HO12" s="49" t="s">
        <v>237</v>
      </c>
      <c r="HP12" s="64"/>
      <c r="HQ12" s="64">
        <f t="shared" si="23"/>
        <v>25600000</v>
      </c>
      <c r="HR12" s="63">
        <f t="shared" si="24"/>
        <v>25600000</v>
      </c>
      <c r="HS12" s="122">
        <f t="shared" si="25"/>
        <v>1375000</v>
      </c>
      <c r="HT12" s="122">
        <f t="shared" si="26"/>
        <v>1419676</v>
      </c>
      <c r="HU12" s="122">
        <f t="shared" si="27"/>
        <v>0</v>
      </c>
      <c r="HV12" s="49" t="s">
        <v>237</v>
      </c>
      <c r="HW12" s="63">
        <v>25600000</v>
      </c>
      <c r="HX12" s="122">
        <f t="shared" si="28"/>
        <v>0</v>
      </c>
      <c r="HY12" s="49"/>
      <c r="HZ12" s="63">
        <v>26600000</v>
      </c>
      <c r="IA12" s="159">
        <f t="shared" si="29"/>
        <v>1000000</v>
      </c>
      <c r="IB12" s="159">
        <f t="shared" si="30"/>
        <v>1000000</v>
      </c>
      <c r="IC12" s="84"/>
      <c r="ID12" s="63">
        <v>26600000</v>
      </c>
      <c r="IE12" s="159">
        <f t="shared" si="31"/>
        <v>1000000</v>
      </c>
      <c r="IF12" s="159">
        <f t="shared" si="32"/>
        <v>1000000</v>
      </c>
      <c r="IG12" s="159">
        <f t="shared" si="33"/>
        <v>0</v>
      </c>
      <c r="IH12" s="84"/>
      <c r="II12" s="168" t="s">
        <v>253</v>
      </c>
      <c r="IJ12" s="63">
        <v>26600000</v>
      </c>
      <c r="IK12" s="159">
        <f t="shared" si="34"/>
        <v>1000000</v>
      </c>
      <c r="IL12" s="159">
        <f t="shared" si="35"/>
        <v>1000000</v>
      </c>
      <c r="IM12" s="159">
        <f t="shared" si="36"/>
        <v>0</v>
      </c>
      <c r="IN12" s="84"/>
      <c r="IO12" s="63">
        <v>27900000</v>
      </c>
      <c r="IP12" s="159">
        <f t="shared" si="37"/>
        <v>2300000</v>
      </c>
      <c r="IQ12" s="159">
        <f t="shared" si="38"/>
        <v>2300000</v>
      </c>
      <c r="IR12" s="159">
        <f t="shared" si="39"/>
        <v>1300000</v>
      </c>
      <c r="IS12" s="159">
        <f t="shared" si="40"/>
        <v>1300000</v>
      </c>
      <c r="IT12" s="84"/>
      <c r="IU12" s="63">
        <v>27900000</v>
      </c>
      <c r="IV12" s="159">
        <f t="shared" si="41"/>
        <v>2300000</v>
      </c>
      <c r="IW12" s="159">
        <f t="shared" si="42"/>
        <v>2300000</v>
      </c>
      <c r="IX12" s="159">
        <f t="shared" si="43"/>
        <v>1300000</v>
      </c>
      <c r="IY12" s="159">
        <f t="shared" si="44"/>
        <v>0</v>
      </c>
      <c r="IZ12" s="84"/>
      <c r="JA12" s="63">
        <v>27900000</v>
      </c>
      <c r="JB12" s="159">
        <f t="shared" si="45"/>
        <v>2300000</v>
      </c>
      <c r="JC12" s="159">
        <f t="shared" si="46"/>
        <v>2300000</v>
      </c>
      <c r="JD12" s="159">
        <f t="shared" si="47"/>
        <v>1300000</v>
      </c>
      <c r="JE12" s="159">
        <f t="shared" si="48"/>
        <v>0</v>
      </c>
      <c r="JF12" s="159">
        <f t="shared" si="49"/>
        <v>0</v>
      </c>
      <c r="JG12" s="84"/>
      <c r="JH12" s="63">
        <v>27908138</v>
      </c>
      <c r="JI12" s="159">
        <f t="shared" si="50"/>
        <v>2308138</v>
      </c>
      <c r="JJ12" s="159">
        <f t="shared" si="51"/>
        <v>8138</v>
      </c>
      <c r="JK12" s="77" t="s">
        <v>254</v>
      </c>
      <c r="JL12" s="64">
        <v>28500000</v>
      </c>
      <c r="JM12" s="159">
        <f t="shared" si="52"/>
        <v>600000</v>
      </c>
      <c r="JN12" s="159">
        <f t="shared" si="53"/>
        <v>591862</v>
      </c>
      <c r="JO12" s="13" t="s">
        <v>255</v>
      </c>
    </row>
    <row r="13" spans="1:275" ht="12.75" hidden="1" customHeight="1" x14ac:dyDescent="0.2">
      <c r="A13" s="9" t="s">
        <v>256</v>
      </c>
      <c r="B13" s="171"/>
      <c r="C13" s="12" t="s">
        <v>257</v>
      </c>
      <c r="D13" s="65">
        <v>394000</v>
      </c>
      <c r="E13" s="65">
        <v>0</v>
      </c>
      <c r="F13" s="10">
        <f t="shared" si="93"/>
        <v>-394000</v>
      </c>
      <c r="G13" s="10">
        <v>400000</v>
      </c>
      <c r="H13" s="10">
        <f t="shared" si="94"/>
        <v>6000</v>
      </c>
      <c r="I13" s="10">
        <f>G13-E13</f>
        <v>400000</v>
      </c>
      <c r="J13" s="13" t="s">
        <v>258</v>
      </c>
      <c r="K13" s="63">
        <v>400000</v>
      </c>
      <c r="L13" s="63">
        <f t="shared" si="95"/>
        <v>6000</v>
      </c>
      <c r="M13" s="63">
        <f>K13-E13</f>
        <v>400000</v>
      </c>
      <c r="N13" s="63">
        <f t="shared" si="96"/>
        <v>0</v>
      </c>
      <c r="O13" s="63">
        <v>0</v>
      </c>
      <c r="P13" s="63">
        <f t="shared" si="97"/>
        <v>-394000</v>
      </c>
      <c r="Q13" s="63">
        <f>O13-E13</f>
        <v>0</v>
      </c>
      <c r="R13" s="63">
        <f t="shared" si="98"/>
        <v>-400000</v>
      </c>
      <c r="S13" s="63">
        <v>0</v>
      </c>
      <c r="T13" s="63">
        <f t="shared" si="99"/>
        <v>-394000</v>
      </c>
      <c r="U13" s="63">
        <f>S13-E13</f>
        <v>0</v>
      </c>
      <c r="V13" s="63">
        <f t="shared" ref="V13:V75" si="159">S13-K13</f>
        <v>-400000</v>
      </c>
      <c r="W13" s="63">
        <f t="shared" si="100"/>
        <v>0</v>
      </c>
      <c r="X13" s="63">
        <v>400000</v>
      </c>
      <c r="Y13" s="63">
        <f>X13-D13</f>
        <v>6000</v>
      </c>
      <c r="Z13" s="63">
        <f>X13-E13</f>
        <v>400000</v>
      </c>
      <c r="AA13" s="63">
        <f t="shared" si="101"/>
        <v>0</v>
      </c>
      <c r="AB13" s="63">
        <f t="shared" si="102"/>
        <v>400000</v>
      </c>
      <c r="AC13" s="63">
        <v>400000</v>
      </c>
      <c r="AD13" s="63">
        <f>AC13-D13</f>
        <v>6000</v>
      </c>
      <c r="AE13" s="63">
        <f t="shared" si="103"/>
        <v>0</v>
      </c>
      <c r="AF13" s="63">
        <f t="shared" si="62"/>
        <v>0</v>
      </c>
      <c r="AG13" s="63">
        <v>400000</v>
      </c>
      <c r="AH13" s="63">
        <f>AG13-D13</f>
        <v>6000</v>
      </c>
      <c r="AI13" s="63"/>
      <c r="AJ13" s="63">
        <f t="shared" si="104"/>
        <v>400000</v>
      </c>
      <c r="AK13" s="63"/>
      <c r="AL13" s="63"/>
      <c r="AM13" s="63">
        <f t="shared" si="105"/>
        <v>400000</v>
      </c>
      <c r="AN13" s="63">
        <v>0</v>
      </c>
      <c r="AO13" s="63">
        <f t="shared" si="106"/>
        <v>-400000</v>
      </c>
      <c r="AP13" s="63"/>
      <c r="AQ13" s="63">
        <v>400000</v>
      </c>
      <c r="AR13" s="63">
        <f t="shared" si="107"/>
        <v>0</v>
      </c>
      <c r="AS13" s="63">
        <f t="shared" si="108"/>
        <v>400000</v>
      </c>
      <c r="AT13" s="63">
        <v>400000</v>
      </c>
      <c r="AU13" s="63">
        <f t="shared" si="109"/>
        <v>0</v>
      </c>
      <c r="AV13" s="63">
        <f t="shared" si="110"/>
        <v>400000</v>
      </c>
      <c r="AW13" s="63">
        <f t="shared" si="111"/>
        <v>0</v>
      </c>
      <c r="AX13" s="63"/>
      <c r="AY13" s="63">
        <v>0</v>
      </c>
      <c r="AZ13" s="63">
        <f t="shared" si="112"/>
        <v>-400000</v>
      </c>
      <c r="BA13" s="63">
        <f t="shared" si="113"/>
        <v>0</v>
      </c>
      <c r="BB13" s="63">
        <f t="shared" si="114"/>
        <v>-400000</v>
      </c>
      <c r="BC13" s="40"/>
      <c r="BD13" s="63">
        <v>0</v>
      </c>
      <c r="BE13" s="63">
        <f t="shared" si="115"/>
        <v>-400000</v>
      </c>
      <c r="BF13" s="63">
        <f t="shared" si="116"/>
        <v>0</v>
      </c>
      <c r="BG13" s="63">
        <f t="shared" si="117"/>
        <v>-400000</v>
      </c>
      <c r="BH13" s="63">
        <f t="shared" si="118"/>
        <v>0</v>
      </c>
      <c r="BI13" s="49"/>
      <c r="BJ13" s="63">
        <v>400000</v>
      </c>
      <c r="BK13" s="64">
        <v>-400000</v>
      </c>
      <c r="BL13" s="63">
        <f t="shared" si="119"/>
        <v>0</v>
      </c>
      <c r="BM13" s="65">
        <v>400000</v>
      </c>
      <c r="BN13" s="63">
        <f t="shared" si="120"/>
        <v>400000</v>
      </c>
      <c r="BO13" s="64">
        <f t="shared" si="63"/>
        <v>0</v>
      </c>
      <c r="BP13" s="63">
        <f t="shared" si="64"/>
        <v>400000</v>
      </c>
      <c r="BQ13" s="63">
        <f t="shared" si="65"/>
        <v>0</v>
      </c>
      <c r="BR13" s="63">
        <f t="shared" si="66"/>
        <v>400000</v>
      </c>
      <c r="BS13" s="63">
        <f t="shared" si="67"/>
        <v>0</v>
      </c>
      <c r="BT13" s="49"/>
      <c r="BU13" s="49"/>
      <c r="BV13" s="48">
        <f t="shared" si="121"/>
        <v>400000</v>
      </c>
      <c r="BW13" s="48"/>
      <c r="BX13" s="48">
        <f t="shared" si="122"/>
        <v>400000</v>
      </c>
      <c r="BY13" s="48">
        <v>-266667</v>
      </c>
      <c r="BZ13" s="58">
        <v>133333</v>
      </c>
      <c r="CA13" s="58">
        <v>0</v>
      </c>
      <c r="CB13" s="55">
        <f t="shared" si="123"/>
        <v>-133333</v>
      </c>
      <c r="CC13" s="49" t="s">
        <v>259</v>
      </c>
      <c r="CD13" s="39">
        <v>250000</v>
      </c>
      <c r="CE13" s="58">
        <f t="shared" si="124"/>
        <v>116667</v>
      </c>
      <c r="CF13" s="58">
        <f t="shared" si="125"/>
        <v>250000</v>
      </c>
      <c r="CG13" s="49" t="s">
        <v>260</v>
      </c>
      <c r="CH13" s="39">
        <f>250000+150000</f>
        <v>400000</v>
      </c>
      <c r="CI13" s="58">
        <f t="shared" si="126"/>
        <v>266667</v>
      </c>
      <c r="CJ13" s="58">
        <f t="shared" si="127"/>
        <v>400000</v>
      </c>
      <c r="CK13" s="58">
        <f t="shared" si="128"/>
        <v>150000</v>
      </c>
      <c r="CL13" s="49" t="s">
        <v>261</v>
      </c>
      <c r="CM13" s="39">
        <v>0</v>
      </c>
      <c r="CN13" s="58">
        <f t="shared" ref="CN13:CN75" si="160">CM13-BZ13</f>
        <v>-133333</v>
      </c>
      <c r="CO13" s="58">
        <f t="shared" si="129"/>
        <v>0</v>
      </c>
      <c r="CP13" s="58">
        <f t="shared" si="130"/>
        <v>-400000</v>
      </c>
      <c r="CQ13" s="49"/>
      <c r="CR13" s="39">
        <v>0</v>
      </c>
      <c r="CS13" s="58">
        <f t="shared" si="131"/>
        <v>-133333</v>
      </c>
      <c r="CT13" s="58">
        <f t="shared" si="132"/>
        <v>0</v>
      </c>
      <c r="CU13" s="58">
        <f t="shared" si="133"/>
        <v>-400000</v>
      </c>
      <c r="CV13" s="58">
        <f t="shared" si="134"/>
        <v>0</v>
      </c>
      <c r="CW13" s="49"/>
      <c r="CX13" s="39">
        <v>339500</v>
      </c>
      <c r="CY13" s="58">
        <f t="shared" si="68"/>
        <v>206167</v>
      </c>
      <c r="CZ13" s="58">
        <f t="shared" si="69"/>
        <v>339500</v>
      </c>
      <c r="DA13" s="58">
        <f t="shared" si="70"/>
        <v>-60500</v>
      </c>
      <c r="DB13" s="58">
        <f t="shared" si="71"/>
        <v>339500</v>
      </c>
      <c r="DC13" s="49"/>
      <c r="DD13" s="39">
        <v>339500</v>
      </c>
      <c r="DE13" s="58">
        <f t="shared" si="72"/>
        <v>206167</v>
      </c>
      <c r="DF13" s="58">
        <f t="shared" si="73"/>
        <v>339500</v>
      </c>
      <c r="DG13" s="58">
        <f t="shared" si="135"/>
        <v>0</v>
      </c>
      <c r="DH13" s="49"/>
      <c r="DI13" s="39">
        <v>339500</v>
      </c>
      <c r="DJ13" s="49"/>
      <c r="DK13" s="61"/>
      <c r="DL13" s="58">
        <f t="shared" si="74"/>
        <v>339500</v>
      </c>
      <c r="DM13" s="73">
        <f t="shared" si="75"/>
        <v>206167</v>
      </c>
      <c r="DN13" s="81">
        <v>0</v>
      </c>
      <c r="DO13" s="10">
        <f t="shared" si="136"/>
        <v>-339500</v>
      </c>
      <c r="DP13" s="49" t="s">
        <v>262</v>
      </c>
      <c r="DQ13" s="78">
        <v>339500</v>
      </c>
      <c r="DR13" s="78"/>
      <c r="DS13" s="81">
        <f t="shared" si="76"/>
        <v>339500</v>
      </c>
      <c r="DT13" s="11">
        <f t="shared" si="137"/>
        <v>0</v>
      </c>
      <c r="DU13" s="10">
        <f t="shared" si="138"/>
        <v>339500</v>
      </c>
      <c r="DV13" s="10">
        <f t="shared" si="139"/>
        <v>0</v>
      </c>
      <c r="DW13" s="10">
        <f t="shared" si="140"/>
        <v>339500</v>
      </c>
      <c r="DX13" s="49"/>
      <c r="DY13" s="86"/>
      <c r="DZ13" s="81">
        <v>0</v>
      </c>
      <c r="EA13" s="11">
        <f t="shared" si="141"/>
        <v>-339500</v>
      </c>
      <c r="EB13" s="10">
        <f t="shared" si="142"/>
        <v>-339500</v>
      </c>
      <c r="EC13" s="10">
        <f t="shared" si="143"/>
        <v>-339500</v>
      </c>
      <c r="ED13" s="10">
        <f t="shared" si="144"/>
        <v>0</v>
      </c>
      <c r="EE13" s="10">
        <f t="shared" si="145"/>
        <v>-339500</v>
      </c>
      <c r="EF13" s="87" t="s">
        <v>263</v>
      </c>
      <c r="EG13" s="39"/>
      <c r="EH13" s="81">
        <f t="shared" si="146"/>
        <v>0</v>
      </c>
      <c r="EI13" s="11">
        <f t="shared" si="147"/>
        <v>-339500</v>
      </c>
      <c r="EJ13" s="10">
        <f t="shared" si="148"/>
        <v>0</v>
      </c>
      <c r="EK13" s="10">
        <f t="shared" si="149"/>
        <v>-339500</v>
      </c>
      <c r="EL13" s="10">
        <f t="shared" si="150"/>
        <v>0</v>
      </c>
      <c r="EM13" s="10">
        <f t="shared" si="151"/>
        <v>-339500</v>
      </c>
      <c r="EN13" s="10">
        <f t="shared" si="152"/>
        <v>0</v>
      </c>
      <c r="EO13" s="87" t="s">
        <v>263</v>
      </c>
      <c r="EP13" s="78">
        <v>0</v>
      </c>
      <c r="EQ13" s="81">
        <v>0</v>
      </c>
      <c r="ER13" s="81"/>
      <c r="ES13" s="81">
        <f t="shared" si="153"/>
        <v>0</v>
      </c>
      <c r="ET13" s="10">
        <f t="shared" si="154"/>
        <v>0</v>
      </c>
      <c r="EU13" s="10">
        <f t="shared" si="155"/>
        <v>-339500</v>
      </c>
      <c r="EV13" s="87"/>
      <c r="EW13" s="95"/>
      <c r="EX13" s="81">
        <v>0</v>
      </c>
      <c r="EY13" s="10">
        <f t="shared" si="156"/>
        <v>0</v>
      </c>
      <c r="EZ13" s="49"/>
      <c r="FA13" s="81">
        <v>0</v>
      </c>
      <c r="FB13" s="10">
        <f t="shared" si="77"/>
        <v>0</v>
      </c>
      <c r="FC13" s="10">
        <f t="shared" si="78"/>
        <v>0</v>
      </c>
      <c r="FD13" s="49"/>
      <c r="FE13" s="81">
        <f t="shared" si="157"/>
        <v>0</v>
      </c>
      <c r="FF13" s="10">
        <f t="shared" si="79"/>
        <v>0</v>
      </c>
      <c r="FG13" s="10">
        <f t="shared" si="80"/>
        <v>0</v>
      </c>
      <c r="FH13" s="10">
        <f t="shared" si="81"/>
        <v>0</v>
      </c>
      <c r="FI13" s="49"/>
      <c r="FJ13" s="81"/>
      <c r="FK13" s="10">
        <f t="shared" si="82"/>
        <v>0</v>
      </c>
      <c r="FL13" s="10">
        <f t="shared" si="83"/>
        <v>0</v>
      </c>
      <c r="FM13" s="10">
        <f t="shared" si="84"/>
        <v>0</v>
      </c>
      <c r="FN13" s="49"/>
      <c r="FO13" s="99">
        <f t="shared" si="158"/>
        <v>0</v>
      </c>
      <c r="FP13" s="10">
        <f t="shared" si="85"/>
        <v>0</v>
      </c>
      <c r="FQ13" s="10">
        <f t="shared" si="86"/>
        <v>0</v>
      </c>
      <c r="FR13" s="10">
        <f t="shared" si="87"/>
        <v>0</v>
      </c>
      <c r="FS13" s="10">
        <f t="shared" si="88"/>
        <v>0</v>
      </c>
      <c r="FT13" s="49"/>
      <c r="FU13" s="99">
        <f t="shared" ref="FU13:FU17" si="161">FP13</f>
        <v>0</v>
      </c>
      <c r="FV13" s="10">
        <f t="shared" si="89"/>
        <v>0</v>
      </c>
      <c r="FW13" s="10">
        <f t="shared" si="90"/>
        <v>0</v>
      </c>
      <c r="FX13" s="10">
        <f t="shared" si="91"/>
        <v>0</v>
      </c>
      <c r="FY13" s="10">
        <f t="shared" si="92"/>
        <v>0</v>
      </c>
      <c r="FZ13" s="49"/>
      <c r="GA13" s="99">
        <f t="shared" ref="GA13:GA14" si="162">FV13</f>
        <v>0</v>
      </c>
      <c r="GB13" s="99"/>
      <c r="GC13" s="99">
        <f t="shared" si="0"/>
        <v>0</v>
      </c>
      <c r="GD13" s="10">
        <f t="shared" si="58"/>
        <v>0</v>
      </c>
      <c r="GE13" s="10">
        <f t="shared" si="59"/>
        <v>0</v>
      </c>
      <c r="GF13" s="10">
        <f t="shared" si="60"/>
        <v>0</v>
      </c>
      <c r="GG13" s="10">
        <f t="shared" si="61"/>
        <v>0</v>
      </c>
      <c r="GH13" s="49"/>
      <c r="GI13" s="61"/>
      <c r="GJ13" s="99">
        <f t="shared" si="4"/>
        <v>0</v>
      </c>
      <c r="GK13" s="49"/>
      <c r="GL13" s="63"/>
      <c r="GM13" s="122">
        <f t="shared" si="5"/>
        <v>0</v>
      </c>
      <c r="GN13" s="49"/>
      <c r="GO13" s="63"/>
      <c r="GP13" s="122">
        <f t="shared" si="6"/>
        <v>0</v>
      </c>
      <c r="GQ13" s="122">
        <f t="shared" si="7"/>
        <v>0</v>
      </c>
      <c r="GR13" s="49"/>
      <c r="GS13" s="135">
        <f t="shared" si="8"/>
        <v>0</v>
      </c>
      <c r="GT13" s="130">
        <f t="shared" si="9"/>
        <v>0</v>
      </c>
      <c r="GU13" s="130">
        <f t="shared" si="10"/>
        <v>0</v>
      </c>
      <c r="GV13" s="130">
        <f t="shared" si="11"/>
        <v>0</v>
      </c>
      <c r="GW13" s="49"/>
      <c r="GX13" s="63"/>
      <c r="GY13" s="122">
        <f t="shared" si="12"/>
        <v>0</v>
      </c>
      <c r="GZ13" s="122">
        <f t="shared" si="13"/>
        <v>0</v>
      </c>
      <c r="HA13" s="122">
        <f t="shared" si="14"/>
        <v>0</v>
      </c>
      <c r="HB13" s="122">
        <f t="shared" si="15"/>
        <v>0</v>
      </c>
      <c r="HC13" s="49"/>
      <c r="HD13" s="63"/>
      <c r="HE13" s="122">
        <f t="shared" si="16"/>
        <v>0</v>
      </c>
      <c r="HF13" s="122">
        <f t="shared" si="17"/>
        <v>0</v>
      </c>
      <c r="HG13" s="122">
        <f t="shared" si="1"/>
        <v>0</v>
      </c>
      <c r="HH13" s="122">
        <f t="shared" si="18"/>
        <v>0</v>
      </c>
      <c r="HI13" s="49"/>
      <c r="HJ13" s="63"/>
      <c r="HK13" s="122">
        <f t="shared" si="19"/>
        <v>0</v>
      </c>
      <c r="HL13" s="122">
        <f t="shared" si="20"/>
        <v>0</v>
      </c>
      <c r="HM13" s="122">
        <f t="shared" si="21"/>
        <v>0</v>
      </c>
      <c r="HN13" s="122">
        <f t="shared" si="22"/>
        <v>0</v>
      </c>
      <c r="HO13" s="49"/>
      <c r="HP13" s="64"/>
      <c r="HQ13" s="64">
        <f t="shared" si="23"/>
        <v>0</v>
      </c>
      <c r="HR13" s="63">
        <f t="shared" si="24"/>
        <v>0</v>
      </c>
      <c r="HS13" s="122">
        <f t="shared" si="25"/>
        <v>0</v>
      </c>
      <c r="HT13" s="122">
        <f t="shared" si="26"/>
        <v>0</v>
      </c>
      <c r="HU13" s="122">
        <f t="shared" si="27"/>
        <v>0</v>
      </c>
      <c r="HV13" s="49"/>
      <c r="HW13" s="63"/>
      <c r="HX13" s="122">
        <f t="shared" si="28"/>
        <v>0</v>
      </c>
      <c r="HY13" s="49"/>
      <c r="HZ13" s="63"/>
      <c r="IA13" s="159">
        <f t="shared" si="29"/>
        <v>0</v>
      </c>
      <c r="IB13" s="159">
        <f t="shared" si="30"/>
        <v>0</v>
      </c>
      <c r="IC13" s="84"/>
      <c r="ID13" s="63"/>
      <c r="IE13" s="159">
        <f t="shared" si="31"/>
        <v>0</v>
      </c>
      <c r="IF13" s="159">
        <f t="shared" si="32"/>
        <v>0</v>
      </c>
      <c r="IG13" s="159">
        <f t="shared" si="33"/>
        <v>0</v>
      </c>
      <c r="IH13" s="84"/>
      <c r="IJ13" s="63"/>
      <c r="IK13" s="159">
        <f t="shared" si="34"/>
        <v>0</v>
      </c>
      <c r="IL13" s="159">
        <f t="shared" si="35"/>
        <v>0</v>
      </c>
      <c r="IM13" s="159">
        <f t="shared" si="36"/>
        <v>0</v>
      </c>
      <c r="IN13" s="84"/>
      <c r="IO13" s="63"/>
      <c r="IP13" s="159">
        <f t="shared" si="37"/>
        <v>0</v>
      </c>
      <c r="IQ13" s="159">
        <f t="shared" si="38"/>
        <v>0</v>
      </c>
      <c r="IR13" s="159">
        <f t="shared" si="39"/>
        <v>0</v>
      </c>
      <c r="IS13" s="159">
        <f t="shared" si="40"/>
        <v>0</v>
      </c>
      <c r="IT13" s="84"/>
      <c r="IU13" s="63"/>
      <c r="IV13" s="159">
        <f t="shared" si="41"/>
        <v>0</v>
      </c>
      <c r="IW13" s="159">
        <f t="shared" si="42"/>
        <v>0</v>
      </c>
      <c r="IX13" s="159">
        <f t="shared" si="43"/>
        <v>0</v>
      </c>
      <c r="IY13" s="159">
        <f t="shared" si="44"/>
        <v>0</v>
      </c>
      <c r="IZ13" s="84"/>
      <c r="JA13" s="63"/>
      <c r="JB13" s="159">
        <f t="shared" si="45"/>
        <v>0</v>
      </c>
      <c r="JC13" s="159">
        <f t="shared" si="46"/>
        <v>0</v>
      </c>
      <c r="JD13" s="159">
        <f t="shared" si="47"/>
        <v>0</v>
      </c>
      <c r="JE13" s="159">
        <f t="shared" si="48"/>
        <v>0</v>
      </c>
      <c r="JF13" s="159">
        <f t="shared" si="49"/>
        <v>0</v>
      </c>
      <c r="JG13" s="84"/>
      <c r="JH13" s="63"/>
      <c r="JI13" s="159">
        <f t="shared" si="50"/>
        <v>0</v>
      </c>
      <c r="JJ13" s="159">
        <f t="shared" si="51"/>
        <v>0</v>
      </c>
      <c r="JK13" s="77"/>
      <c r="JL13" s="64"/>
      <c r="JM13" s="159">
        <f t="shared" si="52"/>
        <v>0</v>
      </c>
      <c r="JN13" s="159">
        <f t="shared" si="53"/>
        <v>0</v>
      </c>
      <c r="JO13" s="13"/>
    </row>
    <row r="14" spans="1:275" ht="12.75" hidden="1" customHeight="1" x14ac:dyDescent="0.2">
      <c r="A14" s="9" t="s">
        <v>264</v>
      </c>
      <c r="B14" s="171"/>
      <c r="C14" s="12" t="s">
        <v>265</v>
      </c>
      <c r="D14" s="65">
        <v>0</v>
      </c>
      <c r="E14" s="65">
        <v>0</v>
      </c>
      <c r="F14" s="10">
        <f t="shared" si="93"/>
        <v>0</v>
      </c>
      <c r="G14" s="11"/>
      <c r="H14" s="10">
        <f t="shared" si="94"/>
        <v>0</v>
      </c>
      <c r="I14" s="11"/>
      <c r="J14" s="37"/>
      <c r="K14" s="65"/>
      <c r="L14" s="63">
        <f t="shared" si="95"/>
        <v>0</v>
      </c>
      <c r="M14" s="65"/>
      <c r="N14" s="65"/>
      <c r="O14" s="65"/>
      <c r="P14" s="63">
        <f t="shared" si="97"/>
        <v>0</v>
      </c>
      <c r="Q14" s="65"/>
      <c r="R14" s="65"/>
      <c r="S14" s="65"/>
      <c r="T14" s="63">
        <f t="shared" si="99"/>
        <v>0</v>
      </c>
      <c r="U14" s="65"/>
      <c r="V14" s="65"/>
      <c r="W14" s="65"/>
      <c r="X14" s="65"/>
      <c r="Y14" s="65"/>
      <c r="Z14" s="65"/>
      <c r="AA14" s="65"/>
      <c r="AB14" s="65"/>
      <c r="AC14" s="65"/>
      <c r="AD14" s="65"/>
      <c r="AE14" s="65"/>
      <c r="AF14" s="65"/>
      <c r="AG14" s="65">
        <v>0</v>
      </c>
      <c r="AH14" s="65"/>
      <c r="AI14" s="65"/>
      <c r="AJ14" s="65"/>
      <c r="AK14" s="65"/>
      <c r="AL14" s="65"/>
      <c r="AM14" s="65">
        <v>0</v>
      </c>
      <c r="AN14" s="65">
        <v>4529410</v>
      </c>
      <c r="AO14" s="65">
        <f t="shared" si="106"/>
        <v>4529410</v>
      </c>
      <c r="AP14" s="65"/>
      <c r="AQ14" s="65">
        <v>0</v>
      </c>
      <c r="AR14" s="63">
        <f t="shared" si="107"/>
        <v>0</v>
      </c>
      <c r="AS14" s="63">
        <f t="shared" si="108"/>
        <v>-4529410</v>
      </c>
      <c r="AT14" s="65">
        <v>0</v>
      </c>
      <c r="AU14" s="63">
        <f t="shared" si="109"/>
        <v>0</v>
      </c>
      <c r="AV14" s="63">
        <f t="shared" si="110"/>
        <v>-4529410</v>
      </c>
      <c r="AW14" s="63">
        <f t="shared" si="111"/>
        <v>0</v>
      </c>
      <c r="AX14" s="63"/>
      <c r="AY14" s="65">
        <v>0</v>
      </c>
      <c r="AZ14" s="63">
        <f t="shared" si="112"/>
        <v>0</v>
      </c>
      <c r="BA14" s="63">
        <f t="shared" si="113"/>
        <v>-4529410</v>
      </c>
      <c r="BB14" s="63">
        <f t="shared" si="114"/>
        <v>0</v>
      </c>
      <c r="BC14" s="40"/>
      <c r="BD14" s="65">
        <v>0</v>
      </c>
      <c r="BE14" s="63">
        <f t="shared" si="115"/>
        <v>0</v>
      </c>
      <c r="BF14" s="63">
        <f t="shared" si="116"/>
        <v>-4529410</v>
      </c>
      <c r="BG14" s="63">
        <f t="shared" si="117"/>
        <v>0</v>
      </c>
      <c r="BH14" s="63">
        <f t="shared" si="118"/>
        <v>0</v>
      </c>
      <c r="BI14" s="49"/>
      <c r="BJ14" s="65"/>
      <c r="BK14" s="6"/>
      <c r="BL14" s="63">
        <f t="shared" si="119"/>
        <v>0</v>
      </c>
      <c r="BM14" s="65"/>
      <c r="BN14" s="63">
        <f t="shared" si="120"/>
        <v>0</v>
      </c>
      <c r="BO14" s="64">
        <f t="shared" si="63"/>
        <v>0</v>
      </c>
      <c r="BP14" s="63">
        <f t="shared" si="64"/>
        <v>-4529410</v>
      </c>
      <c r="BQ14" s="63">
        <f t="shared" si="65"/>
        <v>0</v>
      </c>
      <c r="BR14" s="63">
        <f t="shared" si="66"/>
        <v>0</v>
      </c>
      <c r="BS14" s="63">
        <f t="shared" si="67"/>
        <v>0</v>
      </c>
      <c r="BT14" s="49"/>
      <c r="BU14" s="49"/>
      <c r="BV14" s="48">
        <f t="shared" si="121"/>
        <v>0</v>
      </c>
      <c r="BW14" s="48"/>
      <c r="BX14" s="48">
        <f t="shared" si="122"/>
        <v>0</v>
      </c>
      <c r="BY14" s="48"/>
      <c r="BZ14" s="58">
        <v>0</v>
      </c>
      <c r="CA14" s="58"/>
      <c r="CB14" s="55"/>
      <c r="CC14" s="49"/>
      <c r="CD14" s="39"/>
      <c r="CE14" s="58">
        <f t="shared" si="124"/>
        <v>0</v>
      </c>
      <c r="CF14" s="58">
        <f t="shared" si="125"/>
        <v>0</v>
      </c>
      <c r="CG14" s="49"/>
      <c r="CH14" s="39"/>
      <c r="CI14" s="58">
        <f t="shared" si="126"/>
        <v>0</v>
      </c>
      <c r="CJ14" s="58">
        <f t="shared" si="127"/>
        <v>0</v>
      </c>
      <c r="CK14" s="58">
        <f t="shared" si="128"/>
        <v>0</v>
      </c>
      <c r="CL14" s="49"/>
      <c r="CM14" s="39"/>
      <c r="CN14" s="58">
        <f t="shared" si="160"/>
        <v>0</v>
      </c>
      <c r="CO14" s="58">
        <f t="shared" si="129"/>
        <v>0</v>
      </c>
      <c r="CP14" s="58">
        <f t="shared" si="130"/>
        <v>0</v>
      </c>
      <c r="CQ14" s="49"/>
      <c r="CR14" s="39"/>
      <c r="CS14" s="58">
        <f t="shared" si="131"/>
        <v>0</v>
      </c>
      <c r="CT14" s="58">
        <f t="shared" si="132"/>
        <v>0</v>
      </c>
      <c r="CU14" s="58">
        <f t="shared" si="133"/>
        <v>0</v>
      </c>
      <c r="CV14" s="58">
        <f t="shared" si="134"/>
        <v>0</v>
      </c>
      <c r="CW14" s="49"/>
      <c r="CX14" s="39"/>
      <c r="CY14" s="58">
        <f t="shared" si="68"/>
        <v>0</v>
      </c>
      <c r="CZ14" s="58">
        <f t="shared" si="69"/>
        <v>0</v>
      </c>
      <c r="DA14" s="58">
        <f t="shared" si="70"/>
        <v>0</v>
      </c>
      <c r="DB14" s="58">
        <f t="shared" si="71"/>
        <v>0</v>
      </c>
      <c r="DC14" s="49"/>
      <c r="DD14" s="39"/>
      <c r="DE14" s="58">
        <f t="shared" si="72"/>
        <v>0</v>
      </c>
      <c r="DF14" s="58">
        <f t="shared" si="73"/>
        <v>0</v>
      </c>
      <c r="DG14" s="58">
        <f t="shared" si="135"/>
        <v>0</v>
      </c>
      <c r="DH14" s="49"/>
      <c r="DI14" s="39"/>
      <c r="DJ14" s="49"/>
      <c r="DK14" s="61"/>
      <c r="DL14" s="58">
        <f t="shared" si="74"/>
        <v>0</v>
      </c>
      <c r="DM14" s="73">
        <f t="shared" si="75"/>
        <v>0</v>
      </c>
      <c r="DN14" s="81"/>
      <c r="DO14" s="10">
        <f t="shared" si="136"/>
        <v>0</v>
      </c>
      <c r="DP14" s="49"/>
      <c r="DQ14" s="78"/>
      <c r="DR14" s="78"/>
      <c r="DS14" s="81">
        <f t="shared" si="76"/>
        <v>0</v>
      </c>
      <c r="DT14" s="11">
        <f t="shared" si="137"/>
        <v>0</v>
      </c>
      <c r="DU14" s="10">
        <f t="shared" si="138"/>
        <v>0</v>
      </c>
      <c r="DV14" s="10">
        <f t="shared" si="139"/>
        <v>0</v>
      </c>
      <c r="DW14" s="10">
        <f t="shared" si="140"/>
        <v>0</v>
      </c>
      <c r="DX14" s="49"/>
      <c r="DY14" s="86"/>
      <c r="DZ14" s="81"/>
      <c r="EA14" s="11">
        <f t="shared" si="141"/>
        <v>0</v>
      </c>
      <c r="EB14" s="10">
        <f t="shared" si="142"/>
        <v>0</v>
      </c>
      <c r="EC14" s="10">
        <f t="shared" si="143"/>
        <v>0</v>
      </c>
      <c r="ED14" s="10">
        <f t="shared" si="144"/>
        <v>0</v>
      </c>
      <c r="EE14" s="10">
        <f t="shared" si="145"/>
        <v>0</v>
      </c>
      <c r="EF14" s="87"/>
      <c r="EG14" s="39"/>
      <c r="EH14" s="81">
        <f t="shared" si="146"/>
        <v>0</v>
      </c>
      <c r="EI14" s="11">
        <f t="shared" si="147"/>
        <v>0</v>
      </c>
      <c r="EJ14" s="10">
        <f t="shared" si="148"/>
        <v>0</v>
      </c>
      <c r="EK14" s="10">
        <f t="shared" si="149"/>
        <v>0</v>
      </c>
      <c r="EL14" s="10">
        <f t="shared" si="150"/>
        <v>0</v>
      </c>
      <c r="EM14" s="10">
        <f t="shared" si="151"/>
        <v>0</v>
      </c>
      <c r="EN14" s="10">
        <f t="shared" si="152"/>
        <v>0</v>
      </c>
      <c r="EO14" s="87"/>
      <c r="EP14" s="78"/>
      <c r="EQ14" s="81"/>
      <c r="ER14" s="81"/>
      <c r="ES14" s="81">
        <f t="shared" si="153"/>
        <v>0</v>
      </c>
      <c r="ET14" s="10">
        <f t="shared" si="154"/>
        <v>0</v>
      </c>
      <c r="EU14" s="10">
        <f t="shared" si="155"/>
        <v>0</v>
      </c>
      <c r="EV14" s="87"/>
      <c r="EW14" s="95"/>
      <c r="EX14" s="81">
        <v>0</v>
      </c>
      <c r="EY14" s="10">
        <f t="shared" si="156"/>
        <v>0</v>
      </c>
      <c r="EZ14" s="49"/>
      <c r="FA14" s="81"/>
      <c r="FB14" s="10">
        <f t="shared" si="77"/>
        <v>0</v>
      </c>
      <c r="FC14" s="10">
        <f t="shared" si="78"/>
        <v>0</v>
      </c>
      <c r="FD14" s="49"/>
      <c r="FE14" s="81">
        <f t="shared" si="157"/>
        <v>0</v>
      </c>
      <c r="FF14" s="10">
        <f t="shared" si="79"/>
        <v>0</v>
      </c>
      <c r="FG14" s="10">
        <f t="shared" si="80"/>
        <v>0</v>
      </c>
      <c r="FH14" s="10">
        <f t="shared" si="81"/>
        <v>0</v>
      </c>
      <c r="FI14" s="49"/>
      <c r="FJ14" s="81"/>
      <c r="FK14" s="10">
        <f t="shared" si="82"/>
        <v>0</v>
      </c>
      <c r="FL14" s="10">
        <f t="shared" si="83"/>
        <v>0</v>
      </c>
      <c r="FM14" s="10">
        <f t="shared" si="84"/>
        <v>0</v>
      </c>
      <c r="FN14" s="49"/>
      <c r="FO14" s="99">
        <f t="shared" si="158"/>
        <v>0</v>
      </c>
      <c r="FP14" s="10">
        <f t="shared" si="85"/>
        <v>0</v>
      </c>
      <c r="FQ14" s="10">
        <f t="shared" si="86"/>
        <v>0</v>
      </c>
      <c r="FR14" s="10">
        <f t="shared" si="87"/>
        <v>0</v>
      </c>
      <c r="FS14" s="10">
        <f t="shared" si="88"/>
        <v>0</v>
      </c>
      <c r="FT14" s="49"/>
      <c r="FU14" s="99">
        <f t="shared" si="161"/>
        <v>0</v>
      </c>
      <c r="FV14" s="10">
        <f t="shared" si="89"/>
        <v>0</v>
      </c>
      <c r="FW14" s="10">
        <f t="shared" si="90"/>
        <v>0</v>
      </c>
      <c r="FX14" s="10">
        <f t="shared" si="91"/>
        <v>0</v>
      </c>
      <c r="FY14" s="10">
        <f t="shared" si="92"/>
        <v>0</v>
      </c>
      <c r="FZ14" s="49"/>
      <c r="GA14" s="99">
        <f t="shared" si="162"/>
        <v>0</v>
      </c>
      <c r="GB14" s="99"/>
      <c r="GC14" s="99">
        <f t="shared" si="0"/>
        <v>0</v>
      </c>
      <c r="GD14" s="10">
        <f t="shared" si="58"/>
        <v>0</v>
      </c>
      <c r="GE14" s="10">
        <f t="shared" si="59"/>
        <v>0</v>
      </c>
      <c r="GF14" s="10">
        <f t="shared" si="60"/>
        <v>0</v>
      </c>
      <c r="GG14" s="10">
        <f t="shared" si="61"/>
        <v>0</v>
      </c>
      <c r="GH14" s="49"/>
      <c r="GI14" s="61"/>
      <c r="GJ14" s="99">
        <f t="shared" si="4"/>
        <v>0</v>
      </c>
      <c r="GK14" s="49"/>
      <c r="GL14" s="63"/>
      <c r="GM14" s="122">
        <f t="shared" si="5"/>
        <v>0</v>
      </c>
      <c r="GN14" s="49"/>
      <c r="GO14" s="63"/>
      <c r="GP14" s="122">
        <f t="shared" si="6"/>
        <v>0</v>
      </c>
      <c r="GQ14" s="122">
        <f t="shared" si="7"/>
        <v>0</v>
      </c>
      <c r="GR14" s="49"/>
      <c r="GS14" s="135">
        <f t="shared" si="8"/>
        <v>0</v>
      </c>
      <c r="GT14" s="130">
        <f t="shared" si="9"/>
        <v>0</v>
      </c>
      <c r="GU14" s="130">
        <f t="shared" si="10"/>
        <v>0</v>
      </c>
      <c r="GV14" s="130">
        <f t="shared" si="11"/>
        <v>0</v>
      </c>
      <c r="GW14" s="49"/>
      <c r="GX14" s="63"/>
      <c r="GY14" s="122">
        <f t="shared" si="12"/>
        <v>0</v>
      </c>
      <c r="GZ14" s="122">
        <f t="shared" si="13"/>
        <v>0</v>
      </c>
      <c r="HA14" s="122">
        <f t="shared" si="14"/>
        <v>0</v>
      </c>
      <c r="HB14" s="122">
        <f t="shared" si="15"/>
        <v>0</v>
      </c>
      <c r="HC14" s="49"/>
      <c r="HD14" s="63"/>
      <c r="HE14" s="122">
        <f t="shared" si="16"/>
        <v>0</v>
      </c>
      <c r="HF14" s="122">
        <f t="shared" si="17"/>
        <v>0</v>
      </c>
      <c r="HG14" s="122">
        <f t="shared" si="1"/>
        <v>0</v>
      </c>
      <c r="HH14" s="122">
        <f t="shared" si="18"/>
        <v>0</v>
      </c>
      <c r="HI14" s="49"/>
      <c r="HJ14" s="63"/>
      <c r="HK14" s="122">
        <f t="shared" si="19"/>
        <v>0</v>
      </c>
      <c r="HL14" s="122">
        <f t="shared" si="20"/>
        <v>0</v>
      </c>
      <c r="HM14" s="122">
        <f t="shared" si="21"/>
        <v>0</v>
      </c>
      <c r="HN14" s="122">
        <f t="shared" si="22"/>
        <v>0</v>
      </c>
      <c r="HO14" s="49"/>
      <c r="HP14" s="64"/>
      <c r="HQ14" s="64">
        <f t="shared" si="23"/>
        <v>0</v>
      </c>
      <c r="HR14" s="63">
        <f t="shared" si="24"/>
        <v>0</v>
      </c>
      <c r="HS14" s="122">
        <f t="shared" si="25"/>
        <v>0</v>
      </c>
      <c r="HT14" s="122">
        <f t="shared" si="26"/>
        <v>0</v>
      </c>
      <c r="HU14" s="122">
        <f t="shared" si="27"/>
        <v>0</v>
      </c>
      <c r="HV14" s="49"/>
      <c r="HW14" s="63"/>
      <c r="HX14" s="122">
        <f t="shared" si="28"/>
        <v>0</v>
      </c>
      <c r="HY14" s="49"/>
      <c r="HZ14" s="63"/>
      <c r="IA14" s="159">
        <f t="shared" si="29"/>
        <v>0</v>
      </c>
      <c r="IB14" s="159">
        <f t="shared" si="30"/>
        <v>0</v>
      </c>
      <c r="IC14" s="84"/>
      <c r="ID14" s="63"/>
      <c r="IE14" s="159">
        <f t="shared" si="31"/>
        <v>0</v>
      </c>
      <c r="IF14" s="159">
        <f t="shared" si="32"/>
        <v>0</v>
      </c>
      <c r="IG14" s="159">
        <f t="shared" si="33"/>
        <v>0</v>
      </c>
      <c r="IH14" s="84"/>
      <c r="IJ14" s="63"/>
      <c r="IK14" s="159">
        <f t="shared" si="34"/>
        <v>0</v>
      </c>
      <c r="IL14" s="159">
        <f t="shared" si="35"/>
        <v>0</v>
      </c>
      <c r="IM14" s="159">
        <f t="shared" si="36"/>
        <v>0</v>
      </c>
      <c r="IN14" s="84"/>
      <c r="IO14" s="63"/>
      <c r="IP14" s="159">
        <f t="shared" si="37"/>
        <v>0</v>
      </c>
      <c r="IQ14" s="159">
        <f t="shared" si="38"/>
        <v>0</v>
      </c>
      <c r="IR14" s="159">
        <f t="shared" si="39"/>
        <v>0</v>
      </c>
      <c r="IS14" s="159">
        <f t="shared" si="40"/>
        <v>0</v>
      </c>
      <c r="IT14" s="84"/>
      <c r="IU14" s="63"/>
      <c r="IV14" s="159">
        <f t="shared" si="41"/>
        <v>0</v>
      </c>
      <c r="IW14" s="159">
        <f t="shared" si="42"/>
        <v>0</v>
      </c>
      <c r="IX14" s="159">
        <f t="shared" si="43"/>
        <v>0</v>
      </c>
      <c r="IY14" s="159">
        <f t="shared" si="44"/>
        <v>0</v>
      </c>
      <c r="IZ14" s="84"/>
      <c r="JA14" s="63"/>
      <c r="JB14" s="159">
        <f t="shared" si="45"/>
        <v>0</v>
      </c>
      <c r="JC14" s="159">
        <f t="shared" si="46"/>
        <v>0</v>
      </c>
      <c r="JD14" s="159">
        <f t="shared" si="47"/>
        <v>0</v>
      </c>
      <c r="JE14" s="159">
        <f t="shared" si="48"/>
        <v>0</v>
      </c>
      <c r="JF14" s="159">
        <f t="shared" si="49"/>
        <v>0</v>
      </c>
      <c r="JG14" s="84"/>
      <c r="JH14" s="63"/>
      <c r="JI14" s="159">
        <f t="shared" si="50"/>
        <v>0</v>
      </c>
      <c r="JJ14" s="159">
        <f t="shared" si="51"/>
        <v>0</v>
      </c>
      <c r="JK14" s="77"/>
      <c r="JL14" s="64"/>
      <c r="JM14" s="159">
        <f t="shared" si="52"/>
        <v>0</v>
      </c>
      <c r="JN14" s="159">
        <f t="shared" si="53"/>
        <v>0</v>
      </c>
      <c r="JO14" s="13"/>
    </row>
    <row r="15" spans="1:275" ht="51" customHeight="1" x14ac:dyDescent="0.2">
      <c r="A15" s="9" t="s">
        <v>266</v>
      </c>
      <c r="B15" s="171"/>
      <c r="C15" s="12" t="s">
        <v>267</v>
      </c>
      <c r="D15" s="65">
        <v>1895016</v>
      </c>
      <c r="E15" s="65">
        <v>0</v>
      </c>
      <c r="F15" s="10">
        <f t="shared" si="93"/>
        <v>-1895016</v>
      </c>
      <c r="G15" s="10">
        <v>1800000</v>
      </c>
      <c r="H15" s="10">
        <f t="shared" si="94"/>
        <v>-95016</v>
      </c>
      <c r="I15" s="10">
        <f t="shared" ref="I15:I53" si="163">G15-E15</f>
        <v>1800000</v>
      </c>
      <c r="J15" s="13" t="s">
        <v>258</v>
      </c>
      <c r="K15" s="63">
        <v>1900000</v>
      </c>
      <c r="L15" s="63">
        <f t="shared" si="95"/>
        <v>4984</v>
      </c>
      <c r="M15" s="63">
        <f t="shared" ref="M15:M53" si="164">K15-E15</f>
        <v>1900000</v>
      </c>
      <c r="N15" s="63">
        <f t="shared" si="96"/>
        <v>100000</v>
      </c>
      <c r="O15" s="63">
        <v>2800000</v>
      </c>
      <c r="P15" s="63">
        <f t="shared" si="97"/>
        <v>904984</v>
      </c>
      <c r="Q15" s="63">
        <f t="shared" ref="Q15:Q53" si="165">O15-E15</f>
        <v>2800000</v>
      </c>
      <c r="R15" s="63">
        <f t="shared" si="98"/>
        <v>900000</v>
      </c>
      <c r="S15" s="63">
        <v>2800000</v>
      </c>
      <c r="T15" s="63">
        <f t="shared" si="99"/>
        <v>904984</v>
      </c>
      <c r="U15" s="63">
        <f t="shared" ref="U15:U53" si="166">S15-E15</f>
        <v>2800000</v>
      </c>
      <c r="V15" s="63">
        <f t="shared" si="159"/>
        <v>900000</v>
      </c>
      <c r="W15" s="63">
        <f t="shared" si="100"/>
        <v>0</v>
      </c>
      <c r="X15" s="63">
        <v>2000000</v>
      </c>
      <c r="Y15" s="63">
        <f t="shared" ref="Y15:Y53" si="167">X15-D15</f>
        <v>104984</v>
      </c>
      <c r="Z15" s="63">
        <f t="shared" ref="Z15:Z53" si="168">X15-E15</f>
        <v>2000000</v>
      </c>
      <c r="AA15" s="63">
        <f t="shared" si="101"/>
        <v>100000</v>
      </c>
      <c r="AB15" s="63">
        <f t="shared" si="102"/>
        <v>-800000</v>
      </c>
      <c r="AC15" s="63">
        <v>2000000</v>
      </c>
      <c r="AD15" s="63">
        <f t="shared" ref="AD15:AD53" si="169">AC15-D15</f>
        <v>104984</v>
      </c>
      <c r="AE15" s="63">
        <f t="shared" si="103"/>
        <v>0</v>
      </c>
      <c r="AF15" s="63">
        <f t="shared" si="62"/>
        <v>0</v>
      </c>
      <c r="AG15" s="63">
        <v>2000000</v>
      </c>
      <c r="AH15" s="63">
        <f t="shared" ref="AH15:AH53" si="170">AG15-D15</f>
        <v>104984</v>
      </c>
      <c r="AI15" s="63"/>
      <c r="AJ15" s="63">
        <f t="shared" si="104"/>
        <v>2000000</v>
      </c>
      <c r="AK15" s="63"/>
      <c r="AL15" s="63"/>
      <c r="AM15" s="63">
        <f t="shared" si="105"/>
        <v>2000000</v>
      </c>
      <c r="AN15" s="63">
        <v>0</v>
      </c>
      <c r="AO15" s="63">
        <f t="shared" si="106"/>
        <v>-2000000</v>
      </c>
      <c r="AP15" s="63"/>
      <c r="AQ15" s="63">
        <v>1789671</v>
      </c>
      <c r="AR15" s="63">
        <f t="shared" si="107"/>
        <v>-210329</v>
      </c>
      <c r="AS15" s="63">
        <f t="shared" si="108"/>
        <v>1789671</v>
      </c>
      <c r="AT15" s="63">
        <v>1789671</v>
      </c>
      <c r="AU15" s="63">
        <f t="shared" si="109"/>
        <v>-210329</v>
      </c>
      <c r="AV15" s="63">
        <f t="shared" si="110"/>
        <v>1789671</v>
      </c>
      <c r="AW15" s="63">
        <f t="shared" si="111"/>
        <v>0</v>
      </c>
      <c r="AX15" s="63" t="s">
        <v>268</v>
      </c>
      <c r="AY15" s="63">
        <v>2400000</v>
      </c>
      <c r="AZ15" s="63">
        <f t="shared" si="112"/>
        <v>400000</v>
      </c>
      <c r="BA15" s="63">
        <f t="shared" si="113"/>
        <v>2400000</v>
      </c>
      <c r="BB15" s="63">
        <f t="shared" si="114"/>
        <v>610329</v>
      </c>
      <c r="BC15" s="61" t="s">
        <v>269</v>
      </c>
      <c r="BD15" s="63">
        <v>2600000</v>
      </c>
      <c r="BE15" s="63">
        <f t="shared" si="115"/>
        <v>600000</v>
      </c>
      <c r="BF15" s="63">
        <f t="shared" si="116"/>
        <v>2600000</v>
      </c>
      <c r="BG15" s="63">
        <f t="shared" si="117"/>
        <v>810329</v>
      </c>
      <c r="BH15" s="63">
        <f t="shared" si="118"/>
        <v>200000</v>
      </c>
      <c r="BI15" s="49" t="s">
        <v>270</v>
      </c>
      <c r="BJ15" s="63">
        <v>2200000</v>
      </c>
      <c r="BK15" s="64">
        <v>-600000</v>
      </c>
      <c r="BL15" s="63">
        <f t="shared" si="119"/>
        <v>1600000</v>
      </c>
      <c r="BM15" s="65">
        <v>600000</v>
      </c>
      <c r="BN15" s="63">
        <f t="shared" si="120"/>
        <v>2200000</v>
      </c>
      <c r="BO15" s="64">
        <f t="shared" si="63"/>
        <v>200000</v>
      </c>
      <c r="BP15" s="63">
        <f t="shared" si="64"/>
        <v>2200000</v>
      </c>
      <c r="BQ15" s="63">
        <f t="shared" si="65"/>
        <v>410329</v>
      </c>
      <c r="BR15" s="63">
        <f t="shared" si="66"/>
        <v>-400000</v>
      </c>
      <c r="BS15" s="63">
        <f t="shared" si="67"/>
        <v>0</v>
      </c>
      <c r="BT15" s="49" t="s">
        <v>271</v>
      </c>
      <c r="BU15" s="49"/>
      <c r="BV15" s="48">
        <f t="shared" si="121"/>
        <v>2200000</v>
      </c>
      <c r="BW15" s="48"/>
      <c r="BX15" s="48">
        <f t="shared" si="122"/>
        <v>2200000</v>
      </c>
      <c r="BY15" s="48">
        <v>-580000</v>
      </c>
      <c r="BZ15" s="58">
        <v>1620000</v>
      </c>
      <c r="CA15" s="58">
        <v>0</v>
      </c>
      <c r="CB15" s="55">
        <f t="shared" ref="CB15:CB26" si="171">CA15-BZ15</f>
        <v>-1620000</v>
      </c>
      <c r="CC15" s="49" t="s">
        <v>272</v>
      </c>
      <c r="CD15" s="39">
        <v>1549389</v>
      </c>
      <c r="CE15" s="58">
        <f t="shared" si="124"/>
        <v>-70611</v>
      </c>
      <c r="CF15" s="58">
        <f t="shared" si="125"/>
        <v>1549389</v>
      </c>
      <c r="CG15" s="49" t="s">
        <v>273</v>
      </c>
      <c r="CH15" s="39">
        <f>1549389+200000</f>
        <v>1749389</v>
      </c>
      <c r="CI15" s="58">
        <f t="shared" si="126"/>
        <v>129389</v>
      </c>
      <c r="CJ15" s="58">
        <f t="shared" si="127"/>
        <v>1749389</v>
      </c>
      <c r="CK15" s="58">
        <f t="shared" si="128"/>
        <v>200000</v>
      </c>
      <c r="CL15" s="49" t="s">
        <v>274</v>
      </c>
      <c r="CM15" s="39">
        <v>2100000</v>
      </c>
      <c r="CN15" s="58">
        <f t="shared" si="160"/>
        <v>480000</v>
      </c>
      <c r="CO15" s="58">
        <f t="shared" si="129"/>
        <v>2100000</v>
      </c>
      <c r="CP15" s="58">
        <f t="shared" si="130"/>
        <v>350611</v>
      </c>
      <c r="CQ15" s="49" t="s">
        <v>275</v>
      </c>
      <c r="CR15" s="39">
        <f>2100000+100000</f>
        <v>2200000</v>
      </c>
      <c r="CS15" s="58">
        <f t="shared" si="131"/>
        <v>580000</v>
      </c>
      <c r="CT15" s="58">
        <f t="shared" si="132"/>
        <v>2200000</v>
      </c>
      <c r="CU15" s="58">
        <f t="shared" si="133"/>
        <v>450611</v>
      </c>
      <c r="CV15" s="58">
        <f t="shared" si="134"/>
        <v>100000</v>
      </c>
      <c r="CW15" s="49" t="s">
        <v>276</v>
      </c>
      <c r="CX15" s="39">
        <v>1696907</v>
      </c>
      <c r="CY15" s="58">
        <f t="shared" si="68"/>
        <v>76907</v>
      </c>
      <c r="CZ15" s="58">
        <f t="shared" si="69"/>
        <v>1696907</v>
      </c>
      <c r="DA15" s="58">
        <f t="shared" si="70"/>
        <v>-52482</v>
      </c>
      <c r="DB15" s="58">
        <f t="shared" si="71"/>
        <v>-503093</v>
      </c>
      <c r="DC15" s="70" t="s">
        <v>277</v>
      </c>
      <c r="DD15" s="39">
        <v>1396907</v>
      </c>
      <c r="DE15" s="58">
        <f t="shared" si="72"/>
        <v>-223093</v>
      </c>
      <c r="DF15" s="58">
        <f t="shared" si="73"/>
        <v>1396907</v>
      </c>
      <c r="DG15" s="58">
        <f t="shared" si="135"/>
        <v>-300000</v>
      </c>
      <c r="DH15" s="70" t="s">
        <v>278</v>
      </c>
      <c r="DI15" s="39">
        <v>1696907</v>
      </c>
      <c r="DJ15" s="74" t="s">
        <v>277</v>
      </c>
      <c r="DK15" s="76"/>
      <c r="DL15" s="58">
        <f t="shared" si="74"/>
        <v>1696907</v>
      </c>
      <c r="DM15" s="73">
        <f t="shared" si="75"/>
        <v>76907</v>
      </c>
      <c r="DN15" s="81">
        <v>3276228</v>
      </c>
      <c r="DO15" s="10">
        <f t="shared" si="136"/>
        <v>1579321</v>
      </c>
      <c r="DP15" s="49" t="s">
        <v>279</v>
      </c>
      <c r="DQ15" s="78">
        <v>1496545</v>
      </c>
      <c r="DR15" s="78">
        <f>200000+60000</f>
        <v>260000</v>
      </c>
      <c r="DS15" s="81">
        <f>SUM(DQ15:DR15)</f>
        <v>1756545</v>
      </c>
      <c r="DT15" s="11">
        <f t="shared" si="137"/>
        <v>-200362</v>
      </c>
      <c r="DU15" s="10">
        <f t="shared" si="138"/>
        <v>-1779683</v>
      </c>
      <c r="DV15" s="10">
        <f t="shared" si="139"/>
        <v>59638</v>
      </c>
      <c r="DW15" s="10">
        <f t="shared" si="140"/>
        <v>-1519683</v>
      </c>
      <c r="DX15" s="49" t="s">
        <v>280</v>
      </c>
      <c r="DY15" s="49" t="s">
        <v>281</v>
      </c>
      <c r="DZ15" s="81">
        <v>2026226</v>
      </c>
      <c r="EA15" s="11" t="e">
        <f t="shared" si="141"/>
        <v>#VALUE!</v>
      </c>
      <c r="EB15" s="10" t="e">
        <f t="shared" si="142"/>
        <v>#VALUE!</v>
      </c>
      <c r="EC15" s="10">
        <f t="shared" si="143"/>
        <v>329319</v>
      </c>
      <c r="ED15" s="10">
        <f t="shared" si="144"/>
        <v>-1250002</v>
      </c>
      <c r="EE15" s="10">
        <f t="shared" si="145"/>
        <v>269681</v>
      </c>
      <c r="EF15" s="49" t="s">
        <v>282</v>
      </c>
      <c r="EG15" s="61"/>
      <c r="EH15" s="81">
        <f t="shared" si="146"/>
        <v>2026226</v>
      </c>
      <c r="EI15" s="11">
        <f t="shared" si="147"/>
        <v>-1756545</v>
      </c>
      <c r="EJ15" s="10" t="e">
        <f t="shared" si="148"/>
        <v>#VALUE!</v>
      </c>
      <c r="EK15" s="10">
        <f t="shared" si="149"/>
        <v>329319</v>
      </c>
      <c r="EL15" s="10">
        <f t="shared" si="150"/>
        <v>-1250002</v>
      </c>
      <c r="EM15" s="10">
        <f t="shared" si="151"/>
        <v>269681</v>
      </c>
      <c r="EN15" s="10">
        <f t="shared" si="152"/>
        <v>0</v>
      </c>
      <c r="EO15" s="49" t="s">
        <v>283</v>
      </c>
      <c r="EP15" s="78">
        <v>2076045</v>
      </c>
      <c r="EQ15" s="81">
        <v>2076045</v>
      </c>
      <c r="ER15" s="81"/>
      <c r="ES15" s="81">
        <f t="shared" si="153"/>
        <v>2076045</v>
      </c>
      <c r="ET15" s="10">
        <f t="shared" si="154"/>
        <v>-1200183</v>
      </c>
      <c r="EU15" s="10">
        <f t="shared" si="155"/>
        <v>379138</v>
      </c>
      <c r="EV15" s="13" t="s">
        <v>284</v>
      </c>
      <c r="EW15" s="49" t="s">
        <v>285</v>
      </c>
      <c r="EX15" s="81">
        <v>4336809</v>
      </c>
      <c r="EY15" s="10">
        <f t="shared" si="156"/>
        <v>2260764</v>
      </c>
      <c r="EZ15" s="49" t="s">
        <v>286</v>
      </c>
      <c r="FA15" s="81">
        <v>2595418</v>
      </c>
      <c r="FB15" s="10">
        <f t="shared" si="77"/>
        <v>519373</v>
      </c>
      <c r="FC15" s="10">
        <f t="shared" si="78"/>
        <v>-1741391</v>
      </c>
      <c r="FD15" s="49" t="s">
        <v>287</v>
      </c>
      <c r="FE15" s="81">
        <f t="shared" si="157"/>
        <v>2595418</v>
      </c>
      <c r="FF15" s="10">
        <f t="shared" si="79"/>
        <v>519373</v>
      </c>
      <c r="FG15" s="10">
        <f t="shared" si="80"/>
        <v>-1741391</v>
      </c>
      <c r="FH15" s="10">
        <f t="shared" si="81"/>
        <v>0</v>
      </c>
      <c r="FI15" s="49"/>
      <c r="FJ15" s="81">
        <v>2055419</v>
      </c>
      <c r="FK15" s="10">
        <f t="shared" si="82"/>
        <v>-20626</v>
      </c>
      <c r="FL15" s="10">
        <f t="shared" si="83"/>
        <v>-2281390</v>
      </c>
      <c r="FM15" s="10">
        <f t="shared" si="84"/>
        <v>-539999</v>
      </c>
      <c r="FN15" s="49" t="s">
        <v>288</v>
      </c>
      <c r="FO15" s="99">
        <f t="shared" si="158"/>
        <v>2055419</v>
      </c>
      <c r="FP15" s="10">
        <f t="shared" si="85"/>
        <v>-20626</v>
      </c>
      <c r="FQ15" s="10">
        <f t="shared" si="86"/>
        <v>-2281390</v>
      </c>
      <c r="FR15" s="10">
        <f t="shared" si="87"/>
        <v>-539999</v>
      </c>
      <c r="FS15" s="10">
        <f t="shared" si="88"/>
        <v>0</v>
      </c>
      <c r="FT15" s="49" t="s">
        <v>288</v>
      </c>
      <c r="FU15" s="99">
        <v>2795419</v>
      </c>
      <c r="FV15" s="10">
        <f t="shared" si="89"/>
        <v>719374</v>
      </c>
      <c r="FW15" s="10">
        <f t="shared" si="90"/>
        <v>-1541390</v>
      </c>
      <c r="FX15" s="10">
        <f t="shared" si="91"/>
        <v>200001</v>
      </c>
      <c r="FY15" s="10">
        <f t="shared" si="92"/>
        <v>740000</v>
      </c>
      <c r="FZ15" s="49" t="s">
        <v>289</v>
      </c>
      <c r="GA15" s="99">
        <v>2795419</v>
      </c>
      <c r="GB15" s="99"/>
      <c r="GC15" s="99">
        <f t="shared" si="0"/>
        <v>2795419</v>
      </c>
      <c r="GD15" s="10">
        <f t="shared" si="58"/>
        <v>719374</v>
      </c>
      <c r="GE15" s="10">
        <f t="shared" si="59"/>
        <v>-1541390</v>
      </c>
      <c r="GF15" s="10">
        <f t="shared" si="60"/>
        <v>200001</v>
      </c>
      <c r="GG15" s="10">
        <f t="shared" si="61"/>
        <v>740000</v>
      </c>
      <c r="GH15" s="49" t="s">
        <v>290</v>
      </c>
      <c r="GI15" s="61">
        <v>4300603</v>
      </c>
      <c r="GJ15" s="99">
        <f t="shared" si="4"/>
        <v>1505184</v>
      </c>
      <c r="GK15" s="49" t="s">
        <v>291</v>
      </c>
      <c r="GL15" s="63">
        <v>4300603</v>
      </c>
      <c r="GM15" s="122">
        <f t="shared" si="5"/>
        <v>1505184</v>
      </c>
      <c r="GN15" s="49" t="s">
        <v>291</v>
      </c>
      <c r="GO15" s="63">
        <v>2014731</v>
      </c>
      <c r="GP15" s="122">
        <f>GO15-GC15</f>
        <v>-780688</v>
      </c>
      <c r="GQ15" s="122">
        <f t="shared" si="7"/>
        <v>-2285872</v>
      </c>
      <c r="GR15" s="49" t="s">
        <v>292</v>
      </c>
      <c r="GS15" s="135">
        <f>GO15+25000</f>
        <v>2039731</v>
      </c>
      <c r="GT15" s="130">
        <f t="shared" si="9"/>
        <v>-755688</v>
      </c>
      <c r="GU15" s="130">
        <f t="shared" si="10"/>
        <v>-2260872</v>
      </c>
      <c r="GV15" s="130">
        <f t="shared" si="11"/>
        <v>25000</v>
      </c>
      <c r="GW15" s="49" t="s">
        <v>293</v>
      </c>
      <c r="GX15" s="63">
        <v>2356261</v>
      </c>
      <c r="GY15" s="122">
        <f t="shared" si="12"/>
        <v>-439158</v>
      </c>
      <c r="GZ15" s="122">
        <f t="shared" si="13"/>
        <v>-1944342</v>
      </c>
      <c r="HA15" s="122">
        <f t="shared" si="14"/>
        <v>341530</v>
      </c>
      <c r="HB15" s="122">
        <f t="shared" si="15"/>
        <v>316530</v>
      </c>
      <c r="HC15" s="49" t="s">
        <v>294</v>
      </c>
      <c r="HD15" s="63">
        <v>2356261</v>
      </c>
      <c r="HE15" s="122">
        <f t="shared" si="16"/>
        <v>-439158</v>
      </c>
      <c r="HF15" s="122">
        <f t="shared" si="17"/>
        <v>-1944342</v>
      </c>
      <c r="HG15" s="122">
        <f t="shared" si="1"/>
        <v>316530</v>
      </c>
      <c r="HH15" s="122">
        <f t="shared" si="18"/>
        <v>0</v>
      </c>
      <c r="HI15" s="49" t="s">
        <v>294</v>
      </c>
      <c r="HJ15" s="63">
        <v>2454731</v>
      </c>
      <c r="HK15" s="122">
        <f t="shared" si="19"/>
        <v>-340688</v>
      </c>
      <c r="HL15" s="122">
        <f t="shared" si="20"/>
        <v>-1845872</v>
      </c>
      <c r="HM15" s="122">
        <f t="shared" si="21"/>
        <v>415000</v>
      </c>
      <c r="HN15" s="122">
        <f t="shared" si="22"/>
        <v>98470</v>
      </c>
      <c r="HO15" s="49" t="s">
        <v>295</v>
      </c>
      <c r="HP15" s="64"/>
      <c r="HQ15" s="64">
        <f t="shared" si="23"/>
        <v>2454731</v>
      </c>
      <c r="HR15" s="63">
        <f t="shared" si="24"/>
        <v>2454731</v>
      </c>
      <c r="HS15" s="122">
        <f t="shared" si="25"/>
        <v>-340688</v>
      </c>
      <c r="HT15" s="122">
        <f t="shared" si="26"/>
        <v>-1845872</v>
      </c>
      <c r="HU15" s="122">
        <f t="shared" si="27"/>
        <v>0</v>
      </c>
      <c r="HV15" s="49" t="s">
        <v>295</v>
      </c>
      <c r="HW15" s="63">
        <v>4300603</v>
      </c>
      <c r="HX15" s="122">
        <f t="shared" si="28"/>
        <v>1845872</v>
      </c>
      <c r="HY15" s="49" t="s">
        <v>296</v>
      </c>
      <c r="HZ15" s="63">
        <v>3054731</v>
      </c>
      <c r="IA15" s="159">
        <f t="shared" si="29"/>
        <v>600000</v>
      </c>
      <c r="IB15" s="159">
        <f t="shared" si="30"/>
        <v>-1245872</v>
      </c>
      <c r="IC15" s="84" t="s">
        <v>297</v>
      </c>
      <c r="ID15" s="63">
        <v>3054731</v>
      </c>
      <c r="IE15" s="159">
        <f t="shared" si="31"/>
        <v>600000</v>
      </c>
      <c r="IF15" s="159">
        <f t="shared" si="32"/>
        <v>-1245872</v>
      </c>
      <c r="IG15" s="159">
        <f t="shared" si="33"/>
        <v>0</v>
      </c>
      <c r="IH15" s="84" t="s">
        <v>297</v>
      </c>
      <c r="II15" s="134"/>
      <c r="IJ15" s="63">
        <v>5999073</v>
      </c>
      <c r="IK15" s="159">
        <f t="shared" si="34"/>
        <v>3544342</v>
      </c>
      <c r="IL15" s="159">
        <f t="shared" si="35"/>
        <v>1698470</v>
      </c>
      <c r="IM15" s="159">
        <f t="shared" si="36"/>
        <v>2944342</v>
      </c>
      <c r="IN15" s="84" t="s">
        <v>298</v>
      </c>
      <c r="IO15" s="63">
        <v>5999073</v>
      </c>
      <c r="IP15" s="159">
        <f t="shared" si="37"/>
        <v>3544342</v>
      </c>
      <c r="IQ15" s="159">
        <f t="shared" si="38"/>
        <v>1698470</v>
      </c>
      <c r="IR15" s="159">
        <f t="shared" si="39"/>
        <v>2944342</v>
      </c>
      <c r="IS15" s="159">
        <f t="shared" si="40"/>
        <v>0</v>
      </c>
      <c r="IT15" s="84" t="s">
        <v>298</v>
      </c>
      <c r="IU15" s="63">
        <v>4999073</v>
      </c>
      <c r="IV15" s="159">
        <f t="shared" si="41"/>
        <v>2544342</v>
      </c>
      <c r="IW15" s="159">
        <f t="shared" si="42"/>
        <v>698470</v>
      </c>
      <c r="IX15" s="159">
        <f t="shared" si="43"/>
        <v>1944342</v>
      </c>
      <c r="IY15" s="159">
        <f t="shared" si="44"/>
        <v>-1000000</v>
      </c>
      <c r="IZ15" s="84" t="s">
        <v>299</v>
      </c>
      <c r="JA15" s="63">
        <v>4999073</v>
      </c>
      <c r="JB15" s="159">
        <f t="shared" si="45"/>
        <v>2544342</v>
      </c>
      <c r="JC15" s="159">
        <f t="shared" si="46"/>
        <v>698470</v>
      </c>
      <c r="JD15" s="159">
        <f t="shared" si="47"/>
        <v>1944342</v>
      </c>
      <c r="JE15" s="159">
        <f t="shared" si="48"/>
        <v>-1000000</v>
      </c>
      <c r="JF15" s="159">
        <f t="shared" si="49"/>
        <v>0</v>
      </c>
      <c r="JG15" s="84" t="s">
        <v>299</v>
      </c>
      <c r="JH15" s="63">
        <v>4622582</v>
      </c>
      <c r="JI15" s="159">
        <f t="shared" si="50"/>
        <v>321979</v>
      </c>
      <c r="JJ15" s="159">
        <f t="shared" si="51"/>
        <v>-376491</v>
      </c>
      <c r="JK15" s="58" t="s">
        <v>300</v>
      </c>
      <c r="JL15" s="64">
        <v>5662582</v>
      </c>
      <c r="JM15" s="159">
        <f t="shared" si="52"/>
        <v>663509</v>
      </c>
      <c r="JN15" s="159">
        <f t="shared" si="53"/>
        <v>1040000</v>
      </c>
      <c r="JO15" s="58" t="s">
        <v>301</v>
      </c>
    </row>
    <row r="16" spans="1:275" ht="12.75" hidden="1" customHeight="1" x14ac:dyDescent="0.2">
      <c r="A16" s="9" t="s">
        <v>302</v>
      </c>
      <c r="B16" s="171"/>
      <c r="C16" s="12" t="s">
        <v>303</v>
      </c>
      <c r="D16" s="65">
        <v>0</v>
      </c>
      <c r="E16" s="65">
        <v>0</v>
      </c>
      <c r="F16" s="10">
        <f t="shared" si="93"/>
        <v>0</v>
      </c>
      <c r="G16" s="10">
        <v>0</v>
      </c>
      <c r="H16" s="10">
        <f t="shared" si="94"/>
        <v>0</v>
      </c>
      <c r="I16" s="10">
        <f t="shared" si="163"/>
        <v>0</v>
      </c>
      <c r="J16" s="13"/>
      <c r="K16" s="63"/>
      <c r="L16" s="63">
        <f t="shared" si="95"/>
        <v>0</v>
      </c>
      <c r="M16" s="63">
        <f t="shared" si="164"/>
        <v>0</v>
      </c>
      <c r="N16" s="63">
        <f t="shared" si="96"/>
        <v>0</v>
      </c>
      <c r="O16" s="63">
        <v>300000</v>
      </c>
      <c r="P16" s="63">
        <f t="shared" si="97"/>
        <v>300000</v>
      </c>
      <c r="Q16" s="63">
        <f t="shared" si="165"/>
        <v>300000</v>
      </c>
      <c r="R16" s="63">
        <f t="shared" si="98"/>
        <v>300000</v>
      </c>
      <c r="S16" s="63">
        <v>300000</v>
      </c>
      <c r="T16" s="63">
        <f t="shared" si="99"/>
        <v>300000</v>
      </c>
      <c r="U16" s="63">
        <f t="shared" si="166"/>
        <v>300000</v>
      </c>
      <c r="V16" s="63">
        <f t="shared" si="159"/>
        <v>300000</v>
      </c>
      <c r="W16" s="63">
        <f t="shared" si="100"/>
        <v>0</v>
      </c>
      <c r="X16" s="63">
        <v>300000</v>
      </c>
      <c r="Y16" s="63">
        <f t="shared" si="167"/>
        <v>300000</v>
      </c>
      <c r="Z16" s="63">
        <f t="shared" si="168"/>
        <v>300000</v>
      </c>
      <c r="AA16" s="63">
        <f t="shared" si="101"/>
        <v>300000</v>
      </c>
      <c r="AB16" s="63">
        <f t="shared" si="102"/>
        <v>0</v>
      </c>
      <c r="AC16" s="63">
        <v>300000</v>
      </c>
      <c r="AD16" s="63">
        <f t="shared" si="169"/>
        <v>300000</v>
      </c>
      <c r="AE16" s="63">
        <f t="shared" si="103"/>
        <v>0</v>
      </c>
      <c r="AF16" s="63">
        <f t="shared" si="62"/>
        <v>0</v>
      </c>
      <c r="AG16" s="63">
        <v>300000</v>
      </c>
      <c r="AH16" s="63">
        <f t="shared" si="170"/>
        <v>300000</v>
      </c>
      <c r="AI16" s="63"/>
      <c r="AJ16" s="63">
        <f t="shared" si="104"/>
        <v>300000</v>
      </c>
      <c r="AK16" s="63"/>
      <c r="AL16" s="63"/>
      <c r="AM16" s="63">
        <f t="shared" si="105"/>
        <v>300000</v>
      </c>
      <c r="AN16" s="63">
        <v>0</v>
      </c>
      <c r="AO16" s="63">
        <f t="shared" si="106"/>
        <v>-300000</v>
      </c>
      <c r="AP16" s="63"/>
      <c r="AQ16" s="63">
        <v>0</v>
      </c>
      <c r="AR16" s="63">
        <f t="shared" si="107"/>
        <v>-300000</v>
      </c>
      <c r="AS16" s="63">
        <f t="shared" si="108"/>
        <v>0</v>
      </c>
      <c r="AT16" s="63">
        <v>0</v>
      </c>
      <c r="AU16" s="63">
        <f t="shared" si="109"/>
        <v>-300000</v>
      </c>
      <c r="AV16" s="63">
        <f t="shared" si="110"/>
        <v>0</v>
      </c>
      <c r="AW16" s="63">
        <f t="shared" si="111"/>
        <v>0</v>
      </c>
      <c r="AX16" s="63"/>
      <c r="AY16" s="63">
        <v>0</v>
      </c>
      <c r="AZ16" s="63">
        <f t="shared" si="112"/>
        <v>-300000</v>
      </c>
      <c r="BA16" s="63">
        <f t="shared" si="113"/>
        <v>0</v>
      </c>
      <c r="BB16" s="63">
        <f t="shared" si="114"/>
        <v>0</v>
      </c>
      <c r="BC16" s="40"/>
      <c r="BD16" s="63">
        <v>0</v>
      </c>
      <c r="BE16" s="63">
        <f t="shared" si="115"/>
        <v>-300000</v>
      </c>
      <c r="BF16" s="63">
        <f t="shared" si="116"/>
        <v>0</v>
      </c>
      <c r="BG16" s="63">
        <f t="shared" si="117"/>
        <v>0</v>
      </c>
      <c r="BH16" s="63">
        <f t="shared" si="118"/>
        <v>0</v>
      </c>
      <c r="BI16" s="13"/>
      <c r="BJ16" s="63">
        <v>0</v>
      </c>
      <c r="BK16" s="64"/>
      <c r="BL16" s="63">
        <f t="shared" si="119"/>
        <v>0</v>
      </c>
      <c r="BM16" s="65"/>
      <c r="BN16" s="63">
        <f t="shared" si="120"/>
        <v>0</v>
      </c>
      <c r="BO16" s="64">
        <f t="shared" si="63"/>
        <v>-300000</v>
      </c>
      <c r="BP16" s="63">
        <f t="shared" si="64"/>
        <v>0</v>
      </c>
      <c r="BQ16" s="63">
        <f t="shared" si="65"/>
        <v>0</v>
      </c>
      <c r="BR16" s="63">
        <f t="shared" si="66"/>
        <v>0</v>
      </c>
      <c r="BS16" s="63">
        <f t="shared" si="67"/>
        <v>0</v>
      </c>
      <c r="BT16" s="13"/>
      <c r="BU16" s="13"/>
      <c r="BV16" s="48">
        <f t="shared" si="121"/>
        <v>0</v>
      </c>
      <c r="BW16" s="48"/>
      <c r="BX16" s="48">
        <f t="shared" si="122"/>
        <v>0</v>
      </c>
      <c r="BY16" s="48"/>
      <c r="BZ16" s="58">
        <v>0</v>
      </c>
      <c r="CA16" s="58">
        <v>0</v>
      </c>
      <c r="CB16" s="55">
        <f t="shared" si="171"/>
        <v>0</v>
      </c>
      <c r="CC16" s="13"/>
      <c r="CD16" s="39">
        <v>0</v>
      </c>
      <c r="CE16" s="58">
        <f t="shared" si="124"/>
        <v>0</v>
      </c>
      <c r="CF16" s="58">
        <f t="shared" si="125"/>
        <v>0</v>
      </c>
      <c r="CG16" s="13"/>
      <c r="CH16" s="39">
        <v>0</v>
      </c>
      <c r="CI16" s="58">
        <f t="shared" si="126"/>
        <v>0</v>
      </c>
      <c r="CJ16" s="58">
        <f t="shared" si="127"/>
        <v>0</v>
      </c>
      <c r="CK16" s="58">
        <f t="shared" si="128"/>
        <v>0</v>
      </c>
      <c r="CL16" s="13"/>
      <c r="CM16" s="39"/>
      <c r="CN16" s="58">
        <f t="shared" si="160"/>
        <v>0</v>
      </c>
      <c r="CO16" s="58">
        <f t="shared" si="129"/>
        <v>0</v>
      </c>
      <c r="CP16" s="58">
        <f t="shared" si="130"/>
        <v>0</v>
      </c>
      <c r="CQ16" s="13"/>
      <c r="CR16" s="39"/>
      <c r="CS16" s="58">
        <f t="shared" si="131"/>
        <v>0</v>
      </c>
      <c r="CT16" s="58">
        <f t="shared" si="132"/>
        <v>0</v>
      </c>
      <c r="CU16" s="58">
        <f t="shared" si="133"/>
        <v>0</v>
      </c>
      <c r="CV16" s="58">
        <f t="shared" si="134"/>
        <v>0</v>
      </c>
      <c r="CW16" s="13"/>
      <c r="CX16" s="39"/>
      <c r="CY16" s="58">
        <f t="shared" si="68"/>
        <v>0</v>
      </c>
      <c r="CZ16" s="58">
        <f t="shared" si="69"/>
        <v>0</v>
      </c>
      <c r="DA16" s="58">
        <f t="shared" si="70"/>
        <v>0</v>
      </c>
      <c r="DB16" s="58">
        <f t="shared" si="71"/>
        <v>0</v>
      </c>
      <c r="DC16" s="13"/>
      <c r="DD16" s="39"/>
      <c r="DE16" s="58">
        <f t="shared" si="72"/>
        <v>0</v>
      </c>
      <c r="DF16" s="58">
        <f t="shared" si="73"/>
        <v>0</v>
      </c>
      <c r="DG16" s="58">
        <f t="shared" si="135"/>
        <v>0</v>
      </c>
      <c r="DH16" s="13"/>
      <c r="DI16" s="39"/>
      <c r="DJ16" s="13"/>
      <c r="DK16" s="39"/>
      <c r="DL16" s="58">
        <f t="shared" si="74"/>
        <v>0</v>
      </c>
      <c r="DM16" s="73">
        <f t="shared" si="75"/>
        <v>0</v>
      </c>
      <c r="DN16" s="81">
        <v>0</v>
      </c>
      <c r="DO16" s="10">
        <f t="shared" si="136"/>
        <v>0</v>
      </c>
      <c r="DP16" s="13"/>
      <c r="DQ16" s="78"/>
      <c r="DR16" s="78"/>
      <c r="DS16" s="81"/>
      <c r="DT16" s="11">
        <f t="shared" si="137"/>
        <v>0</v>
      </c>
      <c r="DU16" s="10">
        <f t="shared" si="138"/>
        <v>0</v>
      </c>
      <c r="DV16" s="10">
        <f t="shared" si="139"/>
        <v>0</v>
      </c>
      <c r="DW16" s="10">
        <f t="shared" si="140"/>
        <v>0</v>
      </c>
      <c r="DX16" s="13"/>
      <c r="DY16" s="77"/>
      <c r="DZ16" s="81"/>
      <c r="EA16" s="11">
        <f t="shared" si="141"/>
        <v>0</v>
      </c>
      <c r="EB16" s="10">
        <f t="shared" si="142"/>
        <v>0</v>
      </c>
      <c r="EC16" s="10">
        <f t="shared" si="143"/>
        <v>0</v>
      </c>
      <c r="ED16" s="10">
        <f t="shared" si="144"/>
        <v>0</v>
      </c>
      <c r="EE16" s="10">
        <f t="shared" si="145"/>
        <v>0</v>
      </c>
      <c r="EF16" s="13"/>
      <c r="EG16" s="39"/>
      <c r="EH16" s="81">
        <f t="shared" si="146"/>
        <v>0</v>
      </c>
      <c r="EI16" s="11">
        <f t="shared" si="147"/>
        <v>0</v>
      </c>
      <c r="EJ16" s="10">
        <f t="shared" si="148"/>
        <v>0</v>
      </c>
      <c r="EK16" s="10">
        <f t="shared" si="149"/>
        <v>0</v>
      </c>
      <c r="EL16" s="10">
        <f t="shared" si="150"/>
        <v>0</v>
      </c>
      <c r="EM16" s="10">
        <f t="shared" si="151"/>
        <v>0</v>
      </c>
      <c r="EN16" s="10">
        <f t="shared" si="152"/>
        <v>0</v>
      </c>
      <c r="EO16" s="13"/>
      <c r="EP16" s="78"/>
      <c r="EQ16" s="81"/>
      <c r="ER16" s="81"/>
      <c r="ES16" s="81">
        <f t="shared" si="153"/>
        <v>0</v>
      </c>
      <c r="ET16" s="10">
        <f t="shared" si="154"/>
        <v>0</v>
      </c>
      <c r="EU16" s="10">
        <f t="shared" si="155"/>
        <v>0</v>
      </c>
      <c r="EV16" s="13"/>
      <c r="EW16" s="49"/>
      <c r="EX16" s="81">
        <v>0</v>
      </c>
      <c r="EY16" s="10">
        <f t="shared" si="156"/>
        <v>0</v>
      </c>
      <c r="EZ16" s="49"/>
      <c r="FA16" s="81"/>
      <c r="FB16" s="10">
        <f t="shared" si="77"/>
        <v>0</v>
      </c>
      <c r="FC16" s="10">
        <f t="shared" si="78"/>
        <v>0</v>
      </c>
      <c r="FD16" s="49"/>
      <c r="FE16" s="81">
        <f t="shared" si="157"/>
        <v>0</v>
      </c>
      <c r="FF16" s="10">
        <f t="shared" si="79"/>
        <v>0</v>
      </c>
      <c r="FG16" s="10">
        <f t="shared" si="80"/>
        <v>0</v>
      </c>
      <c r="FH16" s="10">
        <f t="shared" si="81"/>
        <v>0</v>
      </c>
      <c r="FI16" s="49"/>
      <c r="FJ16" s="81"/>
      <c r="FK16" s="10">
        <f t="shared" si="82"/>
        <v>0</v>
      </c>
      <c r="FL16" s="10">
        <f t="shared" si="83"/>
        <v>0</v>
      </c>
      <c r="FM16" s="10">
        <f t="shared" si="84"/>
        <v>0</v>
      </c>
      <c r="FN16" s="49"/>
      <c r="FO16" s="99">
        <f t="shared" si="158"/>
        <v>0</v>
      </c>
      <c r="FP16" s="10">
        <f t="shared" si="85"/>
        <v>0</v>
      </c>
      <c r="FQ16" s="10">
        <f t="shared" si="86"/>
        <v>0</v>
      </c>
      <c r="FR16" s="10">
        <f t="shared" si="87"/>
        <v>0</v>
      </c>
      <c r="FS16" s="10">
        <f t="shared" si="88"/>
        <v>0</v>
      </c>
      <c r="FT16" s="49"/>
      <c r="FU16" s="99">
        <f t="shared" si="161"/>
        <v>0</v>
      </c>
      <c r="FV16" s="10">
        <f t="shared" si="89"/>
        <v>0</v>
      </c>
      <c r="FW16" s="10">
        <f t="shared" si="90"/>
        <v>0</v>
      </c>
      <c r="FX16" s="10">
        <f t="shared" si="91"/>
        <v>0</v>
      </c>
      <c r="FY16" s="10">
        <f t="shared" si="92"/>
        <v>0</v>
      </c>
      <c r="FZ16" s="49"/>
      <c r="GA16" s="99">
        <f t="shared" ref="GA16:GA17" si="172">FV16</f>
        <v>0</v>
      </c>
      <c r="GB16" s="99"/>
      <c r="GC16" s="99">
        <f t="shared" si="0"/>
        <v>0</v>
      </c>
      <c r="GD16" s="10">
        <f t="shared" si="58"/>
        <v>0</v>
      </c>
      <c r="GE16" s="10">
        <f t="shared" si="59"/>
        <v>0</v>
      </c>
      <c r="GF16" s="10">
        <f t="shared" si="60"/>
        <v>0</v>
      </c>
      <c r="GG16" s="10">
        <f t="shared" si="61"/>
        <v>0</v>
      </c>
      <c r="GH16" s="49"/>
      <c r="GI16" s="61"/>
      <c r="GJ16" s="99">
        <f t="shared" si="4"/>
        <v>0</v>
      </c>
      <c r="GK16" s="49"/>
      <c r="GL16" s="63"/>
      <c r="GM16" s="122">
        <f t="shared" si="5"/>
        <v>0</v>
      </c>
      <c r="GN16" s="49"/>
      <c r="GO16" s="63"/>
      <c r="GP16" s="122">
        <f t="shared" si="6"/>
        <v>0</v>
      </c>
      <c r="GQ16" s="122">
        <f t="shared" si="7"/>
        <v>0</v>
      </c>
      <c r="GR16" s="49"/>
      <c r="GS16" s="135">
        <f t="shared" si="8"/>
        <v>0</v>
      </c>
      <c r="GT16" s="130">
        <f t="shared" si="9"/>
        <v>0</v>
      </c>
      <c r="GU16" s="130">
        <f t="shared" si="10"/>
        <v>0</v>
      </c>
      <c r="GV16" s="130">
        <f t="shared" si="11"/>
        <v>0</v>
      </c>
      <c r="GW16" s="49"/>
      <c r="GX16" s="63"/>
      <c r="GY16" s="122">
        <f t="shared" si="12"/>
        <v>0</v>
      </c>
      <c r="GZ16" s="122">
        <f t="shared" si="13"/>
        <v>0</v>
      </c>
      <c r="HA16" s="122">
        <f t="shared" si="14"/>
        <v>0</v>
      </c>
      <c r="HB16" s="122">
        <f t="shared" si="15"/>
        <v>0</v>
      </c>
      <c r="HC16" s="49"/>
      <c r="HD16" s="63"/>
      <c r="HE16" s="122">
        <f t="shared" si="16"/>
        <v>0</v>
      </c>
      <c r="HF16" s="122">
        <f t="shared" si="17"/>
        <v>0</v>
      </c>
      <c r="HG16" s="122">
        <f t="shared" si="1"/>
        <v>0</v>
      </c>
      <c r="HH16" s="122">
        <f t="shared" si="18"/>
        <v>0</v>
      </c>
      <c r="HI16" s="49"/>
      <c r="HJ16" s="63"/>
      <c r="HK16" s="122">
        <f t="shared" si="19"/>
        <v>0</v>
      </c>
      <c r="HL16" s="122">
        <f t="shared" si="20"/>
        <v>0</v>
      </c>
      <c r="HM16" s="122">
        <f t="shared" si="21"/>
        <v>0</v>
      </c>
      <c r="HN16" s="122">
        <f t="shared" si="22"/>
        <v>0</v>
      </c>
      <c r="HO16" s="49"/>
      <c r="HP16" s="64"/>
      <c r="HQ16" s="64">
        <f t="shared" si="23"/>
        <v>0</v>
      </c>
      <c r="HR16" s="63">
        <f t="shared" si="24"/>
        <v>0</v>
      </c>
      <c r="HS16" s="122">
        <f t="shared" si="25"/>
        <v>0</v>
      </c>
      <c r="HT16" s="122">
        <f t="shared" si="26"/>
        <v>0</v>
      </c>
      <c r="HU16" s="122">
        <f t="shared" si="27"/>
        <v>0</v>
      </c>
      <c r="HV16" s="49"/>
      <c r="HW16" s="63"/>
      <c r="HX16" s="122">
        <f t="shared" si="28"/>
        <v>0</v>
      </c>
      <c r="HY16" s="49"/>
      <c r="HZ16" s="63"/>
      <c r="IA16" s="159">
        <f t="shared" si="29"/>
        <v>0</v>
      </c>
      <c r="IB16" s="159">
        <f t="shared" si="30"/>
        <v>0</v>
      </c>
      <c r="IC16" s="84"/>
      <c r="ID16" s="63"/>
      <c r="IE16" s="159">
        <f t="shared" si="31"/>
        <v>0</v>
      </c>
      <c r="IF16" s="159">
        <f t="shared" si="32"/>
        <v>0</v>
      </c>
      <c r="IG16" s="159">
        <f t="shared" si="33"/>
        <v>0</v>
      </c>
      <c r="IH16" s="84"/>
      <c r="IJ16" s="63"/>
      <c r="IK16" s="159">
        <f t="shared" si="34"/>
        <v>0</v>
      </c>
      <c r="IL16" s="159">
        <f t="shared" si="35"/>
        <v>0</v>
      </c>
      <c r="IM16" s="159">
        <f t="shared" si="36"/>
        <v>0</v>
      </c>
      <c r="IN16" s="84"/>
      <c r="IO16" s="63"/>
      <c r="IP16" s="159">
        <f t="shared" si="37"/>
        <v>0</v>
      </c>
      <c r="IQ16" s="159">
        <f t="shared" si="38"/>
        <v>0</v>
      </c>
      <c r="IR16" s="159">
        <f t="shared" si="39"/>
        <v>0</v>
      </c>
      <c r="IS16" s="159">
        <f t="shared" si="40"/>
        <v>0</v>
      </c>
      <c r="IT16" s="84"/>
      <c r="IU16" s="63"/>
      <c r="IV16" s="159">
        <f t="shared" si="41"/>
        <v>0</v>
      </c>
      <c r="IW16" s="159">
        <f t="shared" si="42"/>
        <v>0</v>
      </c>
      <c r="IX16" s="159">
        <f t="shared" si="43"/>
        <v>0</v>
      </c>
      <c r="IY16" s="159">
        <f t="shared" si="44"/>
        <v>0</v>
      </c>
      <c r="IZ16" s="84"/>
      <c r="JA16" s="63"/>
      <c r="JB16" s="159">
        <f t="shared" si="45"/>
        <v>0</v>
      </c>
      <c r="JC16" s="159">
        <f t="shared" si="46"/>
        <v>0</v>
      </c>
      <c r="JD16" s="159">
        <f t="shared" si="47"/>
        <v>0</v>
      </c>
      <c r="JE16" s="159">
        <f t="shared" si="48"/>
        <v>0</v>
      </c>
      <c r="JF16" s="159">
        <f t="shared" si="49"/>
        <v>0</v>
      </c>
      <c r="JG16" s="84"/>
      <c r="JH16" s="63"/>
      <c r="JI16" s="159">
        <f t="shared" si="50"/>
        <v>0</v>
      </c>
      <c r="JJ16" s="159">
        <f t="shared" si="51"/>
        <v>0</v>
      </c>
      <c r="JK16" s="77"/>
      <c r="JL16" s="64"/>
      <c r="JM16" s="159">
        <f t="shared" si="52"/>
        <v>0</v>
      </c>
      <c r="JN16" s="159">
        <f t="shared" si="53"/>
        <v>0</v>
      </c>
      <c r="JO16" s="13"/>
    </row>
    <row r="17" spans="1:275" ht="25.5" hidden="1" customHeight="1" x14ac:dyDescent="0.2">
      <c r="A17" s="9" t="s">
        <v>304</v>
      </c>
      <c r="B17" s="171"/>
      <c r="C17" s="12" t="s">
        <v>305</v>
      </c>
      <c r="D17" s="65">
        <v>0</v>
      </c>
      <c r="E17" s="65">
        <v>0</v>
      </c>
      <c r="F17" s="10">
        <f t="shared" si="93"/>
        <v>0</v>
      </c>
      <c r="G17" s="10">
        <v>0</v>
      </c>
      <c r="H17" s="10">
        <f t="shared" si="94"/>
        <v>0</v>
      </c>
      <c r="I17" s="10">
        <f t="shared" si="163"/>
        <v>0</v>
      </c>
      <c r="J17" s="13"/>
      <c r="K17" s="63"/>
      <c r="L17" s="63">
        <f t="shared" si="95"/>
        <v>0</v>
      </c>
      <c r="M17" s="63">
        <f t="shared" si="164"/>
        <v>0</v>
      </c>
      <c r="N17" s="63">
        <f t="shared" si="96"/>
        <v>0</v>
      </c>
      <c r="O17" s="63">
        <v>1500000</v>
      </c>
      <c r="P17" s="63">
        <f t="shared" si="97"/>
        <v>1500000</v>
      </c>
      <c r="Q17" s="63">
        <f t="shared" si="165"/>
        <v>1500000</v>
      </c>
      <c r="R17" s="63">
        <f t="shared" si="98"/>
        <v>1500000</v>
      </c>
      <c r="S17" s="63">
        <v>1500000</v>
      </c>
      <c r="T17" s="63">
        <f t="shared" si="99"/>
        <v>1500000</v>
      </c>
      <c r="U17" s="63">
        <f t="shared" si="166"/>
        <v>1500000</v>
      </c>
      <c r="V17" s="63">
        <f t="shared" si="159"/>
        <v>1500000</v>
      </c>
      <c r="W17" s="63">
        <f t="shared" si="100"/>
        <v>0</v>
      </c>
      <c r="X17" s="63">
        <v>500000</v>
      </c>
      <c r="Y17" s="63">
        <f t="shared" si="167"/>
        <v>500000</v>
      </c>
      <c r="Z17" s="63">
        <f t="shared" si="168"/>
        <v>500000</v>
      </c>
      <c r="AA17" s="63">
        <f t="shared" si="101"/>
        <v>500000</v>
      </c>
      <c r="AB17" s="63">
        <f t="shared" si="102"/>
        <v>-1000000</v>
      </c>
      <c r="AC17" s="63">
        <v>500000</v>
      </c>
      <c r="AD17" s="63">
        <f t="shared" si="169"/>
        <v>500000</v>
      </c>
      <c r="AE17" s="63">
        <f t="shared" si="103"/>
        <v>0</v>
      </c>
      <c r="AF17" s="63">
        <f t="shared" si="62"/>
        <v>0</v>
      </c>
      <c r="AG17" s="63">
        <v>500000</v>
      </c>
      <c r="AH17" s="63">
        <f t="shared" si="170"/>
        <v>500000</v>
      </c>
      <c r="AI17" s="63">
        <v>3800000</v>
      </c>
      <c r="AJ17" s="63">
        <f t="shared" si="104"/>
        <v>4300000</v>
      </c>
      <c r="AK17" s="63"/>
      <c r="AL17" s="63"/>
      <c r="AM17" s="63">
        <f t="shared" si="105"/>
        <v>4300000</v>
      </c>
      <c r="AN17" s="63">
        <v>0</v>
      </c>
      <c r="AO17" s="63">
        <f t="shared" si="106"/>
        <v>-4300000</v>
      </c>
      <c r="AP17" s="63"/>
      <c r="AQ17" s="63">
        <v>0</v>
      </c>
      <c r="AR17" s="63">
        <f t="shared" si="107"/>
        <v>-4300000</v>
      </c>
      <c r="AS17" s="63">
        <f t="shared" si="108"/>
        <v>0</v>
      </c>
      <c r="AT17" s="63">
        <v>0</v>
      </c>
      <c r="AU17" s="63">
        <f t="shared" si="109"/>
        <v>-4300000</v>
      </c>
      <c r="AV17" s="63">
        <f t="shared" si="110"/>
        <v>0</v>
      </c>
      <c r="AW17" s="63">
        <f t="shared" si="111"/>
        <v>0</v>
      </c>
      <c r="AX17" s="63"/>
      <c r="AY17" s="63">
        <v>0</v>
      </c>
      <c r="AZ17" s="63">
        <f t="shared" si="112"/>
        <v>-4300000</v>
      </c>
      <c r="BA17" s="63">
        <f t="shared" si="113"/>
        <v>0</v>
      </c>
      <c r="BB17" s="63">
        <f t="shared" si="114"/>
        <v>0</v>
      </c>
      <c r="BC17" s="40"/>
      <c r="BD17" s="63">
        <v>0</v>
      </c>
      <c r="BE17" s="63">
        <f t="shared" si="115"/>
        <v>-4300000</v>
      </c>
      <c r="BF17" s="63">
        <f t="shared" si="116"/>
        <v>0</v>
      </c>
      <c r="BG17" s="63">
        <f t="shared" si="117"/>
        <v>0</v>
      </c>
      <c r="BH17" s="63">
        <f t="shared" si="118"/>
        <v>0</v>
      </c>
      <c r="BI17" s="13"/>
      <c r="BJ17" s="63">
        <v>0</v>
      </c>
      <c r="BK17" s="64"/>
      <c r="BL17" s="63">
        <f t="shared" si="119"/>
        <v>0</v>
      </c>
      <c r="BM17" s="65"/>
      <c r="BN17" s="63">
        <f t="shared" si="120"/>
        <v>0</v>
      </c>
      <c r="BO17" s="64">
        <f t="shared" si="63"/>
        <v>-4300000</v>
      </c>
      <c r="BP17" s="63">
        <f t="shared" si="64"/>
        <v>0</v>
      </c>
      <c r="BQ17" s="63">
        <f t="shared" si="65"/>
        <v>0</v>
      </c>
      <c r="BR17" s="63">
        <f t="shared" si="66"/>
        <v>0</v>
      </c>
      <c r="BS17" s="63">
        <f t="shared" si="67"/>
        <v>0</v>
      </c>
      <c r="BT17" s="13"/>
      <c r="BU17" s="13"/>
      <c r="BV17" s="48">
        <f t="shared" si="121"/>
        <v>0</v>
      </c>
      <c r="BW17" s="48"/>
      <c r="BX17" s="48">
        <f t="shared" si="122"/>
        <v>0</v>
      </c>
      <c r="BY17" s="48"/>
      <c r="BZ17" s="58">
        <v>0</v>
      </c>
      <c r="CA17" s="58">
        <v>0</v>
      </c>
      <c r="CB17" s="55">
        <f t="shared" si="171"/>
        <v>0</v>
      </c>
      <c r="CC17" s="13"/>
      <c r="CD17" s="39">
        <v>0</v>
      </c>
      <c r="CE17" s="58">
        <f t="shared" si="124"/>
        <v>0</v>
      </c>
      <c r="CF17" s="58">
        <f t="shared" si="125"/>
        <v>0</v>
      </c>
      <c r="CG17" s="13"/>
      <c r="CH17" s="39">
        <v>0</v>
      </c>
      <c r="CI17" s="58">
        <f t="shared" si="126"/>
        <v>0</v>
      </c>
      <c r="CJ17" s="58">
        <f t="shared" si="127"/>
        <v>0</v>
      </c>
      <c r="CK17" s="58">
        <f t="shared" si="128"/>
        <v>0</v>
      </c>
      <c r="CL17" s="13"/>
      <c r="CM17" s="39"/>
      <c r="CN17" s="58">
        <f t="shared" si="160"/>
        <v>0</v>
      </c>
      <c r="CO17" s="58">
        <f t="shared" si="129"/>
        <v>0</v>
      </c>
      <c r="CP17" s="58">
        <f t="shared" si="130"/>
        <v>0</v>
      </c>
      <c r="CQ17" s="13"/>
      <c r="CR17" s="39"/>
      <c r="CS17" s="58">
        <f t="shared" si="131"/>
        <v>0</v>
      </c>
      <c r="CT17" s="58">
        <f t="shared" si="132"/>
        <v>0</v>
      </c>
      <c r="CU17" s="58">
        <f t="shared" si="133"/>
        <v>0</v>
      </c>
      <c r="CV17" s="58">
        <f t="shared" si="134"/>
        <v>0</v>
      </c>
      <c r="CW17" s="13"/>
      <c r="CX17" s="39"/>
      <c r="CY17" s="58">
        <f t="shared" si="68"/>
        <v>0</v>
      </c>
      <c r="CZ17" s="58">
        <f t="shared" si="69"/>
        <v>0</v>
      </c>
      <c r="DA17" s="58">
        <f t="shared" si="70"/>
        <v>0</v>
      </c>
      <c r="DB17" s="58">
        <f t="shared" si="71"/>
        <v>0</v>
      </c>
      <c r="DC17" s="13"/>
      <c r="DD17" s="39"/>
      <c r="DE17" s="58">
        <f t="shared" si="72"/>
        <v>0</v>
      </c>
      <c r="DF17" s="58">
        <f t="shared" si="73"/>
        <v>0</v>
      </c>
      <c r="DG17" s="58">
        <f t="shared" si="135"/>
        <v>0</v>
      </c>
      <c r="DH17" s="13"/>
      <c r="DI17" s="39"/>
      <c r="DJ17" s="13"/>
      <c r="DK17" s="39"/>
      <c r="DL17" s="58">
        <f t="shared" si="74"/>
        <v>0</v>
      </c>
      <c r="DM17" s="73">
        <f t="shared" si="75"/>
        <v>0</v>
      </c>
      <c r="DN17" s="81">
        <v>0</v>
      </c>
      <c r="DO17" s="10">
        <f t="shared" si="136"/>
        <v>0</v>
      </c>
      <c r="DP17" s="13"/>
      <c r="DQ17" s="78"/>
      <c r="DR17" s="78"/>
      <c r="DS17" s="81"/>
      <c r="DT17" s="11">
        <f t="shared" si="137"/>
        <v>0</v>
      </c>
      <c r="DU17" s="10">
        <f t="shared" si="138"/>
        <v>0</v>
      </c>
      <c r="DV17" s="10">
        <f t="shared" si="139"/>
        <v>0</v>
      </c>
      <c r="DW17" s="10">
        <f t="shared" si="140"/>
        <v>0</v>
      </c>
      <c r="DX17" s="13"/>
      <c r="DY17" s="77"/>
      <c r="DZ17" s="81"/>
      <c r="EA17" s="11">
        <f t="shared" si="141"/>
        <v>0</v>
      </c>
      <c r="EB17" s="10">
        <f t="shared" si="142"/>
        <v>0</v>
      </c>
      <c r="EC17" s="10">
        <f t="shared" si="143"/>
        <v>0</v>
      </c>
      <c r="ED17" s="10">
        <f t="shared" si="144"/>
        <v>0</v>
      </c>
      <c r="EE17" s="10">
        <f t="shared" si="145"/>
        <v>0</v>
      </c>
      <c r="EF17" s="13"/>
      <c r="EG17" s="39"/>
      <c r="EH17" s="81">
        <f t="shared" si="146"/>
        <v>0</v>
      </c>
      <c r="EI17" s="11">
        <f t="shared" si="147"/>
        <v>0</v>
      </c>
      <c r="EJ17" s="10">
        <f t="shared" si="148"/>
        <v>0</v>
      </c>
      <c r="EK17" s="10">
        <f t="shared" si="149"/>
        <v>0</v>
      </c>
      <c r="EL17" s="10">
        <f t="shared" si="150"/>
        <v>0</v>
      </c>
      <c r="EM17" s="10">
        <f t="shared" si="151"/>
        <v>0</v>
      </c>
      <c r="EN17" s="10">
        <f t="shared" si="152"/>
        <v>0</v>
      </c>
      <c r="EO17" s="13"/>
      <c r="EP17" s="78"/>
      <c r="EQ17" s="81"/>
      <c r="ER17" s="81"/>
      <c r="ES17" s="81">
        <f t="shared" si="153"/>
        <v>0</v>
      </c>
      <c r="ET17" s="10">
        <f t="shared" si="154"/>
        <v>0</v>
      </c>
      <c r="EU17" s="10">
        <f t="shared" si="155"/>
        <v>0</v>
      </c>
      <c r="EV17" s="13"/>
      <c r="EW17" s="49"/>
      <c r="EX17" s="81">
        <v>0</v>
      </c>
      <c r="EY17" s="10">
        <f t="shared" si="156"/>
        <v>0</v>
      </c>
      <c r="EZ17" s="49"/>
      <c r="FA17" s="81"/>
      <c r="FB17" s="10">
        <f t="shared" si="77"/>
        <v>0</v>
      </c>
      <c r="FC17" s="10">
        <f t="shared" si="78"/>
        <v>0</v>
      </c>
      <c r="FD17" s="49"/>
      <c r="FE17" s="81">
        <f t="shared" si="157"/>
        <v>0</v>
      </c>
      <c r="FF17" s="10">
        <f t="shared" si="79"/>
        <v>0</v>
      </c>
      <c r="FG17" s="10">
        <f t="shared" si="80"/>
        <v>0</v>
      </c>
      <c r="FH17" s="10">
        <f t="shared" si="81"/>
        <v>0</v>
      </c>
      <c r="FI17" s="49"/>
      <c r="FJ17" s="81"/>
      <c r="FK17" s="10">
        <f t="shared" si="82"/>
        <v>0</v>
      </c>
      <c r="FL17" s="10">
        <f t="shared" si="83"/>
        <v>0</v>
      </c>
      <c r="FM17" s="10">
        <f t="shared" si="84"/>
        <v>0</v>
      </c>
      <c r="FN17" s="49"/>
      <c r="FO17" s="99">
        <f t="shared" si="158"/>
        <v>0</v>
      </c>
      <c r="FP17" s="10">
        <f t="shared" si="85"/>
        <v>0</v>
      </c>
      <c r="FQ17" s="10">
        <f t="shared" si="86"/>
        <v>0</v>
      </c>
      <c r="FR17" s="10">
        <f t="shared" si="87"/>
        <v>0</v>
      </c>
      <c r="FS17" s="10">
        <f t="shared" si="88"/>
        <v>0</v>
      </c>
      <c r="FT17" s="49"/>
      <c r="FU17" s="99">
        <f t="shared" si="161"/>
        <v>0</v>
      </c>
      <c r="FV17" s="10">
        <f t="shared" si="89"/>
        <v>0</v>
      </c>
      <c r="FW17" s="10">
        <f t="shared" si="90"/>
        <v>0</v>
      </c>
      <c r="FX17" s="10">
        <f t="shared" si="91"/>
        <v>0</v>
      </c>
      <c r="FY17" s="10">
        <f t="shared" si="92"/>
        <v>0</v>
      </c>
      <c r="FZ17" s="49"/>
      <c r="GA17" s="99">
        <f t="shared" si="172"/>
        <v>0</v>
      </c>
      <c r="GB17" s="99"/>
      <c r="GC17" s="99">
        <f t="shared" si="0"/>
        <v>0</v>
      </c>
      <c r="GD17" s="10">
        <f t="shared" si="58"/>
        <v>0</v>
      </c>
      <c r="GE17" s="10">
        <f t="shared" si="59"/>
        <v>0</v>
      </c>
      <c r="GF17" s="10">
        <f t="shared" si="60"/>
        <v>0</v>
      </c>
      <c r="GG17" s="10">
        <f t="shared" si="61"/>
        <v>0</v>
      </c>
      <c r="GH17" s="49"/>
      <c r="GI17" s="61"/>
      <c r="GJ17" s="99">
        <f t="shared" si="4"/>
        <v>0</v>
      </c>
      <c r="GK17" s="49"/>
      <c r="GL17" s="63"/>
      <c r="GM17" s="122">
        <f t="shared" si="5"/>
        <v>0</v>
      </c>
      <c r="GN17" s="49"/>
      <c r="GO17" s="63"/>
      <c r="GP17" s="122">
        <f t="shared" si="6"/>
        <v>0</v>
      </c>
      <c r="GQ17" s="122">
        <f t="shared" si="7"/>
        <v>0</v>
      </c>
      <c r="GR17" s="49"/>
      <c r="GS17" s="135">
        <f t="shared" si="8"/>
        <v>0</v>
      </c>
      <c r="GT17" s="130">
        <f t="shared" si="9"/>
        <v>0</v>
      </c>
      <c r="GU17" s="130">
        <f t="shared" si="10"/>
        <v>0</v>
      </c>
      <c r="GV17" s="130">
        <f t="shared" si="11"/>
        <v>0</v>
      </c>
      <c r="GW17" s="49"/>
      <c r="GX17" s="63"/>
      <c r="GY17" s="122">
        <f t="shared" si="12"/>
        <v>0</v>
      </c>
      <c r="GZ17" s="122">
        <f t="shared" si="13"/>
        <v>0</v>
      </c>
      <c r="HA17" s="122">
        <f t="shared" si="14"/>
        <v>0</v>
      </c>
      <c r="HB17" s="122">
        <f t="shared" si="15"/>
        <v>0</v>
      </c>
      <c r="HC17" s="49"/>
      <c r="HD17" s="63"/>
      <c r="HE17" s="122">
        <f t="shared" si="16"/>
        <v>0</v>
      </c>
      <c r="HF17" s="122">
        <f t="shared" si="17"/>
        <v>0</v>
      </c>
      <c r="HG17" s="122">
        <f t="shared" si="1"/>
        <v>0</v>
      </c>
      <c r="HH17" s="122">
        <f t="shared" si="18"/>
        <v>0</v>
      </c>
      <c r="HI17" s="49"/>
      <c r="HJ17" s="63"/>
      <c r="HK17" s="122">
        <f t="shared" si="19"/>
        <v>0</v>
      </c>
      <c r="HL17" s="122">
        <f t="shared" si="20"/>
        <v>0</v>
      </c>
      <c r="HM17" s="122">
        <f t="shared" si="21"/>
        <v>0</v>
      </c>
      <c r="HN17" s="122">
        <f t="shared" si="22"/>
        <v>0</v>
      </c>
      <c r="HO17" s="49"/>
      <c r="HP17" s="64"/>
      <c r="HQ17" s="64">
        <f t="shared" si="23"/>
        <v>0</v>
      </c>
      <c r="HR17" s="63">
        <f t="shared" si="24"/>
        <v>0</v>
      </c>
      <c r="HS17" s="122">
        <f t="shared" si="25"/>
        <v>0</v>
      </c>
      <c r="HT17" s="122">
        <f t="shared" si="26"/>
        <v>0</v>
      </c>
      <c r="HU17" s="122">
        <f t="shared" si="27"/>
        <v>0</v>
      </c>
      <c r="HV17" s="49"/>
      <c r="HW17" s="63"/>
      <c r="HX17" s="122">
        <f t="shared" si="28"/>
        <v>0</v>
      </c>
      <c r="HY17" s="49"/>
      <c r="HZ17" s="63"/>
      <c r="IA17" s="159">
        <f t="shared" si="29"/>
        <v>0</v>
      </c>
      <c r="IB17" s="159">
        <f t="shared" si="30"/>
        <v>0</v>
      </c>
      <c r="IC17" s="84"/>
      <c r="ID17" s="63"/>
      <c r="IE17" s="159">
        <f t="shared" si="31"/>
        <v>0</v>
      </c>
      <c r="IF17" s="159">
        <f t="shared" si="32"/>
        <v>0</v>
      </c>
      <c r="IG17" s="159">
        <f t="shared" si="33"/>
        <v>0</v>
      </c>
      <c r="IH17" s="84"/>
      <c r="IJ17" s="63"/>
      <c r="IK17" s="159">
        <f t="shared" si="34"/>
        <v>0</v>
      </c>
      <c r="IL17" s="159">
        <f t="shared" si="35"/>
        <v>0</v>
      </c>
      <c r="IM17" s="159">
        <f t="shared" si="36"/>
        <v>0</v>
      </c>
      <c r="IN17" s="84"/>
      <c r="IO17" s="63"/>
      <c r="IP17" s="159">
        <f t="shared" si="37"/>
        <v>0</v>
      </c>
      <c r="IQ17" s="159">
        <f t="shared" si="38"/>
        <v>0</v>
      </c>
      <c r="IR17" s="159">
        <f t="shared" si="39"/>
        <v>0</v>
      </c>
      <c r="IS17" s="159">
        <f t="shared" si="40"/>
        <v>0</v>
      </c>
      <c r="IT17" s="84"/>
      <c r="IU17" s="63"/>
      <c r="IV17" s="159">
        <f t="shared" si="41"/>
        <v>0</v>
      </c>
      <c r="IW17" s="159">
        <f t="shared" si="42"/>
        <v>0</v>
      </c>
      <c r="IX17" s="159">
        <f t="shared" si="43"/>
        <v>0</v>
      </c>
      <c r="IY17" s="159">
        <f t="shared" si="44"/>
        <v>0</v>
      </c>
      <c r="IZ17" s="84"/>
      <c r="JA17" s="63"/>
      <c r="JB17" s="159">
        <f t="shared" si="45"/>
        <v>0</v>
      </c>
      <c r="JC17" s="159">
        <f t="shared" si="46"/>
        <v>0</v>
      </c>
      <c r="JD17" s="159">
        <f t="shared" si="47"/>
        <v>0</v>
      </c>
      <c r="JE17" s="159">
        <f t="shared" si="48"/>
        <v>0</v>
      </c>
      <c r="JF17" s="159">
        <f t="shared" si="49"/>
        <v>0</v>
      </c>
      <c r="JG17" s="84"/>
      <c r="JH17" s="63"/>
      <c r="JI17" s="159">
        <f t="shared" si="50"/>
        <v>0</v>
      </c>
      <c r="JJ17" s="159">
        <f t="shared" si="51"/>
        <v>0</v>
      </c>
      <c r="JK17" s="77"/>
      <c r="JL17" s="64"/>
      <c r="JM17" s="159">
        <f t="shared" si="52"/>
        <v>0</v>
      </c>
      <c r="JN17" s="159">
        <f t="shared" si="53"/>
        <v>0</v>
      </c>
      <c r="JO17" s="13"/>
    </row>
    <row r="18" spans="1:275" ht="24" x14ac:dyDescent="0.2">
      <c r="A18" s="9" t="s">
        <v>306</v>
      </c>
      <c r="B18" s="171"/>
      <c r="C18" s="12" t="s">
        <v>307</v>
      </c>
      <c r="D18" s="65"/>
      <c r="E18" s="65"/>
      <c r="F18" s="10"/>
      <c r="G18" s="11"/>
      <c r="H18" s="10"/>
      <c r="I18" s="11"/>
      <c r="J18" s="37"/>
      <c r="K18" s="65"/>
      <c r="L18" s="63"/>
      <c r="M18" s="65"/>
      <c r="N18" s="65"/>
      <c r="O18" s="65"/>
      <c r="P18" s="63"/>
      <c r="Q18" s="65"/>
      <c r="R18" s="65"/>
      <c r="S18" s="65"/>
      <c r="T18" s="63"/>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3"/>
      <c r="AS18" s="63"/>
      <c r="AT18" s="65"/>
      <c r="AU18" s="63"/>
      <c r="AV18" s="63"/>
      <c r="AW18" s="63"/>
      <c r="AX18" s="63"/>
      <c r="AY18" s="65"/>
      <c r="AZ18" s="63"/>
      <c r="BA18" s="63"/>
      <c r="BB18" s="63"/>
      <c r="BC18" s="40"/>
      <c r="BD18" s="65"/>
      <c r="BE18" s="63"/>
      <c r="BF18" s="63"/>
      <c r="BG18" s="63"/>
      <c r="BH18" s="63"/>
      <c r="BI18" s="49"/>
      <c r="BJ18" s="65"/>
      <c r="BK18" s="6"/>
      <c r="BL18" s="63"/>
      <c r="BM18" s="65"/>
      <c r="BN18" s="63"/>
      <c r="BO18" s="64"/>
      <c r="BP18" s="63"/>
      <c r="BQ18" s="63"/>
      <c r="BR18" s="63"/>
      <c r="BS18" s="63"/>
      <c r="BT18" s="49"/>
      <c r="BU18" s="49"/>
      <c r="BV18" s="48"/>
      <c r="BW18" s="48"/>
      <c r="BX18" s="48"/>
      <c r="BY18" s="48"/>
      <c r="BZ18" s="58"/>
      <c r="CA18" s="58"/>
      <c r="CB18" s="55"/>
      <c r="CC18" s="49"/>
      <c r="CD18" s="39"/>
      <c r="CE18" s="58"/>
      <c r="CF18" s="58"/>
      <c r="CG18" s="49"/>
      <c r="CH18" s="39"/>
      <c r="CI18" s="58"/>
      <c r="CJ18" s="58"/>
      <c r="CK18" s="58"/>
      <c r="CL18" s="49"/>
      <c r="CM18" s="39"/>
      <c r="CN18" s="58"/>
      <c r="CO18" s="58"/>
      <c r="CP18" s="58"/>
      <c r="CQ18" s="49"/>
      <c r="CR18" s="39"/>
      <c r="CS18" s="58"/>
      <c r="CT18" s="58"/>
      <c r="CU18" s="58"/>
      <c r="CV18" s="58"/>
      <c r="CW18" s="49"/>
      <c r="CX18" s="39"/>
      <c r="CY18" s="58"/>
      <c r="CZ18" s="58"/>
      <c r="DA18" s="58"/>
      <c r="DB18" s="58"/>
      <c r="DC18" s="49"/>
      <c r="DD18" s="39"/>
      <c r="DE18" s="58"/>
      <c r="DF18" s="58"/>
      <c r="DG18" s="58"/>
      <c r="DH18" s="49"/>
      <c r="DI18" s="39"/>
      <c r="DJ18" s="74"/>
      <c r="DK18" s="76"/>
      <c r="DL18" s="58"/>
      <c r="DM18" s="73"/>
      <c r="DN18" s="81"/>
      <c r="DO18" s="10"/>
      <c r="DP18" s="49"/>
      <c r="DQ18" s="78"/>
      <c r="DR18" s="78">
        <v>1210000</v>
      </c>
      <c r="DS18" s="81">
        <f>SUM(DQ18:DR18)</f>
        <v>1210000</v>
      </c>
      <c r="DT18" s="11"/>
      <c r="DU18" s="10"/>
      <c r="DV18" s="10">
        <f>+DS18-DL18</f>
        <v>1210000</v>
      </c>
      <c r="DW18" s="10">
        <f>+DS18-DN18</f>
        <v>1210000</v>
      </c>
      <c r="DX18" s="49"/>
      <c r="DY18" s="77" t="s">
        <v>308</v>
      </c>
      <c r="DZ18" s="81">
        <v>0</v>
      </c>
      <c r="EA18" s="11"/>
      <c r="EB18" s="10"/>
      <c r="EC18" s="10">
        <f t="shared" si="143"/>
        <v>0</v>
      </c>
      <c r="ED18" s="10">
        <f t="shared" si="144"/>
        <v>0</v>
      </c>
      <c r="EE18" s="10">
        <f t="shared" si="145"/>
        <v>-1210000</v>
      </c>
      <c r="EF18" s="13"/>
      <c r="EG18" s="39"/>
      <c r="EH18" s="81">
        <f t="shared" si="146"/>
        <v>0</v>
      </c>
      <c r="EI18" s="11"/>
      <c r="EJ18" s="10"/>
      <c r="EK18" s="10">
        <f t="shared" si="149"/>
        <v>0</v>
      </c>
      <c r="EL18" s="10">
        <f t="shared" si="150"/>
        <v>0</v>
      </c>
      <c r="EM18" s="10">
        <f t="shared" si="151"/>
        <v>-1210000</v>
      </c>
      <c r="EN18" s="10">
        <f t="shared" si="152"/>
        <v>0</v>
      </c>
      <c r="EO18" s="13"/>
      <c r="EP18" s="78">
        <v>1625000</v>
      </c>
      <c r="EQ18" s="81">
        <v>1625000</v>
      </c>
      <c r="ER18" s="81"/>
      <c r="ES18" s="81">
        <f t="shared" si="153"/>
        <v>1625000</v>
      </c>
      <c r="ET18" s="10">
        <f t="shared" si="154"/>
        <v>1625000</v>
      </c>
      <c r="EU18" s="10">
        <f t="shared" si="155"/>
        <v>1625000</v>
      </c>
      <c r="EV18" s="13" t="s">
        <v>309</v>
      </c>
      <c r="EW18" s="49" t="s">
        <v>309</v>
      </c>
      <c r="EX18" s="81">
        <v>0</v>
      </c>
      <c r="EY18" s="10">
        <f t="shared" si="156"/>
        <v>-1625000</v>
      </c>
      <c r="EZ18" s="49" t="s">
        <v>310</v>
      </c>
      <c r="FA18" s="81">
        <v>500000</v>
      </c>
      <c r="FB18" s="10">
        <f t="shared" si="77"/>
        <v>-1125000</v>
      </c>
      <c r="FC18" s="10">
        <f t="shared" si="78"/>
        <v>500000</v>
      </c>
      <c r="FD18" s="49" t="s">
        <v>311</v>
      </c>
      <c r="FE18" s="81">
        <v>765000</v>
      </c>
      <c r="FF18" s="10">
        <f t="shared" si="79"/>
        <v>-860000</v>
      </c>
      <c r="FG18" s="10">
        <f t="shared" si="80"/>
        <v>765000</v>
      </c>
      <c r="FH18" s="10">
        <f t="shared" si="81"/>
        <v>265000</v>
      </c>
      <c r="FI18" s="49" t="s">
        <v>309</v>
      </c>
      <c r="FJ18" s="81">
        <v>100000</v>
      </c>
      <c r="FK18" s="10">
        <f t="shared" si="82"/>
        <v>-1525000</v>
      </c>
      <c r="FL18" s="10">
        <f t="shared" si="83"/>
        <v>100000</v>
      </c>
      <c r="FM18" s="10">
        <f t="shared" si="84"/>
        <v>-665000</v>
      </c>
      <c r="FN18" s="49"/>
      <c r="FO18" s="99">
        <v>1567500</v>
      </c>
      <c r="FP18" s="10">
        <f t="shared" si="85"/>
        <v>-57500</v>
      </c>
      <c r="FQ18" s="10">
        <f t="shared" si="86"/>
        <v>1567500</v>
      </c>
      <c r="FR18" s="10">
        <f t="shared" si="87"/>
        <v>802500</v>
      </c>
      <c r="FS18" s="10">
        <f t="shared" si="88"/>
        <v>1467500</v>
      </c>
      <c r="FT18" s="49" t="s">
        <v>309</v>
      </c>
      <c r="FU18" s="99">
        <v>2317500</v>
      </c>
      <c r="FV18" s="10">
        <f t="shared" si="89"/>
        <v>692500</v>
      </c>
      <c r="FW18" s="10">
        <f t="shared" si="90"/>
        <v>2317500</v>
      </c>
      <c r="FX18" s="10">
        <f t="shared" si="91"/>
        <v>1552500</v>
      </c>
      <c r="FY18" s="10">
        <f t="shared" si="92"/>
        <v>750000</v>
      </c>
      <c r="FZ18" s="49" t="s">
        <v>309</v>
      </c>
      <c r="GA18" s="99">
        <v>2317500</v>
      </c>
      <c r="GB18" s="99">
        <v>390000</v>
      </c>
      <c r="GC18" s="99">
        <f t="shared" si="0"/>
        <v>2707500</v>
      </c>
      <c r="GD18" s="10">
        <f t="shared" si="58"/>
        <v>1082500</v>
      </c>
      <c r="GE18" s="10">
        <f t="shared" si="59"/>
        <v>2707500</v>
      </c>
      <c r="GF18" s="10">
        <f t="shared" si="60"/>
        <v>1942500</v>
      </c>
      <c r="GG18" s="10">
        <f t="shared" si="61"/>
        <v>1140000</v>
      </c>
      <c r="GH18" s="49" t="s">
        <v>309</v>
      </c>
      <c r="GI18" s="61">
        <v>0</v>
      </c>
      <c r="GJ18" s="99">
        <f t="shared" si="4"/>
        <v>-2707500</v>
      </c>
      <c r="GK18" s="49" t="s">
        <v>204</v>
      </c>
      <c r="GL18" s="63"/>
      <c r="GM18" s="122">
        <f t="shared" si="5"/>
        <v>-2707500</v>
      </c>
      <c r="GN18" s="49" t="s">
        <v>312</v>
      </c>
      <c r="GO18" s="63">
        <v>0</v>
      </c>
      <c r="GP18" s="122">
        <f t="shared" si="6"/>
        <v>-2707500</v>
      </c>
      <c r="GQ18" s="122">
        <f t="shared" si="7"/>
        <v>0</v>
      </c>
      <c r="GR18" s="49" t="s">
        <v>205</v>
      </c>
      <c r="GS18" s="135">
        <f t="shared" si="8"/>
        <v>0</v>
      </c>
      <c r="GT18" s="130">
        <f t="shared" si="9"/>
        <v>-2707500</v>
      </c>
      <c r="GU18" s="130">
        <f t="shared" si="10"/>
        <v>0</v>
      </c>
      <c r="GV18" s="130">
        <f t="shared" si="11"/>
        <v>0</v>
      </c>
      <c r="GW18" s="49" t="s">
        <v>205</v>
      </c>
      <c r="GX18" s="63">
        <v>0</v>
      </c>
      <c r="GY18" s="122">
        <f t="shared" si="12"/>
        <v>-2707500</v>
      </c>
      <c r="GZ18" s="122">
        <f t="shared" si="13"/>
        <v>0</v>
      </c>
      <c r="HA18" s="122">
        <f t="shared" si="14"/>
        <v>0</v>
      </c>
      <c r="HB18" s="122">
        <f t="shared" si="15"/>
        <v>0</v>
      </c>
      <c r="HC18" s="49" t="s">
        <v>312</v>
      </c>
      <c r="HD18" s="63">
        <v>0</v>
      </c>
      <c r="HE18" s="122">
        <f t="shared" si="16"/>
        <v>-2707500</v>
      </c>
      <c r="HF18" s="122">
        <f t="shared" si="17"/>
        <v>0</v>
      </c>
      <c r="HG18" s="122">
        <f t="shared" si="1"/>
        <v>0</v>
      </c>
      <c r="HH18" s="122">
        <f t="shared" si="18"/>
        <v>0</v>
      </c>
      <c r="HI18" s="49" t="s">
        <v>312</v>
      </c>
      <c r="HJ18" s="63">
        <v>0</v>
      </c>
      <c r="HK18" s="122">
        <f t="shared" si="19"/>
        <v>-2707500</v>
      </c>
      <c r="HL18" s="122">
        <f t="shared" si="20"/>
        <v>0</v>
      </c>
      <c r="HM18" s="122">
        <f t="shared" si="21"/>
        <v>0</v>
      </c>
      <c r="HN18" s="122">
        <f t="shared" si="22"/>
        <v>0</v>
      </c>
      <c r="HO18" s="49" t="s">
        <v>312</v>
      </c>
      <c r="HP18" s="64"/>
      <c r="HQ18" s="64">
        <f t="shared" si="23"/>
        <v>0</v>
      </c>
      <c r="HR18" s="63">
        <f t="shared" si="24"/>
        <v>0</v>
      </c>
      <c r="HS18" s="122">
        <f t="shared" si="25"/>
        <v>-2707500</v>
      </c>
      <c r="HT18" s="122">
        <f t="shared" si="26"/>
        <v>0</v>
      </c>
      <c r="HU18" s="122">
        <f t="shared" si="27"/>
        <v>0</v>
      </c>
      <c r="HV18" s="49" t="s">
        <v>312</v>
      </c>
      <c r="HW18" s="63">
        <v>0</v>
      </c>
      <c r="HX18" s="122">
        <f t="shared" si="28"/>
        <v>0</v>
      </c>
      <c r="HY18" s="49"/>
      <c r="HZ18" s="63">
        <v>100000</v>
      </c>
      <c r="IA18" s="159">
        <f t="shared" si="29"/>
        <v>100000</v>
      </c>
      <c r="IB18" s="159">
        <f t="shared" si="30"/>
        <v>100000</v>
      </c>
      <c r="IC18" s="84"/>
      <c r="ID18" s="63">
        <v>3325000</v>
      </c>
      <c r="IE18" s="159">
        <f t="shared" si="31"/>
        <v>3325000</v>
      </c>
      <c r="IF18" s="159">
        <f t="shared" si="32"/>
        <v>3325000</v>
      </c>
      <c r="IG18" s="159">
        <f t="shared" si="33"/>
        <v>3225000</v>
      </c>
      <c r="IH18" s="84" t="s">
        <v>309</v>
      </c>
      <c r="II18" s="134"/>
      <c r="IJ18" s="63">
        <v>1000000</v>
      </c>
      <c r="IK18" s="159">
        <f t="shared" si="34"/>
        <v>1000000</v>
      </c>
      <c r="IL18" s="159">
        <f t="shared" si="35"/>
        <v>1000000</v>
      </c>
      <c r="IM18" s="159">
        <f t="shared" si="36"/>
        <v>-2325000</v>
      </c>
      <c r="IN18" s="84" t="s">
        <v>309</v>
      </c>
      <c r="IO18" s="63">
        <v>4592000</v>
      </c>
      <c r="IP18" s="159">
        <f t="shared" si="37"/>
        <v>4592000</v>
      </c>
      <c r="IQ18" s="159">
        <f t="shared" si="38"/>
        <v>4592000</v>
      </c>
      <c r="IR18" s="159">
        <f t="shared" si="39"/>
        <v>1267000</v>
      </c>
      <c r="IS18" s="159">
        <f t="shared" si="40"/>
        <v>3592000</v>
      </c>
      <c r="IT18" s="84" t="s">
        <v>309</v>
      </c>
      <c r="IU18" s="63">
        <v>7217000</v>
      </c>
      <c r="IV18" s="159">
        <f t="shared" si="41"/>
        <v>7217000</v>
      </c>
      <c r="IW18" s="159">
        <f t="shared" si="42"/>
        <v>7217000</v>
      </c>
      <c r="IX18" s="159">
        <f t="shared" si="43"/>
        <v>3892000</v>
      </c>
      <c r="IY18" s="159">
        <f t="shared" si="44"/>
        <v>2625000</v>
      </c>
      <c r="IZ18" s="84" t="s">
        <v>309</v>
      </c>
      <c r="JA18" s="63">
        <v>7217000</v>
      </c>
      <c r="JB18" s="159">
        <f t="shared" si="45"/>
        <v>7217000</v>
      </c>
      <c r="JC18" s="159">
        <f t="shared" si="46"/>
        <v>7217000</v>
      </c>
      <c r="JD18" s="159">
        <f t="shared" si="47"/>
        <v>3892000</v>
      </c>
      <c r="JE18" s="159">
        <f t="shared" si="48"/>
        <v>2625000</v>
      </c>
      <c r="JF18" s="159">
        <f t="shared" si="49"/>
        <v>0</v>
      </c>
      <c r="JG18" s="84" t="s">
        <v>309</v>
      </c>
      <c r="JH18" s="63">
        <v>0</v>
      </c>
      <c r="JI18" s="159">
        <f t="shared" si="50"/>
        <v>0</v>
      </c>
      <c r="JJ18" s="159">
        <f t="shared" si="51"/>
        <v>-7217000</v>
      </c>
      <c r="JK18" s="77" t="s">
        <v>205</v>
      </c>
      <c r="JL18" s="64">
        <v>100000</v>
      </c>
      <c r="JM18" s="159">
        <f t="shared" si="52"/>
        <v>-7117000</v>
      </c>
      <c r="JN18" s="159">
        <f t="shared" si="53"/>
        <v>100000</v>
      </c>
      <c r="JO18" s="13"/>
    </row>
    <row r="19" spans="1:275" ht="19.5" customHeight="1" x14ac:dyDescent="0.2">
      <c r="A19" s="9" t="s">
        <v>313</v>
      </c>
      <c r="B19" s="171"/>
      <c r="C19" s="12" t="s">
        <v>314</v>
      </c>
      <c r="D19" s="65"/>
      <c r="E19" s="65"/>
      <c r="F19" s="10"/>
      <c r="G19" s="11"/>
      <c r="H19" s="10"/>
      <c r="I19" s="11"/>
      <c r="J19" s="37"/>
      <c r="K19" s="65"/>
      <c r="L19" s="63"/>
      <c r="M19" s="65"/>
      <c r="N19" s="65"/>
      <c r="O19" s="65"/>
      <c r="P19" s="63"/>
      <c r="Q19" s="65"/>
      <c r="R19" s="65"/>
      <c r="S19" s="65"/>
      <c r="T19" s="63"/>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3"/>
      <c r="AS19" s="63"/>
      <c r="AT19" s="65"/>
      <c r="AU19" s="63"/>
      <c r="AV19" s="63"/>
      <c r="AW19" s="63"/>
      <c r="AX19" s="63"/>
      <c r="AY19" s="65"/>
      <c r="AZ19" s="63"/>
      <c r="BA19" s="63"/>
      <c r="BB19" s="63"/>
      <c r="BC19" s="40"/>
      <c r="BD19" s="65"/>
      <c r="BE19" s="63"/>
      <c r="BF19" s="63"/>
      <c r="BG19" s="63"/>
      <c r="BH19" s="63"/>
      <c r="BI19" s="49"/>
      <c r="BJ19" s="65"/>
      <c r="BK19" s="6"/>
      <c r="BL19" s="63"/>
      <c r="BM19" s="65"/>
      <c r="BN19" s="63"/>
      <c r="BO19" s="64"/>
      <c r="BP19" s="63"/>
      <c r="BQ19" s="63"/>
      <c r="BR19" s="63"/>
      <c r="BS19" s="63"/>
      <c r="BT19" s="49"/>
      <c r="BU19" s="49"/>
      <c r="BV19" s="48"/>
      <c r="BW19" s="48"/>
      <c r="BX19" s="48"/>
      <c r="BY19" s="48"/>
      <c r="BZ19" s="58"/>
      <c r="CA19" s="58"/>
      <c r="CB19" s="55"/>
      <c r="CC19" s="49"/>
      <c r="CD19" s="39"/>
      <c r="CE19" s="58"/>
      <c r="CF19" s="58"/>
      <c r="CG19" s="49"/>
      <c r="CH19" s="39"/>
      <c r="CI19" s="58"/>
      <c r="CJ19" s="58"/>
      <c r="CK19" s="58"/>
      <c r="CL19" s="49"/>
      <c r="CM19" s="39"/>
      <c r="CN19" s="58"/>
      <c r="CO19" s="58"/>
      <c r="CP19" s="58"/>
      <c r="CQ19" s="49"/>
      <c r="CR19" s="39"/>
      <c r="CS19" s="58"/>
      <c r="CT19" s="58"/>
      <c r="CU19" s="58"/>
      <c r="CV19" s="58"/>
      <c r="CW19" s="49"/>
      <c r="CX19" s="39"/>
      <c r="CY19" s="58"/>
      <c r="CZ19" s="58"/>
      <c r="DA19" s="58"/>
      <c r="DB19" s="58"/>
      <c r="DC19" s="49"/>
      <c r="DD19" s="39"/>
      <c r="DE19" s="58"/>
      <c r="DF19" s="58"/>
      <c r="DG19" s="58"/>
      <c r="DH19" s="49"/>
      <c r="DI19" s="39"/>
      <c r="DJ19" s="74"/>
      <c r="DK19" s="76"/>
      <c r="DL19" s="58"/>
      <c r="DM19" s="73"/>
      <c r="DN19" s="81"/>
      <c r="DO19" s="10"/>
      <c r="DP19" s="49"/>
      <c r="DQ19" s="78"/>
      <c r="DR19" s="78"/>
      <c r="DS19" s="81"/>
      <c r="DT19" s="11"/>
      <c r="DU19" s="10"/>
      <c r="DV19" s="10"/>
      <c r="DW19" s="10"/>
      <c r="DX19" s="49"/>
      <c r="DY19" s="77"/>
      <c r="DZ19" s="81"/>
      <c r="EA19" s="11"/>
      <c r="EB19" s="10"/>
      <c r="EC19" s="10"/>
      <c r="ED19" s="10"/>
      <c r="EE19" s="10"/>
      <c r="EF19" s="13"/>
      <c r="EG19" s="39"/>
      <c r="EH19" s="81"/>
      <c r="EI19" s="11"/>
      <c r="EJ19" s="10"/>
      <c r="EK19" s="10"/>
      <c r="EL19" s="10"/>
      <c r="EM19" s="10"/>
      <c r="EN19" s="10"/>
      <c r="EO19" s="13"/>
      <c r="EP19" s="78"/>
      <c r="EQ19" s="81"/>
      <c r="ER19" s="81"/>
      <c r="ES19" s="81"/>
      <c r="ET19" s="10"/>
      <c r="EU19" s="10"/>
      <c r="EV19" s="13"/>
      <c r="EW19" s="49"/>
      <c r="EX19" s="81"/>
      <c r="EY19" s="10"/>
      <c r="EZ19" s="49"/>
      <c r="FA19" s="81"/>
      <c r="FB19" s="10">
        <f t="shared" si="77"/>
        <v>0</v>
      </c>
      <c r="FC19" s="10">
        <f t="shared" si="78"/>
        <v>0</v>
      </c>
      <c r="FD19" s="49"/>
      <c r="FE19" s="81">
        <v>1000000</v>
      </c>
      <c r="FF19" s="10">
        <f t="shared" ref="FF19" si="173">FE19-ES19</f>
        <v>1000000</v>
      </c>
      <c r="FG19" s="10">
        <f t="shared" ref="FG19" si="174">FE19-EX19</f>
        <v>1000000</v>
      </c>
      <c r="FH19" s="10">
        <f t="shared" si="81"/>
        <v>1000000</v>
      </c>
      <c r="FI19" s="49" t="s">
        <v>315</v>
      </c>
      <c r="FJ19" s="81"/>
      <c r="FK19" s="10">
        <f t="shared" si="82"/>
        <v>0</v>
      </c>
      <c r="FL19" s="10">
        <f t="shared" si="83"/>
        <v>0</v>
      </c>
      <c r="FM19" s="10">
        <f t="shared" si="84"/>
        <v>-1000000</v>
      </c>
      <c r="FN19" s="49"/>
      <c r="FO19" s="99">
        <f t="shared" si="158"/>
        <v>0</v>
      </c>
      <c r="FP19" s="10">
        <f t="shared" si="85"/>
        <v>0</v>
      </c>
      <c r="FQ19" s="10">
        <f t="shared" si="86"/>
        <v>0</v>
      </c>
      <c r="FR19" s="10">
        <f t="shared" si="87"/>
        <v>-1000000</v>
      </c>
      <c r="FS19" s="10">
        <f t="shared" si="88"/>
        <v>0</v>
      </c>
      <c r="FT19" s="49"/>
      <c r="FU19" s="99">
        <v>1000000</v>
      </c>
      <c r="FV19" s="10">
        <f t="shared" si="89"/>
        <v>1000000</v>
      </c>
      <c r="FW19" s="10">
        <f t="shared" si="90"/>
        <v>1000000</v>
      </c>
      <c r="FX19" s="10">
        <f t="shared" si="91"/>
        <v>0</v>
      </c>
      <c r="FY19" s="10">
        <f t="shared" si="92"/>
        <v>1000000</v>
      </c>
      <c r="FZ19" s="49" t="s">
        <v>316</v>
      </c>
      <c r="GA19" s="99">
        <v>1000000</v>
      </c>
      <c r="GB19" s="99"/>
      <c r="GC19" s="99">
        <f t="shared" si="0"/>
        <v>1000000</v>
      </c>
      <c r="GD19" s="10">
        <f t="shared" si="58"/>
        <v>1000000</v>
      </c>
      <c r="GE19" s="10">
        <f t="shared" si="59"/>
        <v>1000000</v>
      </c>
      <c r="GF19" s="10">
        <f t="shared" si="60"/>
        <v>0</v>
      </c>
      <c r="GG19" s="10">
        <f t="shared" si="61"/>
        <v>1000000</v>
      </c>
      <c r="GH19" s="49" t="s">
        <v>316</v>
      </c>
      <c r="GI19" s="61">
        <v>0</v>
      </c>
      <c r="GJ19" s="99">
        <f t="shared" si="4"/>
        <v>-1000000</v>
      </c>
      <c r="GK19" s="49" t="s">
        <v>204</v>
      </c>
      <c r="GL19" s="63"/>
      <c r="GM19" s="122">
        <f t="shared" si="5"/>
        <v>-1000000</v>
      </c>
      <c r="GN19" s="49" t="s">
        <v>204</v>
      </c>
      <c r="GO19" s="63">
        <v>1000000</v>
      </c>
      <c r="GP19" s="122">
        <f t="shared" si="6"/>
        <v>0</v>
      </c>
      <c r="GQ19" s="122">
        <f t="shared" si="7"/>
        <v>1000000</v>
      </c>
      <c r="GR19" s="49"/>
      <c r="GS19" s="135">
        <f t="shared" si="8"/>
        <v>1000000</v>
      </c>
      <c r="GT19" s="130">
        <f t="shared" si="9"/>
        <v>0</v>
      </c>
      <c r="GU19" s="130">
        <f t="shared" si="10"/>
        <v>1000000</v>
      </c>
      <c r="GV19" s="130">
        <f t="shared" si="11"/>
        <v>0</v>
      </c>
      <c r="GW19" s="49"/>
      <c r="GX19" s="63">
        <v>0</v>
      </c>
      <c r="GY19" s="122">
        <f t="shared" si="12"/>
        <v>-1000000</v>
      </c>
      <c r="GZ19" s="122">
        <f t="shared" si="13"/>
        <v>0</v>
      </c>
      <c r="HA19" s="122">
        <f t="shared" si="14"/>
        <v>-1000000</v>
      </c>
      <c r="HB19" s="122">
        <f t="shared" si="15"/>
        <v>-1000000</v>
      </c>
      <c r="HC19" s="49" t="s">
        <v>205</v>
      </c>
      <c r="HD19" s="63">
        <v>0</v>
      </c>
      <c r="HE19" s="122">
        <f t="shared" si="16"/>
        <v>-1000000</v>
      </c>
      <c r="HF19" s="122">
        <f t="shared" si="17"/>
        <v>0</v>
      </c>
      <c r="HG19" s="122">
        <f t="shared" si="1"/>
        <v>-1000000</v>
      </c>
      <c r="HH19" s="122">
        <f t="shared" si="18"/>
        <v>0</v>
      </c>
      <c r="HI19" s="49" t="s">
        <v>205</v>
      </c>
      <c r="HJ19" s="63">
        <v>1000000</v>
      </c>
      <c r="HK19" s="122">
        <f t="shared" si="19"/>
        <v>0</v>
      </c>
      <c r="HL19" s="122">
        <f t="shared" si="20"/>
        <v>1000000</v>
      </c>
      <c r="HM19" s="122">
        <f t="shared" si="21"/>
        <v>0</v>
      </c>
      <c r="HN19" s="122">
        <f t="shared" si="22"/>
        <v>1000000</v>
      </c>
      <c r="HO19" s="49"/>
      <c r="HP19" s="64"/>
      <c r="HQ19" s="64">
        <f t="shared" si="23"/>
        <v>1000000</v>
      </c>
      <c r="HR19" s="63">
        <f t="shared" si="24"/>
        <v>1000000</v>
      </c>
      <c r="HS19" s="122">
        <f t="shared" si="25"/>
        <v>0</v>
      </c>
      <c r="HT19" s="122">
        <f t="shared" si="26"/>
        <v>1000000</v>
      </c>
      <c r="HU19" s="122">
        <f t="shared" si="27"/>
        <v>0</v>
      </c>
      <c r="HV19" s="49" t="s">
        <v>317</v>
      </c>
      <c r="HW19" s="63">
        <v>0</v>
      </c>
      <c r="HX19" s="122">
        <f t="shared" si="28"/>
        <v>-1000000</v>
      </c>
      <c r="HY19" s="49" t="s">
        <v>205</v>
      </c>
      <c r="HZ19" s="63">
        <v>1000000</v>
      </c>
      <c r="IA19" s="159">
        <f t="shared" si="29"/>
        <v>0</v>
      </c>
      <c r="IB19" s="159">
        <f t="shared" si="30"/>
        <v>1000000</v>
      </c>
      <c r="IC19" s="84" t="s">
        <v>317</v>
      </c>
      <c r="ID19" s="63">
        <f>1000000+500000</f>
        <v>1500000</v>
      </c>
      <c r="IE19" s="159">
        <f t="shared" si="31"/>
        <v>500000</v>
      </c>
      <c r="IF19" s="159">
        <f t="shared" si="32"/>
        <v>1500000</v>
      </c>
      <c r="IG19" s="159">
        <f t="shared" si="33"/>
        <v>500000</v>
      </c>
      <c r="IH19" s="84" t="s">
        <v>318</v>
      </c>
      <c r="II19" s="134"/>
      <c r="IJ19" s="63">
        <v>0</v>
      </c>
      <c r="IK19" s="159">
        <f t="shared" si="34"/>
        <v>-1000000</v>
      </c>
      <c r="IL19" s="159">
        <f t="shared" si="35"/>
        <v>0</v>
      </c>
      <c r="IM19" s="159">
        <f t="shared" si="36"/>
        <v>-1500000</v>
      </c>
      <c r="IN19" s="84" t="s">
        <v>205</v>
      </c>
      <c r="IO19" s="63">
        <v>0</v>
      </c>
      <c r="IP19" s="159">
        <f t="shared" si="37"/>
        <v>-1000000</v>
      </c>
      <c r="IQ19" s="159">
        <f t="shared" si="38"/>
        <v>0</v>
      </c>
      <c r="IR19" s="159">
        <f t="shared" si="39"/>
        <v>-1500000</v>
      </c>
      <c r="IS19" s="159">
        <f t="shared" si="40"/>
        <v>0</v>
      </c>
      <c r="IT19" s="84" t="s">
        <v>205</v>
      </c>
      <c r="IU19" s="63">
        <v>1500000</v>
      </c>
      <c r="IV19" s="159">
        <f t="shared" si="41"/>
        <v>500000</v>
      </c>
      <c r="IW19" s="159">
        <f t="shared" si="42"/>
        <v>1500000</v>
      </c>
      <c r="IX19" s="159">
        <f t="shared" si="43"/>
        <v>0</v>
      </c>
      <c r="IY19" s="159">
        <f t="shared" si="44"/>
        <v>1500000</v>
      </c>
      <c r="IZ19" s="84"/>
      <c r="JA19" s="63">
        <v>1500000</v>
      </c>
      <c r="JB19" s="159">
        <f t="shared" si="45"/>
        <v>500000</v>
      </c>
      <c r="JC19" s="159">
        <f t="shared" si="46"/>
        <v>1500000</v>
      </c>
      <c r="JD19" s="159">
        <f t="shared" si="47"/>
        <v>0</v>
      </c>
      <c r="JE19" s="159">
        <f t="shared" si="48"/>
        <v>1500000</v>
      </c>
      <c r="JF19" s="159">
        <f t="shared" si="49"/>
        <v>0</v>
      </c>
      <c r="JG19" s="84"/>
      <c r="JH19" s="63">
        <v>0</v>
      </c>
      <c r="JI19" s="159">
        <f t="shared" si="50"/>
        <v>0</v>
      </c>
      <c r="JJ19" s="159">
        <f t="shared" si="51"/>
        <v>-1500000</v>
      </c>
      <c r="JK19" s="77" t="s">
        <v>205</v>
      </c>
      <c r="JL19" s="64">
        <v>1000000</v>
      </c>
      <c r="JM19" s="159">
        <f t="shared" si="52"/>
        <v>-500000</v>
      </c>
      <c r="JN19" s="159">
        <f t="shared" si="53"/>
        <v>1000000</v>
      </c>
      <c r="JO19" s="13" t="s">
        <v>317</v>
      </c>
    </row>
    <row r="20" spans="1:275" ht="14.25" customHeight="1" x14ac:dyDescent="0.2">
      <c r="A20" s="9" t="s">
        <v>319</v>
      </c>
      <c r="B20" s="171"/>
      <c r="C20" s="12" t="s">
        <v>320</v>
      </c>
      <c r="D20" s="65"/>
      <c r="E20" s="65"/>
      <c r="F20" s="10"/>
      <c r="G20" s="11"/>
      <c r="H20" s="10"/>
      <c r="I20" s="11"/>
      <c r="J20" s="37"/>
      <c r="K20" s="65"/>
      <c r="L20" s="63"/>
      <c r="M20" s="65"/>
      <c r="N20" s="65"/>
      <c r="O20" s="65"/>
      <c r="P20" s="63"/>
      <c r="Q20" s="65"/>
      <c r="R20" s="65"/>
      <c r="S20" s="65"/>
      <c r="T20" s="63"/>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3"/>
      <c r="AS20" s="63"/>
      <c r="AT20" s="65"/>
      <c r="AU20" s="63"/>
      <c r="AV20" s="63"/>
      <c r="AW20" s="63"/>
      <c r="AX20" s="63"/>
      <c r="AY20" s="65"/>
      <c r="AZ20" s="63"/>
      <c r="BA20" s="63"/>
      <c r="BB20" s="63"/>
      <c r="BC20" s="40"/>
      <c r="BD20" s="65"/>
      <c r="BE20" s="63"/>
      <c r="BF20" s="63"/>
      <c r="BG20" s="63"/>
      <c r="BH20" s="63"/>
      <c r="BI20" s="49"/>
      <c r="BJ20" s="65"/>
      <c r="BK20" s="6"/>
      <c r="BL20" s="63"/>
      <c r="BM20" s="65"/>
      <c r="BN20" s="63"/>
      <c r="BO20" s="64"/>
      <c r="BP20" s="63"/>
      <c r="BQ20" s="63"/>
      <c r="BR20" s="63"/>
      <c r="BS20" s="63"/>
      <c r="BT20" s="49"/>
      <c r="BU20" s="49"/>
      <c r="BV20" s="48"/>
      <c r="BW20" s="48"/>
      <c r="BX20" s="48"/>
      <c r="BY20" s="48"/>
      <c r="BZ20" s="58"/>
      <c r="CA20" s="58"/>
      <c r="CB20" s="55"/>
      <c r="CC20" s="49"/>
      <c r="CD20" s="39"/>
      <c r="CE20" s="58"/>
      <c r="CF20" s="58"/>
      <c r="CG20" s="49"/>
      <c r="CH20" s="39"/>
      <c r="CI20" s="58"/>
      <c r="CJ20" s="58"/>
      <c r="CK20" s="58"/>
      <c r="CL20" s="49"/>
      <c r="CM20" s="39"/>
      <c r="CN20" s="58"/>
      <c r="CO20" s="58"/>
      <c r="CP20" s="58"/>
      <c r="CQ20" s="49"/>
      <c r="CR20" s="39"/>
      <c r="CS20" s="58"/>
      <c r="CT20" s="58"/>
      <c r="CU20" s="58"/>
      <c r="CV20" s="58"/>
      <c r="CW20" s="49"/>
      <c r="CX20" s="39"/>
      <c r="CY20" s="58"/>
      <c r="CZ20" s="58"/>
      <c r="DA20" s="58"/>
      <c r="DB20" s="58"/>
      <c r="DC20" s="49"/>
      <c r="DD20" s="39"/>
      <c r="DE20" s="58"/>
      <c r="DF20" s="58"/>
      <c r="DG20" s="58"/>
      <c r="DH20" s="49"/>
      <c r="DI20" s="39"/>
      <c r="DJ20" s="74"/>
      <c r="DK20" s="76"/>
      <c r="DL20" s="58"/>
      <c r="DM20" s="73"/>
      <c r="DN20" s="81"/>
      <c r="DO20" s="10"/>
      <c r="DP20" s="49"/>
      <c r="DQ20" s="78"/>
      <c r="DR20" s="78"/>
      <c r="DS20" s="81"/>
      <c r="DT20" s="11"/>
      <c r="DU20" s="10"/>
      <c r="DV20" s="10"/>
      <c r="DW20" s="10"/>
      <c r="DX20" s="49"/>
      <c r="DY20" s="77"/>
      <c r="DZ20" s="81"/>
      <c r="EA20" s="11"/>
      <c r="EB20" s="10"/>
      <c r="EC20" s="10"/>
      <c r="ED20" s="10"/>
      <c r="EE20" s="10"/>
      <c r="EF20" s="13"/>
      <c r="EG20" s="39"/>
      <c r="EH20" s="81"/>
      <c r="EI20" s="11"/>
      <c r="EJ20" s="10"/>
      <c r="EK20" s="10"/>
      <c r="EL20" s="10"/>
      <c r="EM20" s="10"/>
      <c r="EN20" s="10"/>
      <c r="EO20" s="13"/>
      <c r="EP20" s="78"/>
      <c r="EQ20" s="81"/>
      <c r="ER20" s="81"/>
      <c r="ES20" s="81"/>
      <c r="ET20" s="10"/>
      <c r="EU20" s="10"/>
      <c r="EV20" s="13"/>
      <c r="EW20" s="49"/>
      <c r="EX20" s="81"/>
      <c r="EY20" s="10"/>
      <c r="EZ20" s="49"/>
      <c r="FA20" s="81"/>
      <c r="FB20" s="10"/>
      <c r="FC20" s="10"/>
      <c r="FD20" s="49"/>
      <c r="FE20" s="81"/>
      <c r="FF20" s="10"/>
      <c r="FG20" s="10"/>
      <c r="FH20" s="10"/>
      <c r="FI20" s="49"/>
      <c r="FJ20" s="81"/>
      <c r="FK20" s="10"/>
      <c r="FL20" s="10"/>
      <c r="FM20" s="10"/>
      <c r="FN20" s="49"/>
      <c r="FO20" s="99">
        <v>250000</v>
      </c>
      <c r="FP20" s="10">
        <f t="shared" ref="FP20" si="175">FO20-ES20</f>
        <v>250000</v>
      </c>
      <c r="FQ20" s="10">
        <f t="shared" ref="FQ20" si="176">FO20-EX20</f>
        <v>250000</v>
      </c>
      <c r="FR20" s="10">
        <f t="shared" ref="FR20" si="177">FO20-FE20</f>
        <v>250000</v>
      </c>
      <c r="FS20" s="10">
        <f t="shared" ref="FS20" si="178">FO20-FJ20</f>
        <v>250000</v>
      </c>
      <c r="FT20" s="49" t="s">
        <v>316</v>
      </c>
      <c r="FU20" s="99">
        <v>250000</v>
      </c>
      <c r="FV20" s="10">
        <f t="shared" si="89"/>
        <v>250000</v>
      </c>
      <c r="FW20" s="10">
        <f t="shared" si="90"/>
        <v>250000</v>
      </c>
      <c r="FX20" s="10">
        <f t="shared" si="91"/>
        <v>250000</v>
      </c>
      <c r="FY20" s="10">
        <f t="shared" si="92"/>
        <v>0</v>
      </c>
      <c r="FZ20" s="49" t="s">
        <v>316</v>
      </c>
      <c r="GA20" s="99">
        <v>250000</v>
      </c>
      <c r="GB20" s="99"/>
      <c r="GC20" s="99">
        <f t="shared" si="0"/>
        <v>250000</v>
      </c>
      <c r="GD20" s="10">
        <f t="shared" si="58"/>
        <v>250000</v>
      </c>
      <c r="GE20" s="10">
        <f t="shared" si="59"/>
        <v>250000</v>
      </c>
      <c r="GF20" s="10">
        <f t="shared" si="60"/>
        <v>250000</v>
      </c>
      <c r="GG20" s="10">
        <f t="shared" si="61"/>
        <v>0</v>
      </c>
      <c r="GH20" s="49" t="s">
        <v>316</v>
      </c>
      <c r="GI20" s="61">
        <v>0</v>
      </c>
      <c r="GJ20" s="99">
        <f t="shared" si="4"/>
        <v>-250000</v>
      </c>
      <c r="GK20" s="49" t="s">
        <v>204</v>
      </c>
      <c r="GL20" s="63"/>
      <c r="GM20" s="122">
        <f t="shared" si="5"/>
        <v>-250000</v>
      </c>
      <c r="GN20" s="49" t="s">
        <v>204</v>
      </c>
      <c r="GO20" s="63">
        <v>250000</v>
      </c>
      <c r="GP20" s="122">
        <f t="shared" si="6"/>
        <v>0</v>
      </c>
      <c r="GQ20" s="122">
        <f t="shared" si="7"/>
        <v>250000</v>
      </c>
      <c r="GR20" s="49"/>
      <c r="GS20" s="135">
        <f t="shared" si="8"/>
        <v>250000</v>
      </c>
      <c r="GT20" s="130">
        <f t="shared" si="9"/>
        <v>0</v>
      </c>
      <c r="GU20" s="130">
        <f t="shared" si="10"/>
        <v>250000</v>
      </c>
      <c r="GV20" s="130">
        <f t="shared" si="11"/>
        <v>0</v>
      </c>
      <c r="GW20" s="49"/>
      <c r="GX20" s="63">
        <v>250000</v>
      </c>
      <c r="GY20" s="122">
        <f t="shared" si="12"/>
        <v>0</v>
      </c>
      <c r="GZ20" s="122">
        <f t="shared" si="13"/>
        <v>250000</v>
      </c>
      <c r="HA20" s="122">
        <f t="shared" si="14"/>
        <v>0</v>
      </c>
      <c r="HB20" s="122">
        <f t="shared" si="15"/>
        <v>0</v>
      </c>
      <c r="HC20" s="49"/>
      <c r="HD20" s="63">
        <v>250000</v>
      </c>
      <c r="HE20" s="122">
        <f t="shared" si="16"/>
        <v>0</v>
      </c>
      <c r="HF20" s="122">
        <f t="shared" si="17"/>
        <v>250000</v>
      </c>
      <c r="HG20" s="122">
        <f t="shared" si="1"/>
        <v>0</v>
      </c>
      <c r="HH20" s="122">
        <f t="shared" si="18"/>
        <v>0</v>
      </c>
      <c r="HI20" s="49"/>
      <c r="HJ20" s="63">
        <v>250000</v>
      </c>
      <c r="HK20" s="122">
        <f t="shared" si="19"/>
        <v>0</v>
      </c>
      <c r="HL20" s="122">
        <f t="shared" si="20"/>
        <v>250000</v>
      </c>
      <c r="HM20" s="122">
        <f t="shared" si="21"/>
        <v>0</v>
      </c>
      <c r="HN20" s="122">
        <f t="shared" si="22"/>
        <v>0</v>
      </c>
      <c r="HO20" s="49"/>
      <c r="HP20" s="64">
        <v>-250000</v>
      </c>
      <c r="HQ20" s="64">
        <f t="shared" si="23"/>
        <v>0</v>
      </c>
      <c r="HR20" s="63">
        <f t="shared" si="24"/>
        <v>250000</v>
      </c>
      <c r="HS20" s="122">
        <f t="shared" si="25"/>
        <v>0</v>
      </c>
      <c r="HT20" s="122">
        <f t="shared" si="26"/>
        <v>250000</v>
      </c>
      <c r="HU20" s="122">
        <f t="shared" si="27"/>
        <v>0</v>
      </c>
      <c r="HV20" s="49"/>
      <c r="HW20" s="63">
        <v>0</v>
      </c>
      <c r="HX20" s="122">
        <f t="shared" si="28"/>
        <v>-250000</v>
      </c>
      <c r="HY20" s="49" t="s">
        <v>205</v>
      </c>
      <c r="HZ20" s="63">
        <v>250000</v>
      </c>
      <c r="IA20" s="159">
        <f t="shared" si="29"/>
        <v>0</v>
      </c>
      <c r="IB20" s="159">
        <f t="shared" si="30"/>
        <v>250000</v>
      </c>
      <c r="IC20" s="84"/>
      <c r="ID20" s="63">
        <v>250000</v>
      </c>
      <c r="IE20" s="159">
        <f t="shared" si="31"/>
        <v>0</v>
      </c>
      <c r="IF20" s="159">
        <f t="shared" si="32"/>
        <v>250000</v>
      </c>
      <c r="IG20" s="159">
        <f t="shared" si="33"/>
        <v>0</v>
      </c>
      <c r="IH20" s="84"/>
      <c r="II20" s="134"/>
      <c r="IJ20" s="63">
        <v>0</v>
      </c>
      <c r="IK20" s="159">
        <f t="shared" si="34"/>
        <v>-250000</v>
      </c>
      <c r="IL20" s="159">
        <f t="shared" si="35"/>
        <v>0</v>
      </c>
      <c r="IM20" s="159">
        <f t="shared" si="36"/>
        <v>-250000</v>
      </c>
      <c r="IN20" s="84" t="s">
        <v>205</v>
      </c>
      <c r="IO20" s="63">
        <v>0</v>
      </c>
      <c r="IP20" s="159">
        <f t="shared" si="37"/>
        <v>-250000</v>
      </c>
      <c r="IQ20" s="159">
        <f t="shared" si="38"/>
        <v>0</v>
      </c>
      <c r="IR20" s="159">
        <f t="shared" si="39"/>
        <v>-250000</v>
      </c>
      <c r="IS20" s="159">
        <f t="shared" si="40"/>
        <v>0</v>
      </c>
      <c r="IT20" s="84" t="s">
        <v>205</v>
      </c>
      <c r="IU20" s="63">
        <v>250000</v>
      </c>
      <c r="IV20" s="159">
        <f t="shared" si="41"/>
        <v>0</v>
      </c>
      <c r="IW20" s="159">
        <f t="shared" si="42"/>
        <v>250000</v>
      </c>
      <c r="IX20" s="159">
        <f t="shared" si="43"/>
        <v>0</v>
      </c>
      <c r="IY20" s="159">
        <f t="shared" si="44"/>
        <v>250000</v>
      </c>
      <c r="IZ20" s="84"/>
      <c r="JA20" s="63">
        <v>250000</v>
      </c>
      <c r="JB20" s="159">
        <f t="shared" si="45"/>
        <v>0</v>
      </c>
      <c r="JC20" s="159">
        <f t="shared" si="46"/>
        <v>250000</v>
      </c>
      <c r="JD20" s="159">
        <f t="shared" si="47"/>
        <v>0</v>
      </c>
      <c r="JE20" s="159">
        <f t="shared" si="48"/>
        <v>250000</v>
      </c>
      <c r="JF20" s="159">
        <f t="shared" si="49"/>
        <v>0</v>
      </c>
      <c r="JG20" s="84"/>
      <c r="JH20" s="63">
        <v>0</v>
      </c>
      <c r="JI20" s="159">
        <f t="shared" si="50"/>
        <v>0</v>
      </c>
      <c r="JJ20" s="159">
        <f t="shared" si="51"/>
        <v>-250000</v>
      </c>
      <c r="JK20" s="77" t="s">
        <v>205</v>
      </c>
      <c r="JL20" s="64">
        <v>250000</v>
      </c>
      <c r="JM20" s="159">
        <f t="shared" si="52"/>
        <v>0</v>
      </c>
      <c r="JN20" s="159">
        <f t="shared" si="53"/>
        <v>250000</v>
      </c>
      <c r="JO20" s="13"/>
    </row>
    <row r="21" spans="1:275" ht="31.5" hidden="1" customHeight="1" x14ac:dyDescent="0.2">
      <c r="A21" s="9" t="s">
        <v>321</v>
      </c>
      <c r="B21" s="171"/>
      <c r="C21" s="12" t="s">
        <v>322</v>
      </c>
      <c r="D21" s="65"/>
      <c r="E21" s="65"/>
      <c r="F21" s="10"/>
      <c r="G21" s="11"/>
      <c r="H21" s="10"/>
      <c r="I21" s="11"/>
      <c r="J21" s="37"/>
      <c r="K21" s="65"/>
      <c r="L21" s="63"/>
      <c r="M21" s="65"/>
      <c r="N21" s="65"/>
      <c r="O21" s="65"/>
      <c r="P21" s="63"/>
      <c r="Q21" s="65"/>
      <c r="R21" s="65"/>
      <c r="S21" s="65"/>
      <c r="T21" s="63"/>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3"/>
      <c r="AS21" s="63"/>
      <c r="AT21" s="65"/>
      <c r="AU21" s="63"/>
      <c r="AV21" s="63"/>
      <c r="AW21" s="63"/>
      <c r="AX21" s="63"/>
      <c r="AY21" s="65"/>
      <c r="AZ21" s="63"/>
      <c r="BA21" s="63"/>
      <c r="BB21" s="63"/>
      <c r="BC21" s="40"/>
      <c r="BD21" s="65"/>
      <c r="BE21" s="63"/>
      <c r="BF21" s="63"/>
      <c r="BG21" s="63"/>
      <c r="BH21" s="63"/>
      <c r="BI21" s="49"/>
      <c r="BJ21" s="65"/>
      <c r="BK21" s="6"/>
      <c r="BL21" s="63"/>
      <c r="BM21" s="65"/>
      <c r="BN21" s="63"/>
      <c r="BO21" s="64"/>
      <c r="BP21" s="63"/>
      <c r="BQ21" s="63"/>
      <c r="BR21" s="63"/>
      <c r="BS21" s="63"/>
      <c r="BT21" s="49"/>
      <c r="BU21" s="49"/>
      <c r="BV21" s="48"/>
      <c r="BW21" s="48"/>
      <c r="BX21" s="48"/>
      <c r="BY21" s="48"/>
      <c r="BZ21" s="58"/>
      <c r="CA21" s="58"/>
      <c r="CB21" s="55"/>
      <c r="CC21" s="49"/>
      <c r="CD21" s="39"/>
      <c r="CE21" s="58"/>
      <c r="CF21" s="58"/>
      <c r="CG21" s="49"/>
      <c r="CH21" s="39"/>
      <c r="CI21" s="58"/>
      <c r="CJ21" s="58"/>
      <c r="CK21" s="58"/>
      <c r="CL21" s="49"/>
      <c r="CM21" s="39"/>
      <c r="CN21" s="58"/>
      <c r="CO21" s="58"/>
      <c r="CP21" s="58"/>
      <c r="CQ21" s="49"/>
      <c r="CR21" s="39"/>
      <c r="CS21" s="58"/>
      <c r="CT21" s="58"/>
      <c r="CU21" s="58"/>
      <c r="CV21" s="58"/>
      <c r="CW21" s="49"/>
      <c r="CX21" s="39"/>
      <c r="CY21" s="58"/>
      <c r="CZ21" s="58"/>
      <c r="DA21" s="58"/>
      <c r="DB21" s="58"/>
      <c r="DC21" s="49"/>
      <c r="DD21" s="39"/>
      <c r="DE21" s="58"/>
      <c r="DF21" s="58"/>
      <c r="DG21" s="58"/>
      <c r="DH21" s="49"/>
      <c r="DI21" s="39"/>
      <c r="DJ21" s="74"/>
      <c r="DK21" s="76"/>
      <c r="DL21" s="58"/>
      <c r="DM21" s="73"/>
      <c r="DN21" s="81"/>
      <c r="DO21" s="10"/>
      <c r="DP21" s="49"/>
      <c r="DQ21" s="78"/>
      <c r="DR21" s="78"/>
      <c r="DS21" s="81"/>
      <c r="DT21" s="11"/>
      <c r="DU21" s="10"/>
      <c r="DV21" s="10"/>
      <c r="DW21" s="10"/>
      <c r="DX21" s="49"/>
      <c r="DY21" s="77"/>
      <c r="DZ21" s="81"/>
      <c r="EA21" s="11"/>
      <c r="EB21" s="10"/>
      <c r="EC21" s="10"/>
      <c r="ED21" s="10"/>
      <c r="EE21" s="10"/>
      <c r="EF21" s="13"/>
      <c r="EG21" s="39"/>
      <c r="EH21" s="81"/>
      <c r="EI21" s="11"/>
      <c r="EJ21" s="10"/>
      <c r="EK21" s="10"/>
      <c r="EL21" s="10"/>
      <c r="EM21" s="10"/>
      <c r="EN21" s="10"/>
      <c r="EO21" s="13"/>
      <c r="EP21" s="78"/>
      <c r="EQ21" s="81"/>
      <c r="ER21" s="81"/>
      <c r="ES21" s="81"/>
      <c r="ET21" s="10"/>
      <c r="EU21" s="10"/>
      <c r="EV21" s="13"/>
      <c r="EW21" s="49"/>
      <c r="EX21" s="81"/>
      <c r="EY21" s="10"/>
      <c r="EZ21" s="49"/>
      <c r="FA21" s="81">
        <v>1000000</v>
      </c>
      <c r="FB21" s="10">
        <f t="shared" si="77"/>
        <v>1000000</v>
      </c>
      <c r="FC21" s="10">
        <f t="shared" si="78"/>
        <v>1000000</v>
      </c>
      <c r="FD21" s="49" t="s">
        <v>316</v>
      </c>
      <c r="FE21" s="81">
        <f t="shared" si="157"/>
        <v>1000000</v>
      </c>
      <c r="FF21" s="10">
        <f t="shared" si="79"/>
        <v>1000000</v>
      </c>
      <c r="FG21" s="10">
        <f t="shared" si="80"/>
        <v>1000000</v>
      </c>
      <c r="FH21" s="10">
        <f t="shared" si="81"/>
        <v>0</v>
      </c>
      <c r="FI21" s="49"/>
      <c r="FJ21" s="81"/>
      <c r="FK21" s="10">
        <f t="shared" si="82"/>
        <v>0</v>
      </c>
      <c r="FL21" s="10">
        <f t="shared" si="83"/>
        <v>0</v>
      </c>
      <c r="FM21" s="10">
        <f t="shared" si="84"/>
        <v>-1000000</v>
      </c>
      <c r="FN21" s="49"/>
      <c r="FO21" s="99">
        <f t="shared" si="158"/>
        <v>0</v>
      </c>
      <c r="FP21" s="10">
        <f t="shared" si="85"/>
        <v>0</v>
      </c>
      <c r="FQ21" s="10">
        <f t="shared" si="86"/>
        <v>0</v>
      </c>
      <c r="FR21" s="10">
        <f t="shared" si="87"/>
        <v>-1000000</v>
      </c>
      <c r="FS21" s="10">
        <f t="shared" si="88"/>
        <v>0</v>
      </c>
      <c r="FT21" s="49"/>
      <c r="FU21" s="99">
        <v>1000000</v>
      </c>
      <c r="FV21" s="10">
        <f t="shared" si="89"/>
        <v>1000000</v>
      </c>
      <c r="FW21" s="10">
        <f t="shared" si="90"/>
        <v>1000000</v>
      </c>
      <c r="FX21" s="10">
        <f t="shared" si="91"/>
        <v>0</v>
      </c>
      <c r="FY21" s="10">
        <f t="shared" si="92"/>
        <v>1000000</v>
      </c>
      <c r="FZ21" s="49" t="s">
        <v>316</v>
      </c>
      <c r="GA21" s="99">
        <v>1000000</v>
      </c>
      <c r="GB21" s="99"/>
      <c r="GC21" s="99">
        <f t="shared" si="0"/>
        <v>1000000</v>
      </c>
      <c r="GD21" s="10">
        <f t="shared" si="58"/>
        <v>1000000</v>
      </c>
      <c r="GE21" s="10">
        <f t="shared" si="59"/>
        <v>1000000</v>
      </c>
      <c r="GF21" s="10">
        <f t="shared" si="60"/>
        <v>0</v>
      </c>
      <c r="GG21" s="10">
        <f t="shared" si="61"/>
        <v>1000000</v>
      </c>
      <c r="GH21" s="49" t="s">
        <v>316</v>
      </c>
      <c r="GI21" s="61">
        <v>0</v>
      </c>
      <c r="GJ21" s="99">
        <f t="shared" si="4"/>
        <v>-1000000</v>
      </c>
      <c r="GK21" s="49" t="s">
        <v>323</v>
      </c>
      <c r="GL21" s="63"/>
      <c r="GM21" s="122">
        <f t="shared" si="5"/>
        <v>-1000000</v>
      </c>
      <c r="GN21" s="49" t="s">
        <v>324</v>
      </c>
      <c r="GO21" s="63">
        <v>1000000</v>
      </c>
      <c r="GP21" s="122">
        <f t="shared" si="6"/>
        <v>0</v>
      </c>
      <c r="GQ21" s="122">
        <f t="shared" si="7"/>
        <v>1000000</v>
      </c>
      <c r="GR21" s="49"/>
      <c r="GS21" s="135">
        <f t="shared" si="8"/>
        <v>1000000</v>
      </c>
      <c r="GT21" s="130">
        <f t="shared" si="9"/>
        <v>0</v>
      </c>
      <c r="GU21" s="130">
        <f t="shared" si="10"/>
        <v>1000000</v>
      </c>
      <c r="GV21" s="130">
        <f t="shared" si="11"/>
        <v>0</v>
      </c>
      <c r="GW21" s="49"/>
      <c r="GX21" s="63">
        <v>0</v>
      </c>
      <c r="GY21" s="122">
        <f t="shared" si="12"/>
        <v>-1000000</v>
      </c>
      <c r="GZ21" s="122">
        <f t="shared" si="13"/>
        <v>0</v>
      </c>
      <c r="HA21" s="122">
        <f t="shared" si="14"/>
        <v>-1000000</v>
      </c>
      <c r="HB21" s="122">
        <f t="shared" si="15"/>
        <v>-1000000</v>
      </c>
      <c r="HC21" s="49" t="s">
        <v>205</v>
      </c>
      <c r="HD21" s="63">
        <v>0</v>
      </c>
      <c r="HE21" s="122">
        <f t="shared" si="16"/>
        <v>-1000000</v>
      </c>
      <c r="HF21" s="122">
        <f t="shared" si="17"/>
        <v>0</v>
      </c>
      <c r="HG21" s="122">
        <f t="shared" si="1"/>
        <v>-1000000</v>
      </c>
      <c r="HH21" s="122">
        <f t="shared" si="18"/>
        <v>0</v>
      </c>
      <c r="HI21" s="49" t="s">
        <v>205</v>
      </c>
      <c r="HJ21" s="63">
        <v>1000000</v>
      </c>
      <c r="HK21" s="122">
        <f t="shared" si="19"/>
        <v>0</v>
      </c>
      <c r="HL21" s="122">
        <f t="shared" si="20"/>
        <v>1000000</v>
      </c>
      <c r="HM21" s="122">
        <f t="shared" si="21"/>
        <v>0</v>
      </c>
      <c r="HN21" s="122">
        <f t="shared" si="22"/>
        <v>1000000</v>
      </c>
      <c r="HO21" s="49"/>
      <c r="HP21" s="64">
        <v>-1000000</v>
      </c>
      <c r="HQ21" s="64">
        <f t="shared" si="23"/>
        <v>0</v>
      </c>
      <c r="HR21" s="63">
        <f t="shared" si="24"/>
        <v>1000000</v>
      </c>
      <c r="HS21" s="122">
        <f t="shared" si="25"/>
        <v>0</v>
      </c>
      <c r="HT21" s="122">
        <f t="shared" si="26"/>
        <v>1000000</v>
      </c>
      <c r="HU21" s="122">
        <f t="shared" si="27"/>
        <v>0</v>
      </c>
      <c r="HV21" s="49"/>
      <c r="HW21" s="63">
        <v>0</v>
      </c>
      <c r="HX21" s="122">
        <f t="shared" si="28"/>
        <v>-1000000</v>
      </c>
      <c r="HY21" s="49" t="s">
        <v>205</v>
      </c>
      <c r="HZ21" s="63">
        <v>0</v>
      </c>
      <c r="IA21" s="159">
        <f t="shared" si="29"/>
        <v>-1000000</v>
      </c>
      <c r="IB21" s="159">
        <f t="shared" si="30"/>
        <v>0</v>
      </c>
      <c r="IC21" s="84" t="s">
        <v>205</v>
      </c>
      <c r="ID21" s="63">
        <v>0</v>
      </c>
      <c r="IE21" s="159">
        <f t="shared" si="31"/>
        <v>-1000000</v>
      </c>
      <c r="IF21" s="159">
        <f t="shared" si="32"/>
        <v>0</v>
      </c>
      <c r="IG21" s="159">
        <f t="shared" si="33"/>
        <v>0</v>
      </c>
      <c r="IH21" s="84" t="s">
        <v>205</v>
      </c>
      <c r="IJ21" s="63">
        <v>0</v>
      </c>
      <c r="IK21" s="159">
        <f t="shared" si="34"/>
        <v>-1000000</v>
      </c>
      <c r="IL21" s="159">
        <f t="shared" si="35"/>
        <v>0</v>
      </c>
      <c r="IM21" s="159">
        <f t="shared" si="36"/>
        <v>0</v>
      </c>
      <c r="IN21" s="84" t="s">
        <v>205</v>
      </c>
      <c r="IO21" s="63">
        <v>0</v>
      </c>
      <c r="IP21" s="159">
        <f t="shared" si="37"/>
        <v>-1000000</v>
      </c>
      <c r="IQ21" s="159">
        <f t="shared" si="38"/>
        <v>0</v>
      </c>
      <c r="IR21" s="159">
        <f t="shared" si="39"/>
        <v>0</v>
      </c>
      <c r="IS21" s="159">
        <f t="shared" si="40"/>
        <v>0</v>
      </c>
      <c r="IT21" s="84" t="s">
        <v>205</v>
      </c>
      <c r="IU21" s="63">
        <v>0</v>
      </c>
      <c r="IV21" s="159">
        <f t="shared" si="41"/>
        <v>-1000000</v>
      </c>
      <c r="IW21" s="159">
        <f t="shared" si="42"/>
        <v>0</v>
      </c>
      <c r="IX21" s="159">
        <f t="shared" si="43"/>
        <v>0</v>
      </c>
      <c r="IY21" s="159">
        <f t="shared" si="44"/>
        <v>0</v>
      </c>
      <c r="IZ21" s="84" t="s">
        <v>205</v>
      </c>
      <c r="JA21" s="63">
        <v>0</v>
      </c>
      <c r="JB21" s="159">
        <f t="shared" si="45"/>
        <v>-1000000</v>
      </c>
      <c r="JC21" s="159">
        <f t="shared" si="46"/>
        <v>0</v>
      </c>
      <c r="JD21" s="159">
        <f t="shared" si="47"/>
        <v>0</v>
      </c>
      <c r="JE21" s="159">
        <f t="shared" si="48"/>
        <v>0</v>
      </c>
      <c r="JF21" s="159">
        <f t="shared" si="49"/>
        <v>0</v>
      </c>
      <c r="JG21" s="84" t="s">
        <v>205</v>
      </c>
      <c r="JH21" s="63">
        <v>0</v>
      </c>
      <c r="JI21" s="159">
        <f t="shared" si="50"/>
        <v>0</v>
      </c>
      <c r="JJ21" s="159">
        <f t="shared" si="51"/>
        <v>0</v>
      </c>
      <c r="JK21" s="77"/>
      <c r="JL21" s="64"/>
      <c r="JM21" s="159">
        <f t="shared" si="52"/>
        <v>0</v>
      </c>
      <c r="JN21" s="159">
        <f t="shared" si="53"/>
        <v>0</v>
      </c>
      <c r="JO21" s="13"/>
    </row>
    <row r="22" spans="1:275" ht="28.5" customHeight="1" x14ac:dyDescent="0.2">
      <c r="A22" s="9" t="s">
        <v>325</v>
      </c>
      <c r="B22" s="171"/>
      <c r="C22" s="12" t="s">
        <v>326</v>
      </c>
      <c r="D22" s="65">
        <v>2708750</v>
      </c>
      <c r="E22" s="65">
        <v>2708750</v>
      </c>
      <c r="F22" s="10">
        <f t="shared" si="93"/>
        <v>0</v>
      </c>
      <c r="G22" s="10">
        <v>1000000</v>
      </c>
      <c r="H22" s="10">
        <f t="shared" si="94"/>
        <v>-1708750</v>
      </c>
      <c r="I22" s="10">
        <f t="shared" si="163"/>
        <v>-1708750</v>
      </c>
      <c r="J22" s="13" t="s">
        <v>327</v>
      </c>
      <c r="K22" s="63">
        <v>2758750</v>
      </c>
      <c r="L22" s="63">
        <f t="shared" si="95"/>
        <v>50000</v>
      </c>
      <c r="M22" s="63">
        <f t="shared" si="164"/>
        <v>50000</v>
      </c>
      <c r="N22" s="63">
        <f t="shared" si="96"/>
        <v>1758750</v>
      </c>
      <c r="O22" s="63">
        <v>2800000</v>
      </c>
      <c r="P22" s="63">
        <f t="shared" si="97"/>
        <v>91250</v>
      </c>
      <c r="Q22" s="63">
        <f t="shared" si="165"/>
        <v>91250</v>
      </c>
      <c r="R22" s="63">
        <f t="shared" si="98"/>
        <v>41250</v>
      </c>
      <c r="S22" s="63">
        <f>2800000+75000+150000</f>
        <v>3025000</v>
      </c>
      <c r="T22" s="63">
        <f t="shared" si="99"/>
        <v>316250</v>
      </c>
      <c r="U22" s="63">
        <f t="shared" si="166"/>
        <v>316250</v>
      </c>
      <c r="V22" s="63">
        <f t="shared" si="159"/>
        <v>266250</v>
      </c>
      <c r="W22" s="63">
        <f t="shared" si="100"/>
        <v>225000</v>
      </c>
      <c r="X22" s="63">
        <f>2800000+75000+150000</f>
        <v>3025000</v>
      </c>
      <c r="Y22" s="63">
        <f t="shared" si="167"/>
        <v>316250</v>
      </c>
      <c r="Z22" s="63">
        <f t="shared" si="168"/>
        <v>316250</v>
      </c>
      <c r="AA22" s="63">
        <f t="shared" si="101"/>
        <v>266250</v>
      </c>
      <c r="AB22" s="63">
        <f t="shared" si="102"/>
        <v>0</v>
      </c>
      <c r="AC22" s="63">
        <f>2800000+75000+150000</f>
        <v>3025000</v>
      </c>
      <c r="AD22" s="63">
        <f t="shared" si="169"/>
        <v>316250</v>
      </c>
      <c r="AE22" s="63">
        <f t="shared" si="103"/>
        <v>0</v>
      </c>
      <c r="AF22" s="63">
        <f t="shared" si="62"/>
        <v>0</v>
      </c>
      <c r="AG22" s="63">
        <f>2800000+75000+150000</f>
        <v>3025000</v>
      </c>
      <c r="AH22" s="63">
        <f t="shared" si="170"/>
        <v>316250</v>
      </c>
      <c r="AI22" s="63"/>
      <c r="AJ22" s="63">
        <f t="shared" si="104"/>
        <v>3025000</v>
      </c>
      <c r="AK22" s="63"/>
      <c r="AL22" s="63"/>
      <c r="AM22" s="63">
        <f t="shared" si="105"/>
        <v>3025000</v>
      </c>
      <c r="AN22" s="63">
        <v>5450138</v>
      </c>
      <c r="AO22" s="63">
        <f t="shared" si="106"/>
        <v>2425138</v>
      </c>
      <c r="AP22" s="63" t="s">
        <v>328</v>
      </c>
      <c r="AQ22" s="63">
        <v>1000000</v>
      </c>
      <c r="AR22" s="63">
        <f t="shared" si="107"/>
        <v>-2025000</v>
      </c>
      <c r="AS22" s="63">
        <f t="shared" si="108"/>
        <v>-4450138</v>
      </c>
      <c r="AT22" s="63">
        <v>2998750</v>
      </c>
      <c r="AU22" s="63">
        <f t="shared" si="109"/>
        <v>-26250</v>
      </c>
      <c r="AV22" s="63">
        <f t="shared" si="110"/>
        <v>-2451388</v>
      </c>
      <c r="AW22" s="63">
        <f t="shared" si="111"/>
        <v>1998750</v>
      </c>
      <c r="AX22" s="63" t="s">
        <v>329</v>
      </c>
      <c r="AY22" s="63">
        <v>2800000</v>
      </c>
      <c r="AZ22" s="63">
        <f t="shared" si="112"/>
        <v>-225000</v>
      </c>
      <c r="BA22" s="63">
        <f t="shared" si="113"/>
        <v>-2650138</v>
      </c>
      <c r="BB22" s="63">
        <f t="shared" si="114"/>
        <v>-198750</v>
      </c>
      <c r="BC22" s="40" t="s">
        <v>330</v>
      </c>
      <c r="BD22" s="63">
        <v>3550000</v>
      </c>
      <c r="BE22" s="63">
        <f t="shared" si="115"/>
        <v>525000</v>
      </c>
      <c r="BF22" s="63">
        <f t="shared" si="116"/>
        <v>-1900138</v>
      </c>
      <c r="BG22" s="63">
        <f t="shared" si="117"/>
        <v>551250</v>
      </c>
      <c r="BH22" s="63">
        <f t="shared" si="118"/>
        <v>750000</v>
      </c>
      <c r="BI22" s="49" t="s">
        <v>331</v>
      </c>
      <c r="BJ22" s="63">
        <v>3398750</v>
      </c>
      <c r="BK22" s="64">
        <v>-400000</v>
      </c>
      <c r="BL22" s="63">
        <f t="shared" si="119"/>
        <v>2998750</v>
      </c>
      <c r="BM22" s="65">
        <v>400000</v>
      </c>
      <c r="BN22" s="63">
        <f t="shared" si="120"/>
        <v>3398750</v>
      </c>
      <c r="BO22" s="64">
        <f t="shared" si="63"/>
        <v>373750</v>
      </c>
      <c r="BP22" s="63">
        <f t="shared" si="64"/>
        <v>-2051388</v>
      </c>
      <c r="BQ22" s="63">
        <f t="shared" si="65"/>
        <v>400000</v>
      </c>
      <c r="BR22" s="63">
        <f t="shared" si="66"/>
        <v>-151250</v>
      </c>
      <c r="BS22" s="63">
        <f t="shared" si="67"/>
        <v>0</v>
      </c>
      <c r="BT22" s="49" t="s">
        <v>332</v>
      </c>
      <c r="BU22" s="49"/>
      <c r="BV22" s="48">
        <f t="shared" si="121"/>
        <v>3398750</v>
      </c>
      <c r="BW22" s="48"/>
      <c r="BX22" s="48">
        <f t="shared" si="122"/>
        <v>3398750</v>
      </c>
      <c r="BY22" s="48">
        <v>-400000</v>
      </c>
      <c r="BZ22" s="58">
        <v>2998750</v>
      </c>
      <c r="CA22" s="58">
        <v>3468763</v>
      </c>
      <c r="CB22" s="55">
        <f t="shared" si="171"/>
        <v>470013</v>
      </c>
      <c r="CC22" s="49"/>
      <c r="CD22" s="39">
        <v>1000000</v>
      </c>
      <c r="CE22" s="58">
        <f t="shared" si="124"/>
        <v>-1998750</v>
      </c>
      <c r="CF22" s="58">
        <f t="shared" si="125"/>
        <v>-2468763</v>
      </c>
      <c r="CG22" s="49" t="s">
        <v>333</v>
      </c>
      <c r="CH22" s="39">
        <f>1000000+250000+1700000</f>
        <v>2950000</v>
      </c>
      <c r="CI22" s="58">
        <f t="shared" si="126"/>
        <v>-48750</v>
      </c>
      <c r="CJ22" s="58">
        <f t="shared" si="127"/>
        <v>-518763</v>
      </c>
      <c r="CK22" s="58">
        <f t="shared" si="128"/>
        <v>1950000</v>
      </c>
      <c r="CL22" s="49" t="s">
        <v>334</v>
      </c>
      <c r="CM22" s="39">
        <v>2600000</v>
      </c>
      <c r="CN22" s="58">
        <f t="shared" si="160"/>
        <v>-398750</v>
      </c>
      <c r="CO22" s="58">
        <f t="shared" si="129"/>
        <v>-868763</v>
      </c>
      <c r="CP22" s="58">
        <f t="shared" si="130"/>
        <v>-350000</v>
      </c>
      <c r="CQ22" s="49" t="s">
        <v>335</v>
      </c>
      <c r="CR22" s="39">
        <f>2600000+685000</f>
        <v>3285000</v>
      </c>
      <c r="CS22" s="58">
        <f t="shared" si="131"/>
        <v>286250</v>
      </c>
      <c r="CT22" s="58">
        <f t="shared" si="132"/>
        <v>-183763</v>
      </c>
      <c r="CU22" s="58">
        <f t="shared" si="133"/>
        <v>335000</v>
      </c>
      <c r="CV22" s="58">
        <f t="shared" si="134"/>
        <v>685000</v>
      </c>
      <c r="CW22" s="49" t="s">
        <v>336</v>
      </c>
      <c r="CX22" s="39">
        <v>3554000</v>
      </c>
      <c r="CY22" s="58">
        <f t="shared" si="68"/>
        <v>555250</v>
      </c>
      <c r="CZ22" s="58">
        <f t="shared" si="69"/>
        <v>85237</v>
      </c>
      <c r="DA22" s="58">
        <f t="shared" si="70"/>
        <v>604000</v>
      </c>
      <c r="DB22" s="58">
        <f t="shared" si="71"/>
        <v>269000</v>
      </c>
      <c r="DC22" s="49" t="s">
        <v>337</v>
      </c>
      <c r="DD22" s="39">
        <v>3150000</v>
      </c>
      <c r="DE22" s="58">
        <f t="shared" si="72"/>
        <v>151250</v>
      </c>
      <c r="DF22" s="58">
        <f t="shared" si="73"/>
        <v>-318763</v>
      </c>
      <c r="DG22" s="58">
        <f t="shared" si="135"/>
        <v>-404000</v>
      </c>
      <c r="DH22" s="49" t="s">
        <v>338</v>
      </c>
      <c r="DI22" s="39">
        <v>3554000</v>
      </c>
      <c r="DJ22" s="74" t="s">
        <v>337</v>
      </c>
      <c r="DK22" s="76"/>
      <c r="DL22" s="58">
        <f t="shared" si="74"/>
        <v>3554000</v>
      </c>
      <c r="DM22" s="73">
        <f t="shared" si="75"/>
        <v>555250</v>
      </c>
      <c r="DN22" s="81">
        <v>3918499</v>
      </c>
      <c r="DO22" s="10">
        <f t="shared" si="136"/>
        <v>364499</v>
      </c>
      <c r="DP22" s="49" t="s">
        <v>339</v>
      </c>
      <c r="DQ22" s="78">
        <v>3918499</v>
      </c>
      <c r="DR22" s="78">
        <v>200000</v>
      </c>
      <c r="DS22" s="81">
        <f t="shared" ref="DS22:DS75" si="179">SUM(DQ22:DR22)</f>
        <v>4118499</v>
      </c>
      <c r="DT22" s="11">
        <f t="shared" si="137"/>
        <v>364499</v>
      </c>
      <c r="DU22" s="10">
        <f t="shared" si="138"/>
        <v>0</v>
      </c>
      <c r="DV22" s="10">
        <f t="shared" si="139"/>
        <v>564499</v>
      </c>
      <c r="DW22" s="10">
        <f t="shared" si="140"/>
        <v>200000</v>
      </c>
      <c r="DX22" s="49" t="s">
        <v>340</v>
      </c>
      <c r="DY22" s="13" t="s">
        <v>341</v>
      </c>
      <c r="DZ22" s="81">
        <v>4000000</v>
      </c>
      <c r="EA22" s="11" t="e">
        <f t="shared" ref="EA22:EA75" si="180">DX22-DS22</f>
        <v>#VALUE!</v>
      </c>
      <c r="EB22" s="10" t="e">
        <f t="shared" ref="EB22:EB75" si="181">DX22-DU22</f>
        <v>#VALUE!</v>
      </c>
      <c r="EC22" s="10">
        <f t="shared" si="143"/>
        <v>446000</v>
      </c>
      <c r="ED22" s="10">
        <f t="shared" si="144"/>
        <v>81501</v>
      </c>
      <c r="EE22" s="10">
        <f t="shared" si="145"/>
        <v>-118499</v>
      </c>
      <c r="EF22" s="58"/>
      <c r="EG22" s="39">
        <f>50000+100000+500000+150000+100000</f>
        <v>900000</v>
      </c>
      <c r="EH22" s="81">
        <f t="shared" si="146"/>
        <v>4900000</v>
      </c>
      <c r="EI22" s="11">
        <f t="shared" ref="EI22:EI75" si="182">EE22-DZ22</f>
        <v>-4118499</v>
      </c>
      <c r="EJ22" s="10" t="e">
        <f t="shared" ref="EJ22:EJ75" si="183">EE22-EB22</f>
        <v>#VALUE!</v>
      </c>
      <c r="EK22" s="10">
        <f t="shared" si="149"/>
        <v>1346000</v>
      </c>
      <c r="EL22" s="10">
        <f t="shared" si="150"/>
        <v>981501</v>
      </c>
      <c r="EM22" s="10">
        <f t="shared" si="151"/>
        <v>781501</v>
      </c>
      <c r="EN22" s="10">
        <f t="shared" si="152"/>
        <v>900000</v>
      </c>
      <c r="EO22" s="87" t="s">
        <v>342</v>
      </c>
      <c r="EP22" s="78">
        <v>5000000</v>
      </c>
      <c r="EQ22" s="81">
        <v>5000000</v>
      </c>
      <c r="ER22" s="81"/>
      <c r="ES22" s="81">
        <f t="shared" si="153"/>
        <v>5000000</v>
      </c>
      <c r="ET22" s="10">
        <f t="shared" si="154"/>
        <v>1081501</v>
      </c>
      <c r="EU22" s="10">
        <f t="shared" si="155"/>
        <v>1446000</v>
      </c>
      <c r="EV22" s="87" t="s">
        <v>343</v>
      </c>
      <c r="EW22" s="95" t="s">
        <v>344</v>
      </c>
      <c r="EX22" s="81">
        <v>4502047</v>
      </c>
      <c r="EY22" s="10">
        <f t="shared" si="156"/>
        <v>-497953</v>
      </c>
      <c r="EZ22" s="49" t="s">
        <v>233</v>
      </c>
      <c r="FA22" s="81">
        <v>4502047</v>
      </c>
      <c r="FB22" s="10">
        <f t="shared" si="77"/>
        <v>-497953</v>
      </c>
      <c r="FC22" s="10">
        <f t="shared" si="78"/>
        <v>0</v>
      </c>
      <c r="FD22" s="49" t="s">
        <v>345</v>
      </c>
      <c r="FE22" s="81">
        <f>FA22+250000+100000</f>
        <v>4852047</v>
      </c>
      <c r="FF22" s="10">
        <f t="shared" si="79"/>
        <v>-147953</v>
      </c>
      <c r="FG22" s="10">
        <f t="shared" si="80"/>
        <v>350000</v>
      </c>
      <c r="FH22" s="10">
        <f t="shared" si="81"/>
        <v>350000</v>
      </c>
      <c r="FI22" s="49" t="s">
        <v>346</v>
      </c>
      <c r="FJ22" s="81">
        <v>4502047</v>
      </c>
      <c r="FK22" s="10">
        <f t="shared" si="82"/>
        <v>-497953</v>
      </c>
      <c r="FL22" s="10">
        <f t="shared" si="83"/>
        <v>0</v>
      </c>
      <c r="FM22" s="10">
        <f t="shared" si="84"/>
        <v>-350000</v>
      </c>
      <c r="FN22" s="49" t="s">
        <v>347</v>
      </c>
      <c r="FO22" s="99">
        <f>FJ22+250000+135000+50000+100000+75000</f>
        <v>5112047</v>
      </c>
      <c r="FP22" s="10">
        <f t="shared" si="85"/>
        <v>112047</v>
      </c>
      <c r="FQ22" s="10">
        <f t="shared" si="86"/>
        <v>610000</v>
      </c>
      <c r="FR22" s="10">
        <f t="shared" si="87"/>
        <v>260000</v>
      </c>
      <c r="FS22" s="10">
        <f t="shared" si="88"/>
        <v>610000</v>
      </c>
      <c r="FT22" s="49" t="s">
        <v>348</v>
      </c>
      <c r="FU22" s="99">
        <v>5462047</v>
      </c>
      <c r="FV22" s="10">
        <f t="shared" si="89"/>
        <v>462047</v>
      </c>
      <c r="FW22" s="10">
        <f t="shared" si="90"/>
        <v>960000</v>
      </c>
      <c r="FX22" s="10">
        <f t="shared" si="91"/>
        <v>610000</v>
      </c>
      <c r="FY22" s="10">
        <f t="shared" si="92"/>
        <v>350000</v>
      </c>
      <c r="FZ22" s="49" t="s">
        <v>349</v>
      </c>
      <c r="GA22" s="99">
        <v>5462047</v>
      </c>
      <c r="GB22" s="99"/>
      <c r="GC22" s="99">
        <f t="shared" si="0"/>
        <v>5462047</v>
      </c>
      <c r="GD22" s="10">
        <f t="shared" si="58"/>
        <v>462047</v>
      </c>
      <c r="GE22" s="10">
        <f t="shared" si="59"/>
        <v>960000</v>
      </c>
      <c r="GF22" s="10">
        <f t="shared" si="60"/>
        <v>610000</v>
      </c>
      <c r="GG22" s="10">
        <f t="shared" si="61"/>
        <v>350000</v>
      </c>
      <c r="GH22" s="49" t="s">
        <v>349</v>
      </c>
      <c r="GI22" s="61">
        <v>5002363</v>
      </c>
      <c r="GJ22" s="99">
        <f t="shared" si="4"/>
        <v>-459684</v>
      </c>
      <c r="GK22" s="49" t="s">
        <v>350</v>
      </c>
      <c r="GL22" s="63">
        <v>5002363</v>
      </c>
      <c r="GM22" s="122">
        <f t="shared" si="5"/>
        <v>-459684</v>
      </c>
      <c r="GN22" s="49" t="s">
        <v>350</v>
      </c>
      <c r="GO22" s="63">
        <v>6000000</v>
      </c>
      <c r="GP22" s="122">
        <f t="shared" si="6"/>
        <v>537953</v>
      </c>
      <c r="GQ22" s="122">
        <f t="shared" si="7"/>
        <v>997637</v>
      </c>
      <c r="GR22" s="97" t="s">
        <v>237</v>
      </c>
      <c r="GS22" s="135">
        <f>GO22+75000+75000</f>
        <v>6150000</v>
      </c>
      <c r="GT22" s="130">
        <f t="shared" si="9"/>
        <v>687953</v>
      </c>
      <c r="GU22" s="130">
        <f t="shared" si="10"/>
        <v>1147637</v>
      </c>
      <c r="GV22" s="130">
        <f t="shared" si="11"/>
        <v>150000</v>
      </c>
      <c r="GW22" s="97" t="s">
        <v>351</v>
      </c>
      <c r="GX22" s="63">
        <v>5002362</v>
      </c>
      <c r="GY22" s="122">
        <f t="shared" si="12"/>
        <v>-459685</v>
      </c>
      <c r="GZ22" s="122">
        <f t="shared" si="13"/>
        <v>-1</v>
      </c>
      <c r="HA22" s="122">
        <f t="shared" si="14"/>
        <v>-997638</v>
      </c>
      <c r="HB22" s="122">
        <f t="shared" si="15"/>
        <v>-1147638</v>
      </c>
      <c r="HC22" s="49" t="s">
        <v>237</v>
      </c>
      <c r="HD22" s="63">
        <f>5002362+250000</f>
        <v>5252362</v>
      </c>
      <c r="HE22" s="122">
        <f t="shared" si="16"/>
        <v>-209685</v>
      </c>
      <c r="HF22" s="122">
        <f t="shared" si="17"/>
        <v>249999</v>
      </c>
      <c r="HG22" s="122">
        <f t="shared" si="1"/>
        <v>-897638</v>
      </c>
      <c r="HH22" s="122">
        <f t="shared" si="18"/>
        <v>250000</v>
      </c>
      <c r="HI22" s="49" t="s">
        <v>352</v>
      </c>
      <c r="HJ22" s="63">
        <v>6400000</v>
      </c>
      <c r="HK22" s="122">
        <f t="shared" si="19"/>
        <v>937953</v>
      </c>
      <c r="HL22" s="122">
        <f t="shared" si="20"/>
        <v>1397637</v>
      </c>
      <c r="HM22" s="122">
        <f t="shared" si="21"/>
        <v>250000</v>
      </c>
      <c r="HN22" s="122">
        <f t="shared" si="22"/>
        <v>1147638</v>
      </c>
      <c r="HO22" s="49" t="s">
        <v>353</v>
      </c>
      <c r="HP22" s="64"/>
      <c r="HQ22" s="64">
        <f t="shared" si="23"/>
        <v>6400000</v>
      </c>
      <c r="HR22" s="63">
        <f t="shared" si="24"/>
        <v>6400000</v>
      </c>
      <c r="HS22" s="122">
        <f t="shared" si="25"/>
        <v>937953</v>
      </c>
      <c r="HT22" s="122">
        <f t="shared" si="26"/>
        <v>1397637</v>
      </c>
      <c r="HU22" s="122">
        <f t="shared" si="27"/>
        <v>0</v>
      </c>
      <c r="HV22" s="49" t="s">
        <v>353</v>
      </c>
      <c r="HW22" s="63">
        <v>6000000</v>
      </c>
      <c r="HX22" s="122">
        <f t="shared" si="28"/>
        <v>-400000</v>
      </c>
      <c r="HY22" s="49" t="s">
        <v>354</v>
      </c>
      <c r="HZ22" s="63">
        <v>7000000</v>
      </c>
      <c r="IA22" s="159">
        <f t="shared" si="29"/>
        <v>600000</v>
      </c>
      <c r="IB22" s="159">
        <f t="shared" si="30"/>
        <v>1000000</v>
      </c>
      <c r="IC22" s="84"/>
      <c r="ID22" s="63">
        <f>7000000</f>
        <v>7000000</v>
      </c>
      <c r="IE22" s="159">
        <f t="shared" si="31"/>
        <v>600000</v>
      </c>
      <c r="IF22" s="159">
        <f t="shared" si="32"/>
        <v>1000000</v>
      </c>
      <c r="IG22" s="159">
        <f t="shared" si="33"/>
        <v>0</v>
      </c>
      <c r="IH22" s="84"/>
      <c r="II22" s="134"/>
      <c r="IJ22" s="63">
        <v>7000000</v>
      </c>
      <c r="IK22" s="159">
        <f t="shared" si="34"/>
        <v>600000</v>
      </c>
      <c r="IL22" s="159">
        <f t="shared" si="35"/>
        <v>1000000</v>
      </c>
      <c r="IM22" s="159">
        <f t="shared" si="36"/>
        <v>0</v>
      </c>
      <c r="IN22" s="84"/>
      <c r="IO22" s="63">
        <f>7000000+500000</f>
        <v>7500000</v>
      </c>
      <c r="IP22" s="159">
        <f t="shared" si="37"/>
        <v>1100000</v>
      </c>
      <c r="IQ22" s="159">
        <f t="shared" si="38"/>
        <v>1500000</v>
      </c>
      <c r="IR22" s="159">
        <f t="shared" si="39"/>
        <v>500000</v>
      </c>
      <c r="IS22" s="159">
        <f t="shared" si="40"/>
        <v>500000</v>
      </c>
      <c r="IT22" s="84" t="s">
        <v>355</v>
      </c>
      <c r="IU22" s="63">
        <f>7000000+500000</f>
        <v>7500000</v>
      </c>
      <c r="IV22" s="159">
        <f t="shared" si="41"/>
        <v>1100000</v>
      </c>
      <c r="IW22" s="159">
        <f t="shared" si="42"/>
        <v>1500000</v>
      </c>
      <c r="IX22" s="159">
        <f t="shared" si="43"/>
        <v>500000</v>
      </c>
      <c r="IY22" s="159">
        <f t="shared" si="44"/>
        <v>0</v>
      </c>
      <c r="IZ22" s="84" t="s">
        <v>355</v>
      </c>
      <c r="JA22" s="63">
        <f>7000000+500000</f>
        <v>7500000</v>
      </c>
      <c r="JB22" s="159">
        <f t="shared" si="45"/>
        <v>1100000</v>
      </c>
      <c r="JC22" s="159">
        <f t="shared" si="46"/>
        <v>1500000</v>
      </c>
      <c r="JD22" s="159">
        <f t="shared" si="47"/>
        <v>500000</v>
      </c>
      <c r="JE22" s="159">
        <f t="shared" si="48"/>
        <v>0</v>
      </c>
      <c r="JF22" s="159">
        <f t="shared" si="49"/>
        <v>0</v>
      </c>
      <c r="JG22" s="84" t="s">
        <v>355</v>
      </c>
      <c r="JH22" s="63">
        <v>7507675</v>
      </c>
      <c r="JI22" s="159">
        <f t="shared" si="50"/>
        <v>1507675</v>
      </c>
      <c r="JJ22" s="159">
        <f t="shared" si="51"/>
        <v>7675</v>
      </c>
      <c r="JK22" s="77" t="s">
        <v>254</v>
      </c>
      <c r="JL22" s="64">
        <v>8000000</v>
      </c>
      <c r="JM22" s="159">
        <f t="shared" si="52"/>
        <v>500000</v>
      </c>
      <c r="JN22" s="159">
        <f t="shared" si="53"/>
        <v>492325</v>
      </c>
      <c r="JO22" s="13"/>
    </row>
    <row r="23" spans="1:275" ht="28.5" customHeight="1" x14ac:dyDescent="0.2">
      <c r="A23" s="9" t="s">
        <v>356</v>
      </c>
      <c r="B23" s="171"/>
      <c r="C23" s="12" t="s">
        <v>357</v>
      </c>
      <c r="D23" s="65"/>
      <c r="E23" s="65"/>
      <c r="F23" s="10"/>
      <c r="G23" s="10"/>
      <c r="H23" s="10"/>
      <c r="I23" s="10"/>
      <c r="J23" s="1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40"/>
      <c r="BD23" s="63"/>
      <c r="BE23" s="63"/>
      <c r="BF23" s="63"/>
      <c r="BG23" s="63"/>
      <c r="BH23" s="63"/>
      <c r="BI23" s="49"/>
      <c r="BJ23" s="63"/>
      <c r="BK23" s="64"/>
      <c r="BL23" s="63"/>
      <c r="BM23" s="65"/>
      <c r="BN23" s="63"/>
      <c r="BO23" s="64"/>
      <c r="BP23" s="63"/>
      <c r="BQ23" s="63"/>
      <c r="BR23" s="63"/>
      <c r="BS23" s="63"/>
      <c r="BT23" s="49"/>
      <c r="BU23" s="49"/>
      <c r="BV23" s="48"/>
      <c r="BW23" s="48"/>
      <c r="BX23" s="48"/>
      <c r="BY23" s="48"/>
      <c r="BZ23" s="58"/>
      <c r="CA23" s="58"/>
      <c r="CB23" s="55"/>
      <c r="CC23" s="49"/>
      <c r="CD23" s="39"/>
      <c r="CE23" s="58"/>
      <c r="CF23" s="58"/>
      <c r="CG23" s="49"/>
      <c r="CH23" s="39"/>
      <c r="CI23" s="58"/>
      <c r="CJ23" s="58"/>
      <c r="CK23" s="58"/>
      <c r="CL23" s="49"/>
      <c r="CM23" s="39"/>
      <c r="CN23" s="58"/>
      <c r="CO23" s="58"/>
      <c r="CP23" s="58"/>
      <c r="CQ23" s="49"/>
      <c r="CR23" s="39"/>
      <c r="CS23" s="58"/>
      <c r="CT23" s="58"/>
      <c r="CU23" s="58"/>
      <c r="CV23" s="58"/>
      <c r="CW23" s="49"/>
      <c r="CX23" s="39"/>
      <c r="CY23" s="58"/>
      <c r="CZ23" s="58"/>
      <c r="DA23" s="58"/>
      <c r="DB23" s="58"/>
      <c r="DC23" s="49"/>
      <c r="DD23" s="39"/>
      <c r="DE23" s="58"/>
      <c r="DF23" s="58"/>
      <c r="DG23" s="58"/>
      <c r="DH23" s="49"/>
      <c r="DI23" s="39"/>
      <c r="DJ23" s="74"/>
      <c r="DK23" s="76"/>
      <c r="DL23" s="58"/>
      <c r="DM23" s="73"/>
      <c r="DN23" s="81"/>
      <c r="DO23" s="10"/>
      <c r="DP23" s="49"/>
      <c r="DQ23" s="78"/>
      <c r="DR23" s="78"/>
      <c r="DS23" s="81"/>
      <c r="DT23" s="11"/>
      <c r="DU23" s="10"/>
      <c r="DV23" s="10"/>
      <c r="DW23" s="10"/>
      <c r="DX23" s="49"/>
      <c r="DY23" s="13"/>
      <c r="DZ23" s="81"/>
      <c r="EA23" s="11"/>
      <c r="EB23" s="10"/>
      <c r="EC23" s="10"/>
      <c r="ED23" s="10"/>
      <c r="EE23" s="10"/>
      <c r="EF23" s="58"/>
      <c r="EG23" s="39"/>
      <c r="EH23" s="81"/>
      <c r="EI23" s="11"/>
      <c r="EJ23" s="10"/>
      <c r="EK23" s="10"/>
      <c r="EL23" s="10"/>
      <c r="EM23" s="10"/>
      <c r="EN23" s="10"/>
      <c r="EO23" s="87"/>
      <c r="EP23" s="78"/>
      <c r="EQ23" s="81"/>
      <c r="ER23" s="81"/>
      <c r="ES23" s="81"/>
      <c r="ET23" s="10"/>
      <c r="EU23" s="10"/>
      <c r="EV23" s="87"/>
      <c r="EW23" s="95"/>
      <c r="EX23" s="81"/>
      <c r="EY23" s="10"/>
      <c r="EZ23" s="49"/>
      <c r="FA23" s="81"/>
      <c r="FB23" s="10"/>
      <c r="FC23" s="10"/>
      <c r="FD23" s="49"/>
      <c r="FE23" s="81"/>
      <c r="FF23" s="10"/>
      <c r="FG23" s="10"/>
      <c r="FH23" s="10"/>
      <c r="FI23" s="49"/>
      <c r="FJ23" s="81"/>
      <c r="FK23" s="10"/>
      <c r="FL23" s="10"/>
      <c r="FM23" s="10"/>
      <c r="FN23" s="49"/>
      <c r="FO23" s="99"/>
      <c r="FP23" s="10"/>
      <c r="FQ23" s="10"/>
      <c r="FR23" s="10"/>
      <c r="FS23" s="10"/>
      <c r="FT23" s="49"/>
      <c r="FU23" s="99"/>
      <c r="FV23" s="10"/>
      <c r="FW23" s="10"/>
      <c r="FX23" s="10"/>
      <c r="FY23" s="10"/>
      <c r="FZ23" s="49"/>
      <c r="GA23" s="99"/>
      <c r="GB23" s="99"/>
      <c r="GC23" s="99"/>
      <c r="GD23" s="10"/>
      <c r="GE23" s="10"/>
      <c r="GF23" s="10"/>
      <c r="GG23" s="10"/>
      <c r="GH23" s="49"/>
      <c r="GI23" s="61"/>
      <c r="GJ23" s="99"/>
      <c r="GK23" s="49"/>
      <c r="GL23" s="63"/>
      <c r="GM23" s="122"/>
      <c r="GN23" s="49"/>
      <c r="GO23" s="63"/>
      <c r="GP23" s="122"/>
      <c r="GQ23" s="122"/>
      <c r="GR23" s="97"/>
      <c r="GS23" s="135"/>
      <c r="GT23" s="130"/>
      <c r="GU23" s="130"/>
      <c r="GV23" s="130"/>
      <c r="GW23" s="97"/>
      <c r="GX23" s="63"/>
      <c r="GY23" s="122"/>
      <c r="GZ23" s="122"/>
      <c r="HA23" s="122"/>
      <c r="HB23" s="122"/>
      <c r="HC23" s="49"/>
      <c r="HD23" s="63"/>
      <c r="HE23" s="122"/>
      <c r="HF23" s="122"/>
      <c r="HG23" s="122"/>
      <c r="HH23" s="122"/>
      <c r="HI23" s="49"/>
      <c r="HJ23" s="63"/>
      <c r="HK23" s="122"/>
      <c r="HL23" s="122"/>
      <c r="HM23" s="122"/>
      <c r="HN23" s="122"/>
      <c r="HO23" s="49"/>
      <c r="HP23" s="64"/>
      <c r="HQ23" s="64"/>
      <c r="HR23" s="63"/>
      <c r="HS23" s="122"/>
      <c r="HT23" s="122"/>
      <c r="HU23" s="122"/>
      <c r="HV23" s="49"/>
      <c r="HW23" s="63"/>
      <c r="HX23" s="122"/>
      <c r="HY23" s="49"/>
      <c r="HZ23" s="63"/>
      <c r="IA23" s="159"/>
      <c r="IB23" s="159"/>
      <c r="IC23" s="84"/>
      <c r="ID23" s="63"/>
      <c r="IE23" s="159"/>
      <c r="IF23" s="159"/>
      <c r="IG23" s="159"/>
      <c r="IH23" s="84"/>
      <c r="II23" s="134"/>
      <c r="IJ23" s="63"/>
      <c r="IK23" s="159"/>
      <c r="IL23" s="159"/>
      <c r="IM23" s="159"/>
      <c r="IN23" s="84"/>
      <c r="IO23" s="63">
        <v>600000</v>
      </c>
      <c r="IP23" s="159">
        <f t="shared" ref="IP23" si="184">IO23-HR23</f>
        <v>600000</v>
      </c>
      <c r="IQ23" s="159">
        <f t="shared" ref="IQ23" si="185">IO23-HW23</f>
        <v>600000</v>
      </c>
      <c r="IR23" s="159">
        <f t="shared" ref="IR23" si="186">IO23-ID23</f>
        <v>600000</v>
      </c>
      <c r="IS23" s="159">
        <f t="shared" ref="IS23" si="187">IO23-IJ23</f>
        <v>600000</v>
      </c>
      <c r="IT23" s="84" t="s">
        <v>358</v>
      </c>
      <c r="IU23" s="63">
        <v>600000</v>
      </c>
      <c r="IV23" s="159">
        <f t="shared" si="41"/>
        <v>600000</v>
      </c>
      <c r="IW23" s="159">
        <f t="shared" si="42"/>
        <v>600000</v>
      </c>
      <c r="IX23" s="159">
        <f t="shared" si="43"/>
        <v>600000</v>
      </c>
      <c r="IY23" s="159">
        <f t="shared" si="44"/>
        <v>0</v>
      </c>
      <c r="IZ23" s="84" t="s">
        <v>358</v>
      </c>
      <c r="JA23" s="63">
        <v>600000</v>
      </c>
      <c r="JB23" s="159">
        <f t="shared" si="45"/>
        <v>600000</v>
      </c>
      <c r="JC23" s="159">
        <f t="shared" si="46"/>
        <v>600000</v>
      </c>
      <c r="JD23" s="159">
        <f t="shared" si="47"/>
        <v>600000</v>
      </c>
      <c r="JE23" s="159">
        <f t="shared" si="48"/>
        <v>0</v>
      </c>
      <c r="JF23" s="159">
        <f t="shared" si="49"/>
        <v>0</v>
      </c>
      <c r="JG23" s="84"/>
      <c r="JH23" s="63">
        <v>4830000</v>
      </c>
      <c r="JI23" s="159">
        <f t="shared" si="50"/>
        <v>4830000</v>
      </c>
      <c r="JJ23" s="159">
        <f t="shared" si="51"/>
        <v>4230000</v>
      </c>
      <c r="JK23" s="77"/>
      <c r="JL23" s="64">
        <v>4830000</v>
      </c>
      <c r="JM23" s="159">
        <f t="shared" si="52"/>
        <v>4230000</v>
      </c>
      <c r="JN23" s="159">
        <f t="shared" si="53"/>
        <v>0</v>
      </c>
      <c r="JO23" s="13"/>
    </row>
    <row r="24" spans="1:275" ht="27.75" customHeight="1" x14ac:dyDescent="0.2">
      <c r="A24" s="9" t="s">
        <v>359</v>
      </c>
      <c r="B24" s="171"/>
      <c r="C24" s="12" t="s">
        <v>360</v>
      </c>
      <c r="D24" s="65">
        <v>2805319</v>
      </c>
      <c r="E24" s="65">
        <v>2805319</v>
      </c>
      <c r="F24" s="10">
        <f t="shared" si="93"/>
        <v>0</v>
      </c>
      <c r="G24" s="10">
        <v>2805319</v>
      </c>
      <c r="H24" s="10">
        <f t="shared" si="94"/>
        <v>0</v>
      </c>
      <c r="I24" s="10">
        <f t="shared" si="163"/>
        <v>0</v>
      </c>
      <c r="J24" s="13"/>
      <c r="K24" s="63">
        <v>2805319</v>
      </c>
      <c r="L24" s="63">
        <f t="shared" si="95"/>
        <v>0</v>
      </c>
      <c r="M24" s="63">
        <f t="shared" si="164"/>
        <v>0</v>
      </c>
      <c r="N24" s="63">
        <f t="shared" si="96"/>
        <v>0</v>
      </c>
      <c r="O24" s="63">
        <v>2805319</v>
      </c>
      <c r="P24" s="63">
        <f t="shared" si="97"/>
        <v>0</v>
      </c>
      <c r="Q24" s="63">
        <f t="shared" si="165"/>
        <v>0</v>
      </c>
      <c r="R24" s="63">
        <f t="shared" si="98"/>
        <v>0</v>
      </c>
      <c r="S24" s="63">
        <v>2805319</v>
      </c>
      <c r="T24" s="63">
        <f t="shared" si="99"/>
        <v>0</v>
      </c>
      <c r="U24" s="63">
        <f t="shared" si="166"/>
        <v>0</v>
      </c>
      <c r="V24" s="63">
        <f t="shared" si="159"/>
        <v>0</v>
      </c>
      <c r="W24" s="63">
        <f t="shared" si="100"/>
        <v>0</v>
      </c>
      <c r="X24" s="63">
        <v>2805319</v>
      </c>
      <c r="Y24" s="63">
        <f t="shared" si="167"/>
        <v>0</v>
      </c>
      <c r="Z24" s="63">
        <f t="shared" si="168"/>
        <v>0</v>
      </c>
      <c r="AA24" s="63">
        <f t="shared" si="101"/>
        <v>0</v>
      </c>
      <c r="AB24" s="63">
        <f t="shared" si="102"/>
        <v>0</v>
      </c>
      <c r="AC24" s="63">
        <v>2805319</v>
      </c>
      <c r="AD24" s="63">
        <f t="shared" si="169"/>
        <v>0</v>
      </c>
      <c r="AE24" s="63">
        <f t="shared" si="103"/>
        <v>0</v>
      </c>
      <c r="AF24" s="63">
        <f t="shared" si="62"/>
        <v>0</v>
      </c>
      <c r="AG24" s="63">
        <v>2805319</v>
      </c>
      <c r="AH24" s="63">
        <f t="shared" si="170"/>
        <v>0</v>
      </c>
      <c r="AI24" s="63"/>
      <c r="AJ24" s="63">
        <f t="shared" si="104"/>
        <v>2805319</v>
      </c>
      <c r="AK24" s="63"/>
      <c r="AL24" s="63"/>
      <c r="AM24" s="63">
        <f t="shared" si="105"/>
        <v>2805319</v>
      </c>
      <c r="AN24" s="63">
        <v>1900500</v>
      </c>
      <c r="AO24" s="63">
        <f t="shared" si="106"/>
        <v>-904819</v>
      </c>
      <c r="AP24" s="63"/>
      <c r="AQ24" s="63">
        <v>1743981</v>
      </c>
      <c r="AR24" s="63">
        <f t="shared" si="107"/>
        <v>-1061338</v>
      </c>
      <c r="AS24" s="63">
        <f t="shared" si="108"/>
        <v>-156519</v>
      </c>
      <c r="AT24" s="63">
        <v>1743981</v>
      </c>
      <c r="AU24" s="63">
        <f t="shared" si="109"/>
        <v>-1061338</v>
      </c>
      <c r="AV24" s="63">
        <f t="shared" si="110"/>
        <v>-156519</v>
      </c>
      <c r="AW24" s="63">
        <f t="shared" si="111"/>
        <v>0</v>
      </c>
      <c r="AX24" s="63"/>
      <c r="AY24" s="63">
        <v>1856058</v>
      </c>
      <c r="AZ24" s="63">
        <f t="shared" si="112"/>
        <v>-949261</v>
      </c>
      <c r="BA24" s="63">
        <f t="shared" si="113"/>
        <v>-44442</v>
      </c>
      <c r="BB24" s="63">
        <f t="shared" si="114"/>
        <v>112077</v>
      </c>
      <c r="BC24" s="40"/>
      <c r="BD24" s="63">
        <v>1856058</v>
      </c>
      <c r="BE24" s="63">
        <f t="shared" si="115"/>
        <v>-949261</v>
      </c>
      <c r="BF24" s="63">
        <f t="shared" si="116"/>
        <v>-44442</v>
      </c>
      <c r="BG24" s="63">
        <f t="shared" si="117"/>
        <v>112077</v>
      </c>
      <c r="BH24" s="63">
        <f t="shared" si="118"/>
        <v>0</v>
      </c>
      <c r="BI24" s="49"/>
      <c r="BJ24" s="63">
        <v>1743981</v>
      </c>
      <c r="BK24" s="64"/>
      <c r="BL24" s="63">
        <f t="shared" si="119"/>
        <v>1743981</v>
      </c>
      <c r="BM24" s="65"/>
      <c r="BN24" s="63">
        <f t="shared" si="120"/>
        <v>1743981</v>
      </c>
      <c r="BO24" s="64">
        <f t="shared" si="63"/>
        <v>-1061338</v>
      </c>
      <c r="BP24" s="63">
        <f t="shared" si="64"/>
        <v>-156519</v>
      </c>
      <c r="BQ24" s="63">
        <f t="shared" si="65"/>
        <v>0</v>
      </c>
      <c r="BR24" s="63">
        <f t="shared" si="66"/>
        <v>-112077</v>
      </c>
      <c r="BS24" s="63">
        <f t="shared" si="67"/>
        <v>0</v>
      </c>
      <c r="BT24" s="49"/>
      <c r="BU24" s="49"/>
      <c r="BV24" s="48">
        <f t="shared" si="121"/>
        <v>1743981</v>
      </c>
      <c r="BW24" s="48">
        <v>-17440</v>
      </c>
      <c r="BX24" s="48">
        <f t="shared" si="122"/>
        <v>1726541</v>
      </c>
      <c r="BY24" s="48"/>
      <c r="BZ24" s="58">
        <v>1726541</v>
      </c>
      <c r="CA24" s="58">
        <v>0</v>
      </c>
      <c r="CB24" s="55">
        <f t="shared" si="171"/>
        <v>-1726541</v>
      </c>
      <c r="CC24" s="49" t="s">
        <v>272</v>
      </c>
      <c r="CD24" s="39">
        <v>881953</v>
      </c>
      <c r="CE24" s="58">
        <f t="shared" si="124"/>
        <v>-844588</v>
      </c>
      <c r="CF24" s="58">
        <f t="shared" si="125"/>
        <v>881953</v>
      </c>
      <c r="CG24" s="49" t="s">
        <v>361</v>
      </c>
      <c r="CH24" s="39">
        <v>881953</v>
      </c>
      <c r="CI24" s="58">
        <f t="shared" si="126"/>
        <v>-844588</v>
      </c>
      <c r="CJ24" s="58">
        <f t="shared" si="127"/>
        <v>881953</v>
      </c>
      <c r="CK24" s="58">
        <f t="shared" si="128"/>
        <v>0</v>
      </c>
      <c r="CL24" s="49" t="s">
        <v>361</v>
      </c>
      <c r="CM24" s="39">
        <v>881954</v>
      </c>
      <c r="CN24" s="58">
        <f t="shared" si="160"/>
        <v>-844587</v>
      </c>
      <c r="CO24" s="58">
        <f t="shared" si="129"/>
        <v>881954</v>
      </c>
      <c r="CP24" s="58">
        <f t="shared" si="130"/>
        <v>1</v>
      </c>
      <c r="CQ24" s="49"/>
      <c r="CR24" s="39">
        <v>881954</v>
      </c>
      <c r="CS24" s="58">
        <f t="shared" si="131"/>
        <v>-844587</v>
      </c>
      <c r="CT24" s="58">
        <f t="shared" si="132"/>
        <v>881954</v>
      </c>
      <c r="CU24" s="58">
        <f t="shared" si="133"/>
        <v>1</v>
      </c>
      <c r="CV24" s="58">
        <f t="shared" si="134"/>
        <v>0</v>
      </c>
      <c r="CW24" s="49"/>
      <c r="CX24" s="39">
        <v>855494</v>
      </c>
      <c r="CY24" s="58">
        <f t="shared" si="68"/>
        <v>-871047</v>
      </c>
      <c r="CZ24" s="58">
        <f t="shared" si="69"/>
        <v>855494</v>
      </c>
      <c r="DA24" s="58">
        <f t="shared" si="70"/>
        <v>-26459</v>
      </c>
      <c r="DB24" s="58">
        <f t="shared" si="71"/>
        <v>-26460</v>
      </c>
      <c r="DC24" s="70" t="s">
        <v>362</v>
      </c>
      <c r="DD24" s="39">
        <v>855494</v>
      </c>
      <c r="DE24" s="58">
        <f t="shared" si="72"/>
        <v>-871047</v>
      </c>
      <c r="DF24" s="58">
        <f t="shared" si="73"/>
        <v>855494</v>
      </c>
      <c r="DG24" s="58">
        <f t="shared" si="135"/>
        <v>0</v>
      </c>
      <c r="DH24" s="70" t="s">
        <v>362</v>
      </c>
      <c r="DI24" s="39">
        <v>855494</v>
      </c>
      <c r="DJ24" s="74" t="s">
        <v>362</v>
      </c>
      <c r="DK24" s="76"/>
      <c r="DL24" s="58">
        <f t="shared" si="74"/>
        <v>855494</v>
      </c>
      <c r="DM24" s="73">
        <f t="shared" si="75"/>
        <v>-871047</v>
      </c>
      <c r="DN24" s="81">
        <v>0</v>
      </c>
      <c r="DO24" s="10">
        <f t="shared" si="136"/>
        <v>-855494</v>
      </c>
      <c r="DP24" s="49" t="s">
        <v>262</v>
      </c>
      <c r="DQ24" s="78">
        <v>2500000</v>
      </c>
      <c r="DR24" s="78"/>
      <c r="DS24" s="81">
        <f t="shared" si="179"/>
        <v>2500000</v>
      </c>
      <c r="DT24" s="11">
        <f t="shared" si="137"/>
        <v>1644506</v>
      </c>
      <c r="DU24" s="10">
        <f t="shared" si="138"/>
        <v>2500000</v>
      </c>
      <c r="DV24" s="10">
        <f t="shared" si="139"/>
        <v>1644506</v>
      </c>
      <c r="DW24" s="10">
        <f t="shared" si="140"/>
        <v>2500000</v>
      </c>
      <c r="DX24" s="49" t="s">
        <v>363</v>
      </c>
      <c r="DY24" s="49" t="s">
        <v>363</v>
      </c>
      <c r="DZ24" s="81">
        <v>1550002</v>
      </c>
      <c r="EA24" s="11" t="e">
        <f t="shared" si="180"/>
        <v>#VALUE!</v>
      </c>
      <c r="EB24" s="10" t="e">
        <f t="shared" si="181"/>
        <v>#VALUE!</v>
      </c>
      <c r="EC24" s="10">
        <f t="shared" si="143"/>
        <v>694508</v>
      </c>
      <c r="ED24" s="10">
        <f t="shared" si="144"/>
        <v>1550002</v>
      </c>
      <c r="EE24" s="10">
        <f t="shared" si="145"/>
        <v>-949998</v>
      </c>
      <c r="EF24" s="87" t="s">
        <v>364</v>
      </c>
      <c r="EG24" s="39"/>
      <c r="EH24" s="81">
        <f t="shared" si="146"/>
        <v>1550002</v>
      </c>
      <c r="EI24" s="11">
        <f t="shared" si="182"/>
        <v>-2500000</v>
      </c>
      <c r="EJ24" s="10" t="e">
        <f t="shared" si="183"/>
        <v>#VALUE!</v>
      </c>
      <c r="EK24" s="10">
        <f t="shared" si="149"/>
        <v>694508</v>
      </c>
      <c r="EL24" s="10">
        <f t="shared" si="150"/>
        <v>1550002</v>
      </c>
      <c r="EM24" s="10">
        <f t="shared" si="151"/>
        <v>-949998</v>
      </c>
      <c r="EN24" s="10">
        <f t="shared" si="152"/>
        <v>0</v>
      </c>
      <c r="EO24" s="87" t="s">
        <v>365</v>
      </c>
      <c r="EP24" s="78">
        <v>2500000</v>
      </c>
      <c r="EQ24" s="81">
        <v>2500000</v>
      </c>
      <c r="ER24" s="81"/>
      <c r="ES24" s="81">
        <f t="shared" si="153"/>
        <v>2500000</v>
      </c>
      <c r="ET24" s="10">
        <f t="shared" si="154"/>
        <v>2500000</v>
      </c>
      <c r="EU24" s="10">
        <f t="shared" si="155"/>
        <v>1644506</v>
      </c>
      <c r="EV24" s="13" t="s">
        <v>366</v>
      </c>
      <c r="EW24" s="49" t="s">
        <v>367</v>
      </c>
      <c r="EX24" s="81">
        <v>0</v>
      </c>
      <c r="EY24" s="10">
        <f t="shared" si="156"/>
        <v>-2500000</v>
      </c>
      <c r="EZ24" s="49" t="s">
        <v>262</v>
      </c>
      <c r="FA24" s="81">
        <v>2781450</v>
      </c>
      <c r="FB24" s="10">
        <f t="shared" si="77"/>
        <v>281450</v>
      </c>
      <c r="FC24" s="10">
        <f t="shared" si="78"/>
        <v>2781450</v>
      </c>
      <c r="FD24" s="49" t="s">
        <v>368</v>
      </c>
      <c r="FE24" s="81">
        <f t="shared" si="157"/>
        <v>2781450</v>
      </c>
      <c r="FF24" s="10">
        <f t="shared" si="79"/>
        <v>281450</v>
      </c>
      <c r="FG24" s="10">
        <f t="shared" si="80"/>
        <v>2781450</v>
      </c>
      <c r="FH24" s="10">
        <f t="shared" si="81"/>
        <v>0</v>
      </c>
      <c r="FI24" s="49"/>
      <c r="FJ24" s="81">
        <v>2531390</v>
      </c>
      <c r="FK24" s="10">
        <f t="shared" si="82"/>
        <v>31390</v>
      </c>
      <c r="FL24" s="10">
        <f t="shared" si="83"/>
        <v>2531390</v>
      </c>
      <c r="FM24" s="10">
        <f t="shared" si="84"/>
        <v>-250060</v>
      </c>
      <c r="FN24" s="49" t="s">
        <v>368</v>
      </c>
      <c r="FO24" s="99">
        <f>FJ24+750000</f>
        <v>3281390</v>
      </c>
      <c r="FP24" s="10">
        <f t="shared" si="85"/>
        <v>781390</v>
      </c>
      <c r="FQ24" s="10">
        <f t="shared" si="86"/>
        <v>3281390</v>
      </c>
      <c r="FR24" s="10">
        <f t="shared" si="87"/>
        <v>499940</v>
      </c>
      <c r="FS24" s="10">
        <f t="shared" si="88"/>
        <v>750000</v>
      </c>
      <c r="FT24" s="49" t="s">
        <v>369</v>
      </c>
      <c r="FU24" s="99">
        <v>3531450</v>
      </c>
      <c r="FV24" s="10">
        <f t="shared" si="89"/>
        <v>1031450</v>
      </c>
      <c r="FW24" s="10">
        <f t="shared" si="90"/>
        <v>3531450</v>
      </c>
      <c r="FX24" s="10">
        <f t="shared" si="91"/>
        <v>750000</v>
      </c>
      <c r="FY24" s="10">
        <f t="shared" si="92"/>
        <v>250060</v>
      </c>
      <c r="FZ24" s="49" t="s">
        <v>370</v>
      </c>
      <c r="GA24" s="99">
        <v>3531450</v>
      </c>
      <c r="GB24" s="99"/>
      <c r="GC24" s="99">
        <f t="shared" si="0"/>
        <v>3531450</v>
      </c>
      <c r="GD24" s="10">
        <f t="shared" si="58"/>
        <v>1031450</v>
      </c>
      <c r="GE24" s="10">
        <f t="shared" si="59"/>
        <v>3531450</v>
      </c>
      <c r="GF24" s="10">
        <f t="shared" si="60"/>
        <v>750000</v>
      </c>
      <c r="GG24" s="10">
        <f t="shared" si="61"/>
        <v>250060</v>
      </c>
      <c r="GH24" s="49" t="s">
        <v>370</v>
      </c>
      <c r="GI24" s="61">
        <v>0</v>
      </c>
      <c r="GJ24" s="99">
        <f t="shared" si="4"/>
        <v>-3531450</v>
      </c>
      <c r="GK24" s="49" t="s">
        <v>371</v>
      </c>
      <c r="GL24" s="63">
        <v>0</v>
      </c>
      <c r="GM24" s="122">
        <f t="shared" si="5"/>
        <v>-3531450</v>
      </c>
      <c r="GN24" s="49" t="s">
        <v>371</v>
      </c>
      <c r="GO24" s="63">
        <v>4533474</v>
      </c>
      <c r="GP24" s="122">
        <f t="shared" si="6"/>
        <v>1002024</v>
      </c>
      <c r="GQ24" s="122">
        <f t="shared" si="7"/>
        <v>4533474</v>
      </c>
      <c r="GR24" s="97" t="s">
        <v>237</v>
      </c>
      <c r="GS24" s="135">
        <f t="shared" si="8"/>
        <v>4533474</v>
      </c>
      <c r="GT24" s="130">
        <f t="shared" si="9"/>
        <v>1002024</v>
      </c>
      <c r="GU24" s="130">
        <f t="shared" si="10"/>
        <v>4533474</v>
      </c>
      <c r="GV24" s="130">
        <f t="shared" si="11"/>
        <v>0</v>
      </c>
      <c r="GW24" s="84" t="s">
        <v>370</v>
      </c>
      <c r="GX24" s="63">
        <v>3531450</v>
      </c>
      <c r="GY24" s="122">
        <f t="shared" si="12"/>
        <v>0</v>
      </c>
      <c r="GZ24" s="122">
        <f t="shared" si="13"/>
        <v>3531450</v>
      </c>
      <c r="HA24" s="122">
        <f t="shared" si="14"/>
        <v>-1002024</v>
      </c>
      <c r="HB24" s="122">
        <f t="shared" si="15"/>
        <v>-1002024</v>
      </c>
      <c r="HC24" s="49" t="s">
        <v>370</v>
      </c>
      <c r="HD24" s="63">
        <v>3531450</v>
      </c>
      <c r="HE24" s="122">
        <f t="shared" si="16"/>
        <v>0</v>
      </c>
      <c r="HF24" s="122">
        <f t="shared" si="17"/>
        <v>3531450</v>
      </c>
      <c r="HG24" s="122">
        <f t="shared" si="1"/>
        <v>-1002024</v>
      </c>
      <c r="HH24" s="122">
        <f t="shared" si="18"/>
        <v>0</v>
      </c>
      <c r="HI24" s="49" t="s">
        <v>370</v>
      </c>
      <c r="HJ24" s="63">
        <v>4533474</v>
      </c>
      <c r="HK24" s="122">
        <f t="shared" si="19"/>
        <v>1002024</v>
      </c>
      <c r="HL24" s="122">
        <f t="shared" si="20"/>
        <v>4533474</v>
      </c>
      <c r="HM24" s="122">
        <f t="shared" si="21"/>
        <v>0</v>
      </c>
      <c r="HN24" s="122">
        <f t="shared" si="22"/>
        <v>1002024</v>
      </c>
      <c r="HO24" s="49" t="s">
        <v>370</v>
      </c>
      <c r="HP24" s="64">
        <v>-987102</v>
      </c>
      <c r="HQ24" s="64">
        <f t="shared" si="23"/>
        <v>3546372</v>
      </c>
      <c r="HR24" s="63">
        <f t="shared" si="24"/>
        <v>4533474</v>
      </c>
      <c r="HS24" s="122">
        <f t="shared" si="25"/>
        <v>1002024</v>
      </c>
      <c r="HT24" s="122">
        <f t="shared" si="26"/>
        <v>4533474</v>
      </c>
      <c r="HU24" s="122">
        <f t="shared" si="27"/>
        <v>0</v>
      </c>
      <c r="HV24" s="49" t="s">
        <v>370</v>
      </c>
      <c r="HW24" s="63">
        <v>0</v>
      </c>
      <c r="HX24" s="122">
        <f t="shared" si="28"/>
        <v>-4533474</v>
      </c>
      <c r="HY24" s="49" t="s">
        <v>372</v>
      </c>
      <c r="HZ24" s="63">
        <v>4536806</v>
      </c>
      <c r="IA24" s="159">
        <f t="shared" si="29"/>
        <v>3332</v>
      </c>
      <c r="IB24" s="159">
        <f t="shared" si="30"/>
        <v>4536806</v>
      </c>
      <c r="IC24" s="84" t="s">
        <v>370</v>
      </c>
      <c r="ID24" s="63">
        <v>4536806</v>
      </c>
      <c r="IE24" s="159">
        <f t="shared" si="31"/>
        <v>3332</v>
      </c>
      <c r="IF24" s="159">
        <f t="shared" si="32"/>
        <v>4536806</v>
      </c>
      <c r="IG24" s="159">
        <f t="shared" si="33"/>
        <v>0</v>
      </c>
      <c r="IH24" s="84" t="s">
        <v>370</v>
      </c>
      <c r="II24" s="134"/>
      <c r="IJ24" s="63">
        <v>0</v>
      </c>
      <c r="IK24" s="159">
        <f t="shared" si="34"/>
        <v>-4533474</v>
      </c>
      <c r="IL24" s="159">
        <f t="shared" si="35"/>
        <v>0</v>
      </c>
      <c r="IM24" s="159">
        <f t="shared" si="36"/>
        <v>-4536806</v>
      </c>
      <c r="IN24" s="84" t="s">
        <v>373</v>
      </c>
      <c r="IO24" s="63">
        <v>0</v>
      </c>
      <c r="IP24" s="159">
        <f t="shared" si="37"/>
        <v>-4533474</v>
      </c>
      <c r="IQ24" s="159">
        <f t="shared" si="38"/>
        <v>0</v>
      </c>
      <c r="IR24" s="159">
        <f t="shared" si="39"/>
        <v>-4536806</v>
      </c>
      <c r="IS24" s="159">
        <f t="shared" si="40"/>
        <v>0</v>
      </c>
      <c r="IT24" s="84" t="s">
        <v>373</v>
      </c>
      <c r="IU24" s="63">
        <v>4536806</v>
      </c>
      <c r="IV24" s="159">
        <f t="shared" si="41"/>
        <v>3332</v>
      </c>
      <c r="IW24" s="159">
        <f t="shared" si="42"/>
        <v>4536806</v>
      </c>
      <c r="IX24" s="159">
        <f t="shared" si="43"/>
        <v>0</v>
      </c>
      <c r="IY24" s="159">
        <f t="shared" si="44"/>
        <v>4536806</v>
      </c>
      <c r="IZ24" s="84" t="s">
        <v>374</v>
      </c>
      <c r="JA24" s="63">
        <v>4536806</v>
      </c>
      <c r="JB24" s="159">
        <f t="shared" si="45"/>
        <v>3332</v>
      </c>
      <c r="JC24" s="159">
        <f t="shared" si="46"/>
        <v>4536806</v>
      </c>
      <c r="JD24" s="159">
        <f t="shared" si="47"/>
        <v>0</v>
      </c>
      <c r="JE24" s="159">
        <f t="shared" si="48"/>
        <v>4536806</v>
      </c>
      <c r="JF24" s="159">
        <f t="shared" si="49"/>
        <v>0</v>
      </c>
      <c r="JG24" s="84" t="s">
        <v>374</v>
      </c>
      <c r="JH24" s="63">
        <v>3592726</v>
      </c>
      <c r="JI24" s="159">
        <f t="shared" si="50"/>
        <v>3592726</v>
      </c>
      <c r="JJ24" s="159">
        <f t="shared" si="51"/>
        <v>-944080</v>
      </c>
      <c r="JK24" s="77" t="s">
        <v>375</v>
      </c>
      <c r="JL24" s="64">
        <v>4592725</v>
      </c>
      <c r="JM24" s="159">
        <f t="shared" si="52"/>
        <v>55919</v>
      </c>
      <c r="JN24" s="159">
        <f t="shared" si="53"/>
        <v>999999</v>
      </c>
      <c r="JO24" s="13" t="s">
        <v>374</v>
      </c>
    </row>
    <row r="25" spans="1:275" ht="21" customHeight="1" x14ac:dyDescent="0.2">
      <c r="A25" s="9" t="s">
        <v>376</v>
      </c>
      <c r="B25" s="171"/>
      <c r="C25" s="12" t="s">
        <v>377</v>
      </c>
      <c r="D25" s="65">
        <v>7967142</v>
      </c>
      <c r="E25" s="65">
        <v>8281698</v>
      </c>
      <c r="F25" s="10">
        <f t="shared" si="93"/>
        <v>314556</v>
      </c>
      <c r="G25" s="10">
        <v>8281697</v>
      </c>
      <c r="H25" s="10">
        <f t="shared" si="94"/>
        <v>314555</v>
      </c>
      <c r="I25" s="10">
        <f t="shared" si="163"/>
        <v>-1</v>
      </c>
      <c r="J25" s="13"/>
      <c r="K25" s="63">
        <v>8281697</v>
      </c>
      <c r="L25" s="63">
        <f t="shared" si="95"/>
        <v>314555</v>
      </c>
      <c r="M25" s="63">
        <f t="shared" si="164"/>
        <v>-1</v>
      </c>
      <c r="N25" s="63">
        <f t="shared" si="96"/>
        <v>0</v>
      </c>
      <c r="O25" s="63">
        <v>8281698</v>
      </c>
      <c r="P25" s="63">
        <f t="shared" si="97"/>
        <v>314556</v>
      </c>
      <c r="Q25" s="63">
        <f t="shared" si="165"/>
        <v>0</v>
      </c>
      <c r="R25" s="63">
        <f t="shared" si="98"/>
        <v>1</v>
      </c>
      <c r="S25" s="63">
        <v>8281698</v>
      </c>
      <c r="T25" s="63">
        <f t="shared" si="99"/>
        <v>314556</v>
      </c>
      <c r="U25" s="63">
        <f t="shared" si="166"/>
        <v>0</v>
      </c>
      <c r="V25" s="63">
        <f t="shared" si="159"/>
        <v>1</v>
      </c>
      <c r="W25" s="63">
        <f t="shared" si="100"/>
        <v>0</v>
      </c>
      <c r="X25" s="63">
        <v>8281698</v>
      </c>
      <c r="Y25" s="63">
        <f t="shared" si="167"/>
        <v>314556</v>
      </c>
      <c r="Z25" s="63">
        <f t="shared" si="168"/>
        <v>0</v>
      </c>
      <c r="AA25" s="63">
        <f t="shared" si="101"/>
        <v>1</v>
      </c>
      <c r="AB25" s="63">
        <f t="shared" si="102"/>
        <v>0</v>
      </c>
      <c r="AC25" s="63">
        <v>8281698</v>
      </c>
      <c r="AD25" s="63">
        <f t="shared" si="169"/>
        <v>314556</v>
      </c>
      <c r="AE25" s="63">
        <f t="shared" si="103"/>
        <v>0</v>
      </c>
      <c r="AF25" s="63">
        <f t="shared" si="62"/>
        <v>0</v>
      </c>
      <c r="AG25" s="63">
        <v>8281698</v>
      </c>
      <c r="AH25" s="63">
        <f t="shared" si="170"/>
        <v>314556</v>
      </c>
      <c r="AI25" s="63"/>
      <c r="AJ25" s="63">
        <f t="shared" si="104"/>
        <v>8281698</v>
      </c>
      <c r="AK25" s="63">
        <f>8094937-8281698</f>
        <v>-186761</v>
      </c>
      <c r="AL25" s="63"/>
      <c r="AM25" s="63">
        <f t="shared" si="105"/>
        <v>8094937</v>
      </c>
      <c r="AN25" s="63">
        <v>8144423</v>
      </c>
      <c r="AO25" s="63">
        <f t="shared" si="106"/>
        <v>49486</v>
      </c>
      <c r="AP25" s="63"/>
      <c r="AQ25" s="63">
        <v>8126495</v>
      </c>
      <c r="AR25" s="63">
        <f t="shared" si="107"/>
        <v>31558</v>
      </c>
      <c r="AS25" s="63">
        <f t="shared" si="108"/>
        <v>-17928</v>
      </c>
      <c r="AT25" s="63">
        <v>8126495</v>
      </c>
      <c r="AU25" s="63">
        <f t="shared" si="109"/>
        <v>31558</v>
      </c>
      <c r="AV25" s="63">
        <f t="shared" si="110"/>
        <v>-17928</v>
      </c>
      <c r="AW25" s="63">
        <f t="shared" si="111"/>
        <v>0</v>
      </c>
      <c r="AX25" s="63"/>
      <c r="AY25" s="63">
        <v>8144423</v>
      </c>
      <c r="AZ25" s="63">
        <f t="shared" si="112"/>
        <v>49486</v>
      </c>
      <c r="BA25" s="63">
        <f t="shared" si="113"/>
        <v>0</v>
      </c>
      <c r="BB25" s="63">
        <f t="shared" si="114"/>
        <v>17928</v>
      </c>
      <c r="BC25" s="40"/>
      <c r="BD25" s="63">
        <v>8144423</v>
      </c>
      <c r="BE25" s="63">
        <f t="shared" si="115"/>
        <v>49486</v>
      </c>
      <c r="BF25" s="63">
        <f t="shared" si="116"/>
        <v>0</v>
      </c>
      <c r="BG25" s="63">
        <f t="shared" si="117"/>
        <v>17928</v>
      </c>
      <c r="BH25" s="63">
        <f t="shared" si="118"/>
        <v>0</v>
      </c>
      <c r="BI25" s="49"/>
      <c r="BJ25" s="63">
        <v>8126495</v>
      </c>
      <c r="BK25" s="64"/>
      <c r="BL25" s="63">
        <f t="shared" si="119"/>
        <v>8126495</v>
      </c>
      <c r="BM25" s="65"/>
      <c r="BN25" s="63">
        <f t="shared" si="120"/>
        <v>8126495</v>
      </c>
      <c r="BO25" s="64">
        <f t="shared" si="63"/>
        <v>31558</v>
      </c>
      <c r="BP25" s="63">
        <f t="shared" si="64"/>
        <v>-17928</v>
      </c>
      <c r="BQ25" s="63">
        <f t="shared" si="65"/>
        <v>0</v>
      </c>
      <c r="BR25" s="63">
        <f t="shared" si="66"/>
        <v>-17928</v>
      </c>
      <c r="BS25" s="63">
        <f t="shared" si="67"/>
        <v>0</v>
      </c>
      <c r="BT25" s="49"/>
      <c r="BU25" s="49"/>
      <c r="BV25" s="48">
        <f t="shared" si="121"/>
        <v>8126495</v>
      </c>
      <c r="BW25" s="48">
        <v>-81265</v>
      </c>
      <c r="BX25" s="48">
        <f t="shared" si="122"/>
        <v>8045230</v>
      </c>
      <c r="BY25" s="48"/>
      <c r="BZ25" s="58">
        <v>8045230</v>
      </c>
      <c r="CA25" s="58">
        <v>7777420</v>
      </c>
      <c r="CB25" s="55">
        <f t="shared" si="171"/>
        <v>-267810</v>
      </c>
      <c r="CC25" s="49" t="s">
        <v>378</v>
      </c>
      <c r="CD25" s="39">
        <v>7768688</v>
      </c>
      <c r="CE25" s="58">
        <f t="shared" si="124"/>
        <v>-276542</v>
      </c>
      <c r="CF25" s="58">
        <f t="shared" si="125"/>
        <v>-8732</v>
      </c>
      <c r="CG25" s="49" t="s">
        <v>378</v>
      </c>
      <c r="CH25" s="39">
        <v>7768688</v>
      </c>
      <c r="CI25" s="58">
        <f t="shared" si="126"/>
        <v>-276542</v>
      </c>
      <c r="CJ25" s="58">
        <f t="shared" si="127"/>
        <v>-8732</v>
      </c>
      <c r="CK25" s="58">
        <f t="shared" si="128"/>
        <v>0</v>
      </c>
      <c r="CL25" s="49" t="s">
        <v>378</v>
      </c>
      <c r="CM25" s="39">
        <v>7768688</v>
      </c>
      <c r="CN25" s="58">
        <f t="shared" si="160"/>
        <v>-276542</v>
      </c>
      <c r="CO25" s="58">
        <f t="shared" si="129"/>
        <v>-8732</v>
      </c>
      <c r="CP25" s="58">
        <f t="shared" si="130"/>
        <v>0</v>
      </c>
      <c r="CQ25" s="49"/>
      <c r="CR25" s="39">
        <v>7768688</v>
      </c>
      <c r="CS25" s="58">
        <f t="shared" si="131"/>
        <v>-276542</v>
      </c>
      <c r="CT25" s="58">
        <f t="shared" si="132"/>
        <v>-8732</v>
      </c>
      <c r="CU25" s="58">
        <f t="shared" si="133"/>
        <v>0</v>
      </c>
      <c r="CV25" s="58">
        <f t="shared" si="134"/>
        <v>0</v>
      </c>
      <c r="CW25" s="49"/>
      <c r="CX25" s="39">
        <v>7535627</v>
      </c>
      <c r="CY25" s="58">
        <f t="shared" si="68"/>
        <v>-509603</v>
      </c>
      <c r="CZ25" s="58">
        <f t="shared" si="69"/>
        <v>-241793</v>
      </c>
      <c r="DA25" s="58">
        <f t="shared" si="70"/>
        <v>-233061</v>
      </c>
      <c r="DB25" s="58">
        <f t="shared" si="71"/>
        <v>-233061</v>
      </c>
      <c r="DC25" s="70" t="s">
        <v>379</v>
      </c>
      <c r="DD25" s="39">
        <v>7535627</v>
      </c>
      <c r="DE25" s="58">
        <f t="shared" si="72"/>
        <v>-509603</v>
      </c>
      <c r="DF25" s="58">
        <f t="shared" si="73"/>
        <v>-241793</v>
      </c>
      <c r="DG25" s="58">
        <f t="shared" si="135"/>
        <v>0</v>
      </c>
      <c r="DH25" s="70" t="s">
        <v>379</v>
      </c>
      <c r="DI25" s="39">
        <v>7535627</v>
      </c>
      <c r="DJ25" s="74" t="s">
        <v>379</v>
      </c>
      <c r="DK25" s="76"/>
      <c r="DL25" s="58">
        <f t="shared" si="74"/>
        <v>7535627</v>
      </c>
      <c r="DM25" s="73">
        <f t="shared" si="75"/>
        <v>-509603</v>
      </c>
      <c r="DN25" s="81">
        <v>7498285</v>
      </c>
      <c r="DO25" s="10">
        <f t="shared" si="136"/>
        <v>-37342</v>
      </c>
      <c r="DP25" s="49"/>
      <c r="DQ25" s="78">
        <v>7498286</v>
      </c>
      <c r="DR25" s="78"/>
      <c r="DS25" s="81">
        <f t="shared" si="179"/>
        <v>7498286</v>
      </c>
      <c r="DT25" s="11">
        <f t="shared" si="137"/>
        <v>-37341</v>
      </c>
      <c r="DU25" s="10">
        <f t="shared" si="138"/>
        <v>1</v>
      </c>
      <c r="DV25" s="10">
        <f t="shared" si="139"/>
        <v>-37341</v>
      </c>
      <c r="DW25" s="10">
        <f t="shared" si="140"/>
        <v>1</v>
      </c>
      <c r="DX25" s="49"/>
      <c r="DY25" s="86"/>
      <c r="DZ25" s="81">
        <v>7498285</v>
      </c>
      <c r="EA25" s="11">
        <f t="shared" si="180"/>
        <v>-7498286</v>
      </c>
      <c r="EB25" s="10">
        <f t="shared" si="181"/>
        <v>-1</v>
      </c>
      <c r="EC25" s="10">
        <f t="shared" si="143"/>
        <v>-37342</v>
      </c>
      <c r="ED25" s="10">
        <f t="shared" si="144"/>
        <v>0</v>
      </c>
      <c r="EE25" s="10">
        <f t="shared" si="145"/>
        <v>-1</v>
      </c>
      <c r="EF25" s="87"/>
      <c r="EG25" s="39"/>
      <c r="EH25" s="81">
        <f t="shared" si="146"/>
        <v>7498285</v>
      </c>
      <c r="EI25" s="11">
        <f t="shared" si="182"/>
        <v>-7498286</v>
      </c>
      <c r="EJ25" s="10">
        <f t="shared" si="183"/>
        <v>0</v>
      </c>
      <c r="EK25" s="10">
        <f t="shared" si="149"/>
        <v>-37342</v>
      </c>
      <c r="EL25" s="10">
        <f t="shared" si="150"/>
        <v>0</v>
      </c>
      <c r="EM25" s="10">
        <f t="shared" si="151"/>
        <v>-1</v>
      </c>
      <c r="EN25" s="10">
        <f t="shared" si="152"/>
        <v>0</v>
      </c>
      <c r="EO25" s="87"/>
      <c r="EP25" s="78">
        <v>7498286</v>
      </c>
      <c r="EQ25" s="81">
        <v>7498286</v>
      </c>
      <c r="ER25" s="81"/>
      <c r="ES25" s="81">
        <f t="shared" si="153"/>
        <v>7498286</v>
      </c>
      <c r="ET25" s="10">
        <f t="shared" si="154"/>
        <v>1</v>
      </c>
      <c r="EU25" s="10">
        <f t="shared" si="155"/>
        <v>-37341</v>
      </c>
      <c r="EV25" s="87"/>
      <c r="EW25" s="95"/>
      <c r="EX25" s="81">
        <v>7680007</v>
      </c>
      <c r="EY25" s="10">
        <f t="shared" si="156"/>
        <v>181721</v>
      </c>
      <c r="EZ25" s="49"/>
      <c r="FA25" s="81">
        <v>7680007</v>
      </c>
      <c r="FB25" s="10">
        <f t="shared" si="77"/>
        <v>181721</v>
      </c>
      <c r="FC25" s="10">
        <f t="shared" si="78"/>
        <v>0</v>
      </c>
      <c r="FD25" s="49"/>
      <c r="FE25" s="81">
        <f t="shared" si="157"/>
        <v>7680007</v>
      </c>
      <c r="FF25" s="10">
        <f t="shared" ref="FF25:FF28" si="188">FE25-ES25</f>
        <v>181721</v>
      </c>
      <c r="FG25" s="10">
        <f t="shared" ref="FG25:FG28" si="189">FE25-EX25</f>
        <v>0</v>
      </c>
      <c r="FH25" s="10">
        <f t="shared" si="81"/>
        <v>0</v>
      </c>
      <c r="FI25" s="49"/>
      <c r="FJ25" s="81">
        <v>7680007</v>
      </c>
      <c r="FK25" s="10">
        <f t="shared" si="82"/>
        <v>181721</v>
      </c>
      <c r="FL25" s="10">
        <f t="shared" si="83"/>
        <v>0</v>
      </c>
      <c r="FM25" s="10">
        <f t="shared" si="84"/>
        <v>0</v>
      </c>
      <c r="FN25" s="49"/>
      <c r="FO25" s="99">
        <f t="shared" si="158"/>
        <v>7680007</v>
      </c>
      <c r="FP25" s="10">
        <f t="shared" si="85"/>
        <v>181721</v>
      </c>
      <c r="FQ25" s="10">
        <f t="shared" si="86"/>
        <v>0</v>
      </c>
      <c r="FR25" s="10">
        <f t="shared" si="87"/>
        <v>0</v>
      </c>
      <c r="FS25" s="10">
        <f t="shared" si="88"/>
        <v>0</v>
      </c>
      <c r="FT25" s="49"/>
      <c r="FU25" s="99">
        <v>7680007</v>
      </c>
      <c r="FV25" s="10">
        <f t="shared" si="89"/>
        <v>181721</v>
      </c>
      <c r="FW25" s="10">
        <f t="shared" si="90"/>
        <v>0</v>
      </c>
      <c r="FX25" s="10">
        <f t="shared" si="91"/>
        <v>0</v>
      </c>
      <c r="FY25" s="10">
        <f t="shared" si="92"/>
        <v>0</v>
      </c>
      <c r="FZ25" s="49"/>
      <c r="GA25" s="99">
        <v>7680007</v>
      </c>
      <c r="GB25" s="99"/>
      <c r="GC25" s="99">
        <f t="shared" si="0"/>
        <v>7680007</v>
      </c>
      <c r="GD25" s="10">
        <f t="shared" si="58"/>
        <v>181721</v>
      </c>
      <c r="GE25" s="10">
        <f t="shared" si="59"/>
        <v>0</v>
      </c>
      <c r="GF25" s="10">
        <f t="shared" si="60"/>
        <v>0</v>
      </c>
      <c r="GG25" s="10">
        <f t="shared" si="61"/>
        <v>0</v>
      </c>
      <c r="GH25" s="49"/>
      <c r="GI25" s="61">
        <v>7712910</v>
      </c>
      <c r="GJ25" s="99">
        <f t="shared" si="4"/>
        <v>32903</v>
      </c>
      <c r="GK25" s="49"/>
      <c r="GL25" s="63">
        <v>7680007</v>
      </c>
      <c r="GM25" s="122">
        <f t="shared" si="5"/>
        <v>0</v>
      </c>
      <c r="GN25" s="49"/>
      <c r="GO25" s="63">
        <v>8430007</v>
      </c>
      <c r="GP25" s="122">
        <f t="shared" si="6"/>
        <v>750000</v>
      </c>
      <c r="GQ25" s="122">
        <f t="shared" si="7"/>
        <v>750000</v>
      </c>
      <c r="GR25" s="49"/>
      <c r="GS25" s="135">
        <f t="shared" si="8"/>
        <v>8430007</v>
      </c>
      <c r="GT25" s="130">
        <f t="shared" si="9"/>
        <v>750000</v>
      </c>
      <c r="GU25" s="130">
        <f t="shared" si="10"/>
        <v>750000</v>
      </c>
      <c r="GV25" s="130">
        <f t="shared" si="11"/>
        <v>0</v>
      </c>
      <c r="GW25" s="49"/>
      <c r="GX25" s="63">
        <v>7680007</v>
      </c>
      <c r="GY25" s="122">
        <f t="shared" si="12"/>
        <v>0</v>
      </c>
      <c r="GZ25" s="122">
        <f t="shared" si="13"/>
        <v>0</v>
      </c>
      <c r="HA25" s="122">
        <f t="shared" si="14"/>
        <v>-750000</v>
      </c>
      <c r="HB25" s="122">
        <f t="shared" si="15"/>
        <v>-750000</v>
      </c>
      <c r="HC25" s="49"/>
      <c r="HD25" s="63">
        <v>7680007</v>
      </c>
      <c r="HE25" s="122">
        <f t="shared" si="16"/>
        <v>0</v>
      </c>
      <c r="HF25" s="122">
        <f t="shared" si="17"/>
        <v>0</v>
      </c>
      <c r="HG25" s="122">
        <f t="shared" si="1"/>
        <v>-750000</v>
      </c>
      <c r="HH25" s="122">
        <f t="shared" si="18"/>
        <v>0</v>
      </c>
      <c r="HI25" s="49"/>
      <c r="HJ25" s="63">
        <v>8430007</v>
      </c>
      <c r="HK25" s="122">
        <f t="shared" si="19"/>
        <v>750000</v>
      </c>
      <c r="HL25" s="122">
        <f t="shared" si="20"/>
        <v>750000</v>
      </c>
      <c r="HM25" s="122">
        <f t="shared" si="21"/>
        <v>0</v>
      </c>
      <c r="HN25" s="122">
        <f t="shared" si="22"/>
        <v>750000</v>
      </c>
      <c r="HO25" s="49"/>
      <c r="HP25" s="64">
        <v>-750000</v>
      </c>
      <c r="HQ25" s="64">
        <f t="shared" si="23"/>
        <v>7680007</v>
      </c>
      <c r="HR25" s="63">
        <f t="shared" si="24"/>
        <v>8430007</v>
      </c>
      <c r="HS25" s="122">
        <f t="shared" si="25"/>
        <v>750000</v>
      </c>
      <c r="HT25" s="122">
        <f t="shared" si="26"/>
        <v>750000</v>
      </c>
      <c r="HU25" s="122">
        <f t="shared" si="27"/>
        <v>0</v>
      </c>
      <c r="HV25" s="49"/>
      <c r="HW25" s="63">
        <v>7973837</v>
      </c>
      <c r="HX25" s="122">
        <f t="shared" si="28"/>
        <v>-456170</v>
      </c>
      <c r="HY25" s="49"/>
      <c r="HZ25" s="63">
        <v>8430007</v>
      </c>
      <c r="IA25" s="159">
        <f t="shared" si="29"/>
        <v>0</v>
      </c>
      <c r="IB25" s="159">
        <f t="shared" si="30"/>
        <v>456170</v>
      </c>
      <c r="IC25" s="84"/>
      <c r="ID25" s="63">
        <v>8430007</v>
      </c>
      <c r="IE25" s="159">
        <f t="shared" si="31"/>
        <v>0</v>
      </c>
      <c r="IF25" s="159">
        <f t="shared" si="32"/>
        <v>456170</v>
      </c>
      <c r="IG25" s="159">
        <f t="shared" si="33"/>
        <v>0</v>
      </c>
      <c r="IH25" s="84"/>
      <c r="II25" s="134"/>
      <c r="IJ25" s="63">
        <v>7973837</v>
      </c>
      <c r="IK25" s="159">
        <f t="shared" si="34"/>
        <v>-456170</v>
      </c>
      <c r="IL25" s="159">
        <f t="shared" si="35"/>
        <v>0</v>
      </c>
      <c r="IM25" s="159">
        <f t="shared" si="36"/>
        <v>-456170</v>
      </c>
      <c r="IN25" s="84"/>
      <c r="IO25" s="63">
        <v>7973837</v>
      </c>
      <c r="IP25" s="159">
        <f t="shared" si="37"/>
        <v>-456170</v>
      </c>
      <c r="IQ25" s="159">
        <f t="shared" si="38"/>
        <v>0</v>
      </c>
      <c r="IR25" s="159">
        <f t="shared" si="39"/>
        <v>-456170</v>
      </c>
      <c r="IS25" s="159">
        <f t="shared" si="40"/>
        <v>0</v>
      </c>
      <c r="IT25" s="84"/>
      <c r="IU25" s="63">
        <v>8430007</v>
      </c>
      <c r="IV25" s="159">
        <f t="shared" si="41"/>
        <v>0</v>
      </c>
      <c r="IW25" s="159">
        <f t="shared" si="42"/>
        <v>456170</v>
      </c>
      <c r="IX25" s="159">
        <f t="shared" si="43"/>
        <v>0</v>
      </c>
      <c r="IY25" s="159">
        <f t="shared" si="44"/>
        <v>456170</v>
      </c>
      <c r="IZ25" s="84"/>
      <c r="JA25" s="63">
        <v>8430007</v>
      </c>
      <c r="JB25" s="159">
        <f t="shared" si="45"/>
        <v>0</v>
      </c>
      <c r="JC25" s="159">
        <f t="shared" si="46"/>
        <v>456170</v>
      </c>
      <c r="JD25" s="159">
        <f t="shared" si="47"/>
        <v>0</v>
      </c>
      <c r="JE25" s="159">
        <f t="shared" si="48"/>
        <v>456170</v>
      </c>
      <c r="JF25" s="159">
        <f t="shared" si="49"/>
        <v>0</v>
      </c>
      <c r="JG25" s="84"/>
      <c r="JH25" s="63">
        <v>8597963</v>
      </c>
      <c r="JI25" s="159">
        <f t="shared" si="50"/>
        <v>624126</v>
      </c>
      <c r="JJ25" s="159">
        <f t="shared" si="51"/>
        <v>167956</v>
      </c>
      <c r="JK25" s="77" t="s">
        <v>254</v>
      </c>
      <c r="JL25" s="64">
        <v>8597962</v>
      </c>
      <c r="JM25" s="159">
        <f t="shared" si="52"/>
        <v>167955</v>
      </c>
      <c r="JN25" s="159">
        <f t="shared" si="53"/>
        <v>-1</v>
      </c>
      <c r="JO25" s="13"/>
    </row>
    <row r="26" spans="1:275" ht="25.5" hidden="1" customHeight="1" x14ac:dyDescent="0.2">
      <c r="A26" s="9" t="s">
        <v>380</v>
      </c>
      <c r="B26" s="171"/>
      <c r="C26" s="12" t="s">
        <v>381</v>
      </c>
      <c r="D26" s="65">
        <v>18589713</v>
      </c>
      <c r="E26" s="65">
        <v>0</v>
      </c>
      <c r="F26" s="10">
        <f t="shared" si="93"/>
        <v>-18589713</v>
      </c>
      <c r="G26" s="10">
        <v>18589713</v>
      </c>
      <c r="H26" s="10">
        <f t="shared" si="94"/>
        <v>0</v>
      </c>
      <c r="I26" s="10">
        <f t="shared" si="163"/>
        <v>18589713</v>
      </c>
      <c r="J26" s="13"/>
      <c r="K26" s="63">
        <v>18589713</v>
      </c>
      <c r="L26" s="63">
        <f t="shared" si="95"/>
        <v>0</v>
      </c>
      <c r="M26" s="63">
        <f t="shared" si="164"/>
        <v>18589713</v>
      </c>
      <c r="N26" s="63">
        <f t="shared" si="96"/>
        <v>0</v>
      </c>
      <c r="O26" s="63">
        <v>1000000</v>
      </c>
      <c r="P26" s="63">
        <f t="shared" si="97"/>
        <v>-17589713</v>
      </c>
      <c r="Q26" s="63">
        <f t="shared" si="165"/>
        <v>1000000</v>
      </c>
      <c r="R26" s="63">
        <f t="shared" si="98"/>
        <v>-17589713</v>
      </c>
      <c r="S26" s="63">
        <v>1000000</v>
      </c>
      <c r="T26" s="63">
        <f t="shared" si="99"/>
        <v>-17589713</v>
      </c>
      <c r="U26" s="63">
        <f t="shared" si="166"/>
        <v>1000000</v>
      </c>
      <c r="V26" s="63">
        <f t="shared" si="159"/>
        <v>-17589713</v>
      </c>
      <c r="W26" s="63">
        <f t="shared" si="100"/>
        <v>0</v>
      </c>
      <c r="X26" s="63">
        <v>18589713</v>
      </c>
      <c r="Y26" s="63">
        <f t="shared" si="167"/>
        <v>0</v>
      </c>
      <c r="Z26" s="63">
        <f t="shared" si="168"/>
        <v>18589713</v>
      </c>
      <c r="AA26" s="63">
        <f t="shared" si="101"/>
        <v>0</v>
      </c>
      <c r="AB26" s="63">
        <f t="shared" si="102"/>
        <v>17589713</v>
      </c>
      <c r="AC26" s="63">
        <f>18589713-17589713</f>
        <v>1000000</v>
      </c>
      <c r="AD26" s="63">
        <f t="shared" si="169"/>
        <v>-17589713</v>
      </c>
      <c r="AE26" s="63">
        <f t="shared" si="103"/>
        <v>-17589713</v>
      </c>
      <c r="AF26" s="63">
        <f t="shared" si="62"/>
        <v>17589713</v>
      </c>
      <c r="AG26" s="63">
        <f>18589713</f>
        <v>18589713</v>
      </c>
      <c r="AH26" s="63">
        <f t="shared" si="170"/>
        <v>0</v>
      </c>
      <c r="AI26" s="63"/>
      <c r="AJ26" s="63">
        <f t="shared" si="104"/>
        <v>18589713</v>
      </c>
      <c r="AK26" s="63"/>
      <c r="AL26" s="63"/>
      <c r="AM26" s="63">
        <f t="shared" si="105"/>
        <v>18589713</v>
      </c>
      <c r="AN26" s="63">
        <v>18589713</v>
      </c>
      <c r="AO26" s="63">
        <f t="shared" si="106"/>
        <v>0</v>
      </c>
      <c r="AP26" s="63"/>
      <c r="AQ26" s="63">
        <v>18589713</v>
      </c>
      <c r="AR26" s="63">
        <f t="shared" si="107"/>
        <v>0</v>
      </c>
      <c r="AS26" s="63">
        <f t="shared" si="108"/>
        <v>0</v>
      </c>
      <c r="AT26" s="63">
        <v>18589713</v>
      </c>
      <c r="AU26" s="63">
        <f t="shared" si="109"/>
        <v>0</v>
      </c>
      <c r="AV26" s="63">
        <f t="shared" si="110"/>
        <v>0</v>
      </c>
      <c r="AW26" s="63">
        <f t="shared" si="111"/>
        <v>0</v>
      </c>
      <c r="AX26" s="63"/>
      <c r="AY26" s="63">
        <v>2000000</v>
      </c>
      <c r="AZ26" s="63">
        <f t="shared" si="112"/>
        <v>-16589713</v>
      </c>
      <c r="BA26" s="63">
        <f t="shared" si="113"/>
        <v>-16589713</v>
      </c>
      <c r="BB26" s="63">
        <f t="shared" si="114"/>
        <v>-16589713</v>
      </c>
      <c r="BC26" s="40" t="s">
        <v>382</v>
      </c>
      <c r="BD26" s="63">
        <v>2000000</v>
      </c>
      <c r="BE26" s="63">
        <f t="shared" si="115"/>
        <v>-16589713</v>
      </c>
      <c r="BF26" s="63">
        <f t="shared" si="116"/>
        <v>-16589713</v>
      </c>
      <c r="BG26" s="63">
        <f t="shared" si="117"/>
        <v>-16589713</v>
      </c>
      <c r="BH26" s="63">
        <f t="shared" si="118"/>
        <v>0</v>
      </c>
      <c r="BI26" s="61" t="s">
        <v>382</v>
      </c>
      <c r="BJ26" s="63">
        <v>0</v>
      </c>
      <c r="BK26" s="64"/>
      <c r="BL26" s="63">
        <f t="shared" si="119"/>
        <v>0</v>
      </c>
      <c r="BM26" s="65"/>
      <c r="BN26" s="63">
        <f t="shared" si="120"/>
        <v>0</v>
      </c>
      <c r="BO26" s="64">
        <f t="shared" si="63"/>
        <v>-18589713</v>
      </c>
      <c r="BP26" s="63">
        <f t="shared" si="64"/>
        <v>-18589713</v>
      </c>
      <c r="BQ26" s="63">
        <f t="shared" si="65"/>
        <v>-18589713</v>
      </c>
      <c r="BR26" s="63">
        <f t="shared" si="66"/>
        <v>-2000000</v>
      </c>
      <c r="BS26" s="63">
        <f t="shared" si="67"/>
        <v>0</v>
      </c>
      <c r="BT26" s="61"/>
      <c r="BU26" s="61"/>
      <c r="BV26" s="48">
        <f t="shared" si="121"/>
        <v>0</v>
      </c>
      <c r="BW26" s="48"/>
      <c r="BX26" s="48">
        <f t="shared" si="122"/>
        <v>0</v>
      </c>
      <c r="BY26" s="48"/>
      <c r="BZ26" s="58">
        <v>0</v>
      </c>
      <c r="CA26" s="58">
        <v>0</v>
      </c>
      <c r="CB26" s="55">
        <f t="shared" si="171"/>
        <v>0</v>
      </c>
      <c r="CC26" s="61"/>
      <c r="CD26" s="39">
        <v>0</v>
      </c>
      <c r="CE26" s="58">
        <f t="shared" si="124"/>
        <v>0</v>
      </c>
      <c r="CF26" s="58">
        <f t="shared" si="125"/>
        <v>0</v>
      </c>
      <c r="CG26" s="61"/>
      <c r="CH26" s="39">
        <v>0</v>
      </c>
      <c r="CI26" s="58">
        <f t="shared" si="126"/>
        <v>0</v>
      </c>
      <c r="CJ26" s="58">
        <f t="shared" si="127"/>
        <v>0</v>
      </c>
      <c r="CK26" s="58">
        <f t="shared" si="128"/>
        <v>0</v>
      </c>
      <c r="CL26" s="61"/>
      <c r="CM26" s="39"/>
      <c r="CN26" s="58">
        <f t="shared" si="160"/>
        <v>0</v>
      </c>
      <c r="CO26" s="58">
        <f t="shared" si="129"/>
        <v>0</v>
      </c>
      <c r="CP26" s="58">
        <f t="shared" si="130"/>
        <v>0</v>
      </c>
      <c r="CQ26" s="61"/>
      <c r="CR26" s="39"/>
      <c r="CS26" s="58">
        <f t="shared" si="131"/>
        <v>0</v>
      </c>
      <c r="CT26" s="58">
        <f t="shared" si="132"/>
        <v>0</v>
      </c>
      <c r="CU26" s="58">
        <f t="shared" si="133"/>
        <v>0</v>
      </c>
      <c r="CV26" s="58">
        <f t="shared" si="134"/>
        <v>0</v>
      </c>
      <c r="CW26" s="61"/>
      <c r="CX26" s="39"/>
      <c r="CY26" s="58">
        <f t="shared" si="68"/>
        <v>0</v>
      </c>
      <c r="CZ26" s="58">
        <f t="shared" si="69"/>
        <v>0</v>
      </c>
      <c r="DA26" s="58">
        <f t="shared" si="70"/>
        <v>0</v>
      </c>
      <c r="DB26" s="58">
        <f t="shared" si="71"/>
        <v>0</v>
      </c>
      <c r="DC26" s="61"/>
      <c r="DD26" s="39"/>
      <c r="DE26" s="58">
        <f t="shared" si="72"/>
        <v>0</v>
      </c>
      <c r="DF26" s="58">
        <f t="shared" si="73"/>
        <v>0</v>
      </c>
      <c r="DG26" s="58">
        <f t="shared" si="135"/>
        <v>0</v>
      </c>
      <c r="DH26" s="61"/>
      <c r="DI26" s="39"/>
      <c r="DJ26" s="61"/>
      <c r="DK26" s="61"/>
      <c r="DL26" s="58">
        <f t="shared" si="74"/>
        <v>0</v>
      </c>
      <c r="DM26" s="73">
        <f t="shared" si="75"/>
        <v>0</v>
      </c>
      <c r="DN26" s="81">
        <v>0</v>
      </c>
      <c r="DO26" s="10">
        <f t="shared" si="136"/>
        <v>0</v>
      </c>
      <c r="DP26" s="61"/>
      <c r="DQ26" s="78"/>
      <c r="DR26" s="78"/>
      <c r="DS26" s="81">
        <f t="shared" si="179"/>
        <v>0</v>
      </c>
      <c r="DT26" s="11">
        <f t="shared" si="137"/>
        <v>0</v>
      </c>
      <c r="DU26" s="10">
        <f t="shared" si="138"/>
        <v>0</v>
      </c>
      <c r="DV26" s="10">
        <f t="shared" si="139"/>
        <v>0</v>
      </c>
      <c r="DW26" s="10">
        <f t="shared" si="140"/>
        <v>0</v>
      </c>
      <c r="DX26" s="61"/>
      <c r="DY26" s="86"/>
      <c r="DZ26" s="81"/>
      <c r="EA26" s="11">
        <f t="shared" si="180"/>
        <v>0</v>
      </c>
      <c r="EB26" s="10">
        <f t="shared" si="181"/>
        <v>0</v>
      </c>
      <c r="EC26" s="10">
        <f t="shared" si="143"/>
        <v>0</v>
      </c>
      <c r="ED26" s="10">
        <f t="shared" si="144"/>
        <v>0</v>
      </c>
      <c r="EE26" s="10">
        <f t="shared" si="145"/>
        <v>0</v>
      </c>
      <c r="EF26" s="87"/>
      <c r="EG26" s="39"/>
      <c r="EH26" s="81">
        <f t="shared" si="146"/>
        <v>0</v>
      </c>
      <c r="EI26" s="11">
        <f t="shared" si="182"/>
        <v>0</v>
      </c>
      <c r="EJ26" s="10">
        <f t="shared" si="183"/>
        <v>0</v>
      </c>
      <c r="EK26" s="10">
        <f t="shared" si="149"/>
        <v>0</v>
      </c>
      <c r="EL26" s="10">
        <f t="shared" si="150"/>
        <v>0</v>
      </c>
      <c r="EM26" s="10">
        <f t="shared" si="151"/>
        <v>0</v>
      </c>
      <c r="EN26" s="10">
        <f t="shared" si="152"/>
        <v>0</v>
      </c>
      <c r="EO26" s="87"/>
      <c r="EP26" s="78"/>
      <c r="EQ26" s="81"/>
      <c r="ER26" s="81"/>
      <c r="ES26" s="81">
        <f t="shared" si="153"/>
        <v>0</v>
      </c>
      <c r="ET26" s="10">
        <f t="shared" si="154"/>
        <v>0</v>
      </c>
      <c r="EU26" s="10">
        <f t="shared" si="155"/>
        <v>0</v>
      </c>
      <c r="EV26" s="87"/>
      <c r="EW26" s="95"/>
      <c r="EX26" s="81">
        <v>0</v>
      </c>
      <c r="EY26" s="10">
        <f t="shared" si="156"/>
        <v>0</v>
      </c>
      <c r="EZ26" s="49"/>
      <c r="FA26" s="81"/>
      <c r="FB26" s="10">
        <f t="shared" si="77"/>
        <v>0</v>
      </c>
      <c r="FC26" s="10">
        <f t="shared" si="78"/>
        <v>0</v>
      </c>
      <c r="FD26" s="49"/>
      <c r="FE26" s="81">
        <f t="shared" si="157"/>
        <v>0</v>
      </c>
      <c r="FF26" s="10">
        <f t="shared" si="188"/>
        <v>0</v>
      </c>
      <c r="FG26" s="10">
        <f t="shared" si="189"/>
        <v>0</v>
      </c>
      <c r="FH26" s="10">
        <f t="shared" si="81"/>
        <v>0</v>
      </c>
      <c r="FI26" s="49"/>
      <c r="FJ26" s="81"/>
      <c r="FK26" s="10">
        <f t="shared" si="82"/>
        <v>0</v>
      </c>
      <c r="FL26" s="10">
        <f t="shared" si="83"/>
        <v>0</v>
      </c>
      <c r="FM26" s="10">
        <f t="shared" si="84"/>
        <v>0</v>
      </c>
      <c r="FN26" s="49"/>
      <c r="FO26" s="99">
        <f t="shared" si="158"/>
        <v>0</v>
      </c>
      <c r="FP26" s="10">
        <f t="shared" si="85"/>
        <v>0</v>
      </c>
      <c r="FQ26" s="10">
        <f t="shared" si="86"/>
        <v>0</v>
      </c>
      <c r="FR26" s="10">
        <f t="shared" si="87"/>
        <v>0</v>
      </c>
      <c r="FS26" s="10">
        <f t="shared" si="88"/>
        <v>0</v>
      </c>
      <c r="FT26" s="49"/>
      <c r="FU26" s="99">
        <f t="shared" ref="FU26:FU27" si="190">FP26</f>
        <v>0</v>
      </c>
      <c r="FV26" s="10">
        <f t="shared" si="89"/>
        <v>0</v>
      </c>
      <c r="FW26" s="10">
        <f t="shared" si="90"/>
        <v>0</v>
      </c>
      <c r="FX26" s="10">
        <f t="shared" si="91"/>
        <v>0</v>
      </c>
      <c r="FY26" s="10">
        <f t="shared" si="92"/>
        <v>0</v>
      </c>
      <c r="FZ26" s="49"/>
      <c r="GA26" s="99">
        <f t="shared" ref="GA26:GA27" si="191">FV26</f>
        <v>0</v>
      </c>
      <c r="GB26" s="99"/>
      <c r="GC26" s="99">
        <f t="shared" si="0"/>
        <v>0</v>
      </c>
      <c r="GD26" s="10">
        <f t="shared" si="58"/>
        <v>0</v>
      </c>
      <c r="GE26" s="10">
        <f t="shared" si="59"/>
        <v>0</v>
      </c>
      <c r="GF26" s="10">
        <f t="shared" si="60"/>
        <v>0</v>
      </c>
      <c r="GG26" s="10">
        <f t="shared" si="61"/>
        <v>0</v>
      </c>
      <c r="GH26" s="49"/>
      <c r="GI26" s="61"/>
      <c r="GJ26" s="99">
        <f t="shared" si="4"/>
        <v>0</v>
      </c>
      <c r="GK26" s="49"/>
      <c r="GL26" s="63"/>
      <c r="GM26" s="122">
        <f t="shared" si="5"/>
        <v>0</v>
      </c>
      <c r="GN26" s="49"/>
      <c r="GO26" s="63"/>
      <c r="GP26" s="122">
        <f t="shared" si="6"/>
        <v>0</v>
      </c>
      <c r="GQ26" s="122">
        <f t="shared" si="7"/>
        <v>0</v>
      </c>
      <c r="GR26" s="49"/>
      <c r="GS26" s="135">
        <f t="shared" si="8"/>
        <v>0</v>
      </c>
      <c r="GT26" s="130">
        <f t="shared" si="9"/>
        <v>0</v>
      </c>
      <c r="GU26" s="130">
        <f t="shared" si="10"/>
        <v>0</v>
      </c>
      <c r="GV26" s="130">
        <f t="shared" si="11"/>
        <v>0</v>
      </c>
      <c r="GW26" s="49"/>
      <c r="GX26" s="63"/>
      <c r="GY26" s="122">
        <f t="shared" si="12"/>
        <v>0</v>
      </c>
      <c r="GZ26" s="122">
        <f t="shared" si="13"/>
        <v>0</v>
      </c>
      <c r="HA26" s="122">
        <f t="shared" si="14"/>
        <v>0</v>
      </c>
      <c r="HB26" s="122">
        <f t="shared" si="15"/>
        <v>0</v>
      </c>
      <c r="HC26" s="49"/>
      <c r="HD26" s="63"/>
      <c r="HE26" s="122">
        <f t="shared" si="16"/>
        <v>0</v>
      </c>
      <c r="HF26" s="122">
        <f t="shared" si="17"/>
        <v>0</v>
      </c>
      <c r="HG26" s="122">
        <f t="shared" si="1"/>
        <v>0</v>
      </c>
      <c r="HH26" s="122">
        <f t="shared" si="18"/>
        <v>0</v>
      </c>
      <c r="HI26" s="49"/>
      <c r="HJ26" s="63"/>
      <c r="HK26" s="122">
        <f t="shared" si="19"/>
        <v>0</v>
      </c>
      <c r="HL26" s="122">
        <f t="shared" si="20"/>
        <v>0</v>
      </c>
      <c r="HM26" s="122">
        <f t="shared" si="21"/>
        <v>0</v>
      </c>
      <c r="HN26" s="122">
        <f t="shared" si="22"/>
        <v>0</v>
      </c>
      <c r="HO26" s="49"/>
      <c r="HP26" s="64"/>
      <c r="HQ26" s="64">
        <f t="shared" si="23"/>
        <v>0</v>
      </c>
      <c r="HR26" s="63">
        <f t="shared" si="24"/>
        <v>0</v>
      </c>
      <c r="HS26" s="122">
        <f t="shared" si="25"/>
        <v>0</v>
      </c>
      <c r="HT26" s="122">
        <f t="shared" si="26"/>
        <v>0</v>
      </c>
      <c r="HU26" s="122">
        <f t="shared" si="27"/>
        <v>0</v>
      </c>
      <c r="HV26" s="49"/>
      <c r="HW26" s="63"/>
      <c r="HX26" s="122">
        <f t="shared" si="28"/>
        <v>0</v>
      </c>
      <c r="HY26" s="49"/>
      <c r="HZ26" s="63"/>
      <c r="IA26" s="159">
        <f t="shared" si="29"/>
        <v>0</v>
      </c>
      <c r="IB26" s="159">
        <f t="shared" si="30"/>
        <v>0</v>
      </c>
      <c r="IC26" s="84"/>
      <c r="ID26" s="63"/>
      <c r="IE26" s="159">
        <f t="shared" si="31"/>
        <v>0</v>
      </c>
      <c r="IF26" s="159">
        <f t="shared" si="32"/>
        <v>0</v>
      </c>
      <c r="IG26" s="159">
        <f t="shared" si="33"/>
        <v>0</v>
      </c>
      <c r="IH26" s="84"/>
      <c r="IJ26" s="63"/>
      <c r="IK26" s="159">
        <f t="shared" si="34"/>
        <v>0</v>
      </c>
      <c r="IL26" s="159">
        <f t="shared" si="35"/>
        <v>0</v>
      </c>
      <c r="IM26" s="159">
        <f t="shared" si="36"/>
        <v>0</v>
      </c>
      <c r="IN26" s="84"/>
      <c r="IO26" s="63"/>
      <c r="IP26" s="159">
        <f t="shared" si="37"/>
        <v>0</v>
      </c>
      <c r="IQ26" s="159">
        <f t="shared" si="38"/>
        <v>0</v>
      </c>
      <c r="IR26" s="159">
        <f t="shared" si="39"/>
        <v>0</v>
      </c>
      <c r="IS26" s="159">
        <f t="shared" si="40"/>
        <v>0</v>
      </c>
      <c r="IT26" s="84"/>
      <c r="IU26" s="63"/>
      <c r="IV26" s="159">
        <f t="shared" si="41"/>
        <v>0</v>
      </c>
      <c r="IW26" s="159">
        <f t="shared" si="42"/>
        <v>0</v>
      </c>
      <c r="IX26" s="159">
        <f t="shared" si="43"/>
        <v>0</v>
      </c>
      <c r="IY26" s="159">
        <f t="shared" si="44"/>
        <v>0</v>
      </c>
      <c r="IZ26" s="84"/>
      <c r="JA26" s="63"/>
      <c r="JB26" s="159">
        <f t="shared" si="45"/>
        <v>0</v>
      </c>
      <c r="JC26" s="159">
        <f t="shared" si="46"/>
        <v>0</v>
      </c>
      <c r="JD26" s="159">
        <f t="shared" si="47"/>
        <v>0</v>
      </c>
      <c r="JE26" s="159">
        <f t="shared" si="48"/>
        <v>0</v>
      </c>
      <c r="JF26" s="159">
        <f t="shared" si="49"/>
        <v>0</v>
      </c>
      <c r="JG26" s="84"/>
      <c r="JH26" s="63"/>
      <c r="JI26" s="159">
        <f t="shared" si="50"/>
        <v>0</v>
      </c>
      <c r="JJ26" s="159">
        <f t="shared" si="51"/>
        <v>0</v>
      </c>
      <c r="JK26" s="77"/>
      <c r="JL26" s="64"/>
      <c r="JM26" s="159">
        <f t="shared" si="52"/>
        <v>0</v>
      </c>
      <c r="JN26" s="159">
        <f t="shared" si="53"/>
        <v>0</v>
      </c>
      <c r="JO26" s="13"/>
    </row>
    <row r="27" spans="1:275" ht="12.75" hidden="1" customHeight="1" x14ac:dyDescent="0.2">
      <c r="A27" s="9" t="s">
        <v>383</v>
      </c>
      <c r="B27" s="171"/>
      <c r="C27" s="12" t="s">
        <v>384</v>
      </c>
      <c r="D27" s="65">
        <v>295500</v>
      </c>
      <c r="E27" s="65">
        <v>0</v>
      </c>
      <c r="F27" s="10">
        <f t="shared" si="93"/>
        <v>-295500</v>
      </c>
      <c r="G27" s="10">
        <v>0</v>
      </c>
      <c r="H27" s="10">
        <f t="shared" si="94"/>
        <v>-295500</v>
      </c>
      <c r="I27" s="10">
        <f t="shared" si="163"/>
        <v>0</v>
      </c>
      <c r="J27" s="13" t="s">
        <v>258</v>
      </c>
      <c r="K27" s="63">
        <v>0</v>
      </c>
      <c r="L27" s="63">
        <f t="shared" si="95"/>
        <v>-295500</v>
      </c>
      <c r="M27" s="63">
        <f t="shared" si="164"/>
        <v>0</v>
      </c>
      <c r="N27" s="63">
        <f t="shared" si="96"/>
        <v>0</v>
      </c>
      <c r="O27" s="63">
        <v>0</v>
      </c>
      <c r="P27" s="63">
        <f t="shared" si="97"/>
        <v>-295500</v>
      </c>
      <c r="Q27" s="63">
        <f t="shared" si="165"/>
        <v>0</v>
      </c>
      <c r="R27" s="63">
        <f t="shared" si="98"/>
        <v>0</v>
      </c>
      <c r="S27" s="63">
        <v>0</v>
      </c>
      <c r="T27" s="63">
        <f t="shared" si="99"/>
        <v>-295500</v>
      </c>
      <c r="U27" s="63">
        <f t="shared" si="166"/>
        <v>0</v>
      </c>
      <c r="V27" s="63">
        <f t="shared" si="159"/>
        <v>0</v>
      </c>
      <c r="W27" s="63">
        <f t="shared" si="100"/>
        <v>0</v>
      </c>
      <c r="X27" s="63">
        <v>0</v>
      </c>
      <c r="Y27" s="63">
        <f t="shared" si="167"/>
        <v>-295500</v>
      </c>
      <c r="Z27" s="63">
        <f t="shared" si="168"/>
        <v>0</v>
      </c>
      <c r="AA27" s="63">
        <f t="shared" si="101"/>
        <v>0</v>
      </c>
      <c r="AB27" s="63">
        <f t="shared" si="102"/>
        <v>0</v>
      </c>
      <c r="AC27" s="63">
        <v>0</v>
      </c>
      <c r="AD27" s="63">
        <f t="shared" si="169"/>
        <v>-295500</v>
      </c>
      <c r="AE27" s="63">
        <f t="shared" si="103"/>
        <v>0</v>
      </c>
      <c r="AF27" s="63">
        <f t="shared" si="62"/>
        <v>0</v>
      </c>
      <c r="AG27" s="63">
        <v>0</v>
      </c>
      <c r="AH27" s="63">
        <f t="shared" si="170"/>
        <v>-295500</v>
      </c>
      <c r="AI27" s="63"/>
      <c r="AJ27" s="63">
        <f t="shared" si="104"/>
        <v>0</v>
      </c>
      <c r="AK27" s="63"/>
      <c r="AL27" s="63"/>
      <c r="AM27" s="63">
        <f t="shared" si="105"/>
        <v>0</v>
      </c>
      <c r="AN27" s="63">
        <v>0</v>
      </c>
      <c r="AO27" s="63">
        <f t="shared" si="106"/>
        <v>0</v>
      </c>
      <c r="AP27" s="63"/>
      <c r="AQ27" s="63">
        <v>0</v>
      </c>
      <c r="AR27" s="63">
        <f t="shared" si="107"/>
        <v>0</v>
      </c>
      <c r="AS27" s="63">
        <f t="shared" si="108"/>
        <v>0</v>
      </c>
      <c r="AT27" s="63">
        <v>0</v>
      </c>
      <c r="AU27" s="63">
        <f t="shared" si="109"/>
        <v>0</v>
      </c>
      <c r="AV27" s="63">
        <f t="shared" si="110"/>
        <v>0</v>
      </c>
      <c r="AW27" s="63">
        <f t="shared" si="111"/>
        <v>0</v>
      </c>
      <c r="AX27" s="63"/>
      <c r="AY27" s="63">
        <v>0</v>
      </c>
      <c r="AZ27" s="63">
        <f t="shared" si="112"/>
        <v>0</v>
      </c>
      <c r="BA27" s="63">
        <f t="shared" si="113"/>
        <v>0</v>
      </c>
      <c r="BB27" s="63">
        <f t="shared" si="114"/>
        <v>0</v>
      </c>
      <c r="BC27" s="40"/>
      <c r="BD27" s="63">
        <v>0</v>
      </c>
      <c r="BE27" s="63">
        <f t="shared" si="115"/>
        <v>0</v>
      </c>
      <c r="BF27" s="63">
        <f t="shared" si="116"/>
        <v>0</v>
      </c>
      <c r="BG27" s="63">
        <f t="shared" si="117"/>
        <v>0</v>
      </c>
      <c r="BH27" s="63">
        <f t="shared" si="118"/>
        <v>0</v>
      </c>
      <c r="BI27" s="49"/>
      <c r="BJ27" s="63"/>
      <c r="BK27" s="64"/>
      <c r="BL27" s="63">
        <f t="shared" si="119"/>
        <v>0</v>
      </c>
      <c r="BM27" s="65"/>
      <c r="BN27" s="63">
        <f t="shared" si="120"/>
        <v>0</v>
      </c>
      <c r="BO27" s="64">
        <f t="shared" si="63"/>
        <v>0</v>
      </c>
      <c r="BP27" s="63">
        <f t="shared" si="64"/>
        <v>0</v>
      </c>
      <c r="BQ27" s="63">
        <f t="shared" si="65"/>
        <v>0</v>
      </c>
      <c r="BR27" s="63">
        <f t="shared" si="66"/>
        <v>0</v>
      </c>
      <c r="BS27" s="63">
        <f t="shared" si="67"/>
        <v>0</v>
      </c>
      <c r="BT27" s="49"/>
      <c r="BU27" s="49"/>
      <c r="BV27" s="48">
        <f t="shared" si="121"/>
        <v>0</v>
      </c>
      <c r="BW27" s="48"/>
      <c r="BX27" s="48">
        <f t="shared" si="122"/>
        <v>0</v>
      </c>
      <c r="BY27" s="48"/>
      <c r="BZ27" s="58">
        <v>0</v>
      </c>
      <c r="CA27" s="58">
        <v>0</v>
      </c>
      <c r="CB27" s="55"/>
      <c r="CC27" s="49"/>
      <c r="CD27" s="39"/>
      <c r="CE27" s="58">
        <f t="shared" si="124"/>
        <v>0</v>
      </c>
      <c r="CF27" s="58">
        <f t="shared" si="125"/>
        <v>0</v>
      </c>
      <c r="CG27" s="49"/>
      <c r="CH27" s="39"/>
      <c r="CI27" s="58">
        <f t="shared" si="126"/>
        <v>0</v>
      </c>
      <c r="CJ27" s="58">
        <f t="shared" si="127"/>
        <v>0</v>
      </c>
      <c r="CK27" s="58">
        <f t="shared" si="128"/>
        <v>0</v>
      </c>
      <c r="CL27" s="49"/>
      <c r="CM27" s="39"/>
      <c r="CN27" s="58">
        <f t="shared" si="160"/>
        <v>0</v>
      </c>
      <c r="CO27" s="58">
        <f t="shared" si="129"/>
        <v>0</v>
      </c>
      <c r="CP27" s="58">
        <f t="shared" si="130"/>
        <v>0</v>
      </c>
      <c r="CQ27" s="49"/>
      <c r="CR27" s="39"/>
      <c r="CS27" s="58">
        <f t="shared" si="131"/>
        <v>0</v>
      </c>
      <c r="CT27" s="58">
        <f t="shared" si="132"/>
        <v>0</v>
      </c>
      <c r="CU27" s="58">
        <f t="shared" si="133"/>
        <v>0</v>
      </c>
      <c r="CV27" s="58">
        <f t="shared" si="134"/>
        <v>0</v>
      </c>
      <c r="CW27" s="49"/>
      <c r="CX27" s="39"/>
      <c r="CY27" s="58">
        <f t="shared" si="68"/>
        <v>0</v>
      </c>
      <c r="CZ27" s="58">
        <f t="shared" si="69"/>
        <v>0</v>
      </c>
      <c r="DA27" s="58">
        <f t="shared" si="70"/>
        <v>0</v>
      </c>
      <c r="DB27" s="58">
        <f t="shared" si="71"/>
        <v>0</v>
      </c>
      <c r="DC27" s="49"/>
      <c r="DD27" s="39"/>
      <c r="DE27" s="58">
        <f t="shared" si="72"/>
        <v>0</v>
      </c>
      <c r="DF27" s="58">
        <f t="shared" si="73"/>
        <v>0</v>
      </c>
      <c r="DG27" s="58">
        <f t="shared" si="135"/>
        <v>0</v>
      </c>
      <c r="DH27" s="49"/>
      <c r="DI27" s="39"/>
      <c r="DJ27" s="49"/>
      <c r="DK27" s="61"/>
      <c r="DL27" s="58">
        <f t="shared" si="74"/>
        <v>0</v>
      </c>
      <c r="DM27" s="73">
        <f t="shared" si="75"/>
        <v>0</v>
      </c>
      <c r="DN27" s="81">
        <v>0</v>
      </c>
      <c r="DO27" s="10">
        <f t="shared" si="136"/>
        <v>0</v>
      </c>
      <c r="DP27" s="49"/>
      <c r="DQ27" s="78"/>
      <c r="DR27" s="78"/>
      <c r="DS27" s="81">
        <f t="shared" si="179"/>
        <v>0</v>
      </c>
      <c r="DT27" s="11">
        <f t="shared" si="137"/>
        <v>0</v>
      </c>
      <c r="DU27" s="10">
        <f t="shared" si="138"/>
        <v>0</v>
      </c>
      <c r="DV27" s="10">
        <f t="shared" si="139"/>
        <v>0</v>
      </c>
      <c r="DW27" s="10">
        <f t="shared" si="140"/>
        <v>0</v>
      </c>
      <c r="DX27" s="49"/>
      <c r="DY27" s="86"/>
      <c r="DZ27" s="81"/>
      <c r="EA27" s="11">
        <f t="shared" si="180"/>
        <v>0</v>
      </c>
      <c r="EB27" s="10">
        <f t="shared" si="181"/>
        <v>0</v>
      </c>
      <c r="EC27" s="10">
        <f t="shared" si="143"/>
        <v>0</v>
      </c>
      <c r="ED27" s="10">
        <f t="shared" si="144"/>
        <v>0</v>
      </c>
      <c r="EE27" s="10">
        <f t="shared" si="145"/>
        <v>0</v>
      </c>
      <c r="EF27" s="87"/>
      <c r="EG27" s="39"/>
      <c r="EH27" s="81">
        <f t="shared" si="146"/>
        <v>0</v>
      </c>
      <c r="EI27" s="11">
        <f t="shared" si="182"/>
        <v>0</v>
      </c>
      <c r="EJ27" s="10">
        <f t="shared" si="183"/>
        <v>0</v>
      </c>
      <c r="EK27" s="10">
        <f t="shared" si="149"/>
        <v>0</v>
      </c>
      <c r="EL27" s="10">
        <f t="shared" si="150"/>
        <v>0</v>
      </c>
      <c r="EM27" s="10">
        <f t="shared" si="151"/>
        <v>0</v>
      </c>
      <c r="EN27" s="10">
        <f t="shared" si="152"/>
        <v>0</v>
      </c>
      <c r="EO27" s="87"/>
      <c r="EP27" s="78"/>
      <c r="EQ27" s="81"/>
      <c r="ER27" s="81"/>
      <c r="ES27" s="81">
        <f t="shared" si="153"/>
        <v>0</v>
      </c>
      <c r="ET27" s="10">
        <f t="shared" si="154"/>
        <v>0</v>
      </c>
      <c r="EU27" s="10">
        <f t="shared" si="155"/>
        <v>0</v>
      </c>
      <c r="EV27" s="87"/>
      <c r="EW27" s="95"/>
      <c r="EX27" s="81">
        <v>0</v>
      </c>
      <c r="EY27" s="10">
        <f t="shared" si="156"/>
        <v>0</v>
      </c>
      <c r="EZ27" s="49"/>
      <c r="FA27" s="81"/>
      <c r="FB27" s="10">
        <f t="shared" si="77"/>
        <v>0</v>
      </c>
      <c r="FC27" s="10">
        <f t="shared" si="78"/>
        <v>0</v>
      </c>
      <c r="FD27" s="49"/>
      <c r="FE27" s="81">
        <f t="shared" si="157"/>
        <v>0</v>
      </c>
      <c r="FF27" s="10">
        <f t="shared" si="188"/>
        <v>0</v>
      </c>
      <c r="FG27" s="10">
        <f t="shared" si="189"/>
        <v>0</v>
      </c>
      <c r="FH27" s="10">
        <f t="shared" si="81"/>
        <v>0</v>
      </c>
      <c r="FI27" s="49"/>
      <c r="FJ27" s="81"/>
      <c r="FK27" s="10">
        <f t="shared" si="82"/>
        <v>0</v>
      </c>
      <c r="FL27" s="10">
        <f t="shared" si="83"/>
        <v>0</v>
      </c>
      <c r="FM27" s="10">
        <f t="shared" si="84"/>
        <v>0</v>
      </c>
      <c r="FN27" s="49"/>
      <c r="FO27" s="99">
        <f t="shared" si="158"/>
        <v>0</v>
      </c>
      <c r="FP27" s="10">
        <f t="shared" si="85"/>
        <v>0</v>
      </c>
      <c r="FQ27" s="10">
        <f t="shared" si="86"/>
        <v>0</v>
      </c>
      <c r="FR27" s="10">
        <f t="shared" si="87"/>
        <v>0</v>
      </c>
      <c r="FS27" s="10">
        <f t="shared" si="88"/>
        <v>0</v>
      </c>
      <c r="FT27" s="49"/>
      <c r="FU27" s="99">
        <f t="shared" si="190"/>
        <v>0</v>
      </c>
      <c r="FV27" s="10">
        <f t="shared" si="89"/>
        <v>0</v>
      </c>
      <c r="FW27" s="10">
        <f t="shared" si="90"/>
        <v>0</v>
      </c>
      <c r="FX27" s="10">
        <f t="shared" si="91"/>
        <v>0</v>
      </c>
      <c r="FY27" s="10">
        <f t="shared" si="92"/>
        <v>0</v>
      </c>
      <c r="FZ27" s="49"/>
      <c r="GA27" s="99">
        <f t="shared" si="191"/>
        <v>0</v>
      </c>
      <c r="GB27" s="99"/>
      <c r="GC27" s="99">
        <f t="shared" si="0"/>
        <v>0</v>
      </c>
      <c r="GD27" s="10">
        <f t="shared" si="58"/>
        <v>0</v>
      </c>
      <c r="GE27" s="10">
        <f t="shared" si="59"/>
        <v>0</v>
      </c>
      <c r="GF27" s="10">
        <f t="shared" si="60"/>
        <v>0</v>
      </c>
      <c r="GG27" s="10">
        <f t="shared" si="61"/>
        <v>0</v>
      </c>
      <c r="GH27" s="49"/>
      <c r="GI27" s="61"/>
      <c r="GJ27" s="99">
        <f t="shared" si="4"/>
        <v>0</v>
      </c>
      <c r="GK27" s="49"/>
      <c r="GL27" s="63"/>
      <c r="GM27" s="122">
        <f t="shared" si="5"/>
        <v>0</v>
      </c>
      <c r="GN27" s="49"/>
      <c r="GO27" s="63"/>
      <c r="GP27" s="122">
        <f t="shared" si="6"/>
        <v>0</v>
      </c>
      <c r="GQ27" s="122">
        <f t="shared" si="7"/>
        <v>0</v>
      </c>
      <c r="GR27" s="49"/>
      <c r="GS27" s="135">
        <f t="shared" si="8"/>
        <v>0</v>
      </c>
      <c r="GT27" s="130">
        <f t="shared" si="9"/>
        <v>0</v>
      </c>
      <c r="GU27" s="130">
        <f t="shared" si="10"/>
        <v>0</v>
      </c>
      <c r="GV27" s="130">
        <f t="shared" si="11"/>
        <v>0</v>
      </c>
      <c r="GW27" s="49"/>
      <c r="GX27" s="63"/>
      <c r="GY27" s="122">
        <f t="shared" si="12"/>
        <v>0</v>
      </c>
      <c r="GZ27" s="122">
        <f t="shared" si="13"/>
        <v>0</v>
      </c>
      <c r="HA27" s="122">
        <f t="shared" si="14"/>
        <v>0</v>
      </c>
      <c r="HB27" s="122">
        <f t="shared" si="15"/>
        <v>0</v>
      </c>
      <c r="HC27" s="49"/>
      <c r="HD27" s="63"/>
      <c r="HE27" s="122">
        <f t="shared" si="16"/>
        <v>0</v>
      </c>
      <c r="HF27" s="122">
        <f t="shared" si="17"/>
        <v>0</v>
      </c>
      <c r="HG27" s="122">
        <f t="shared" si="1"/>
        <v>0</v>
      </c>
      <c r="HH27" s="122">
        <f t="shared" si="18"/>
        <v>0</v>
      </c>
      <c r="HI27" s="49"/>
      <c r="HJ27" s="63"/>
      <c r="HK27" s="122">
        <f t="shared" si="19"/>
        <v>0</v>
      </c>
      <c r="HL27" s="122">
        <f t="shared" si="20"/>
        <v>0</v>
      </c>
      <c r="HM27" s="122">
        <f t="shared" si="21"/>
        <v>0</v>
      </c>
      <c r="HN27" s="122">
        <f t="shared" si="22"/>
        <v>0</v>
      </c>
      <c r="HO27" s="49"/>
      <c r="HP27" s="64"/>
      <c r="HQ27" s="64">
        <f t="shared" si="23"/>
        <v>0</v>
      </c>
      <c r="HR27" s="63">
        <f t="shared" si="24"/>
        <v>0</v>
      </c>
      <c r="HS27" s="122">
        <f t="shared" si="25"/>
        <v>0</v>
      </c>
      <c r="HT27" s="122">
        <f t="shared" si="26"/>
        <v>0</v>
      </c>
      <c r="HU27" s="122">
        <f t="shared" si="27"/>
        <v>0</v>
      </c>
      <c r="HV27" s="49"/>
      <c r="HW27" s="63"/>
      <c r="HX27" s="122">
        <f t="shared" si="28"/>
        <v>0</v>
      </c>
      <c r="HY27" s="49"/>
      <c r="HZ27" s="63"/>
      <c r="IA27" s="159">
        <f t="shared" si="29"/>
        <v>0</v>
      </c>
      <c r="IB27" s="159">
        <f t="shared" si="30"/>
        <v>0</v>
      </c>
      <c r="IC27" s="84"/>
      <c r="ID27" s="63"/>
      <c r="IE27" s="159">
        <f t="shared" si="31"/>
        <v>0</v>
      </c>
      <c r="IF27" s="159">
        <f t="shared" si="32"/>
        <v>0</v>
      </c>
      <c r="IG27" s="159">
        <f t="shared" si="33"/>
        <v>0</v>
      </c>
      <c r="IH27" s="84"/>
      <c r="IJ27" s="63"/>
      <c r="IK27" s="159">
        <f t="shared" si="34"/>
        <v>0</v>
      </c>
      <c r="IL27" s="159">
        <f t="shared" si="35"/>
        <v>0</v>
      </c>
      <c r="IM27" s="159">
        <f t="shared" si="36"/>
        <v>0</v>
      </c>
      <c r="IN27" s="84"/>
      <c r="IO27" s="63"/>
      <c r="IP27" s="159">
        <f t="shared" si="37"/>
        <v>0</v>
      </c>
      <c r="IQ27" s="159">
        <f t="shared" si="38"/>
        <v>0</v>
      </c>
      <c r="IR27" s="159">
        <f t="shared" si="39"/>
        <v>0</v>
      </c>
      <c r="IS27" s="159">
        <f t="shared" si="40"/>
        <v>0</v>
      </c>
      <c r="IT27" s="84"/>
      <c r="IU27" s="63"/>
      <c r="IV27" s="159">
        <f t="shared" si="41"/>
        <v>0</v>
      </c>
      <c r="IW27" s="159">
        <f t="shared" si="42"/>
        <v>0</v>
      </c>
      <c r="IX27" s="159">
        <f t="shared" si="43"/>
        <v>0</v>
      </c>
      <c r="IY27" s="159">
        <f t="shared" si="44"/>
        <v>0</v>
      </c>
      <c r="IZ27" s="84"/>
      <c r="JA27" s="63"/>
      <c r="JB27" s="159">
        <f t="shared" si="45"/>
        <v>0</v>
      </c>
      <c r="JC27" s="159">
        <f t="shared" si="46"/>
        <v>0</v>
      </c>
      <c r="JD27" s="159">
        <f t="shared" si="47"/>
        <v>0</v>
      </c>
      <c r="JE27" s="159">
        <f t="shared" si="48"/>
        <v>0</v>
      </c>
      <c r="JF27" s="159">
        <f t="shared" si="49"/>
        <v>0</v>
      </c>
      <c r="JG27" s="84"/>
      <c r="JH27" s="63"/>
      <c r="JI27" s="159">
        <f t="shared" si="50"/>
        <v>0</v>
      </c>
      <c r="JJ27" s="159">
        <f t="shared" si="51"/>
        <v>0</v>
      </c>
      <c r="JK27" s="77"/>
      <c r="JL27" s="64"/>
      <c r="JM27" s="159">
        <f t="shared" si="52"/>
        <v>0</v>
      </c>
      <c r="JN27" s="159">
        <f t="shared" si="53"/>
        <v>0</v>
      </c>
      <c r="JO27" s="13"/>
    </row>
    <row r="28" spans="1:275" ht="16.5" customHeight="1" x14ac:dyDescent="0.2">
      <c r="A28" s="9" t="s">
        <v>385</v>
      </c>
      <c r="B28" s="171"/>
      <c r="C28" s="12" t="s">
        <v>386</v>
      </c>
      <c r="D28" s="65"/>
      <c r="E28" s="65"/>
      <c r="F28" s="10"/>
      <c r="G28" s="10"/>
      <c r="H28" s="10"/>
      <c r="I28" s="10"/>
      <c r="J28" s="1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40"/>
      <c r="BD28" s="63"/>
      <c r="BE28" s="63"/>
      <c r="BF28" s="63"/>
      <c r="BG28" s="63"/>
      <c r="BH28" s="63"/>
      <c r="BI28" s="49"/>
      <c r="BJ28" s="63"/>
      <c r="BK28" s="64"/>
      <c r="BL28" s="63"/>
      <c r="BM28" s="65"/>
      <c r="BN28" s="63"/>
      <c r="BO28" s="64"/>
      <c r="BP28" s="63"/>
      <c r="BQ28" s="63"/>
      <c r="BR28" s="63"/>
      <c r="BS28" s="63"/>
      <c r="BT28" s="49"/>
      <c r="BU28" s="49"/>
      <c r="BV28" s="48"/>
      <c r="BW28" s="48"/>
      <c r="BX28" s="48"/>
      <c r="BY28" s="48"/>
      <c r="BZ28" s="58"/>
      <c r="CA28" s="58"/>
      <c r="CB28" s="55"/>
      <c r="CC28" s="49"/>
      <c r="CD28" s="39"/>
      <c r="CE28" s="58"/>
      <c r="CF28" s="58"/>
      <c r="CG28" s="49"/>
      <c r="CH28" s="39"/>
      <c r="CI28" s="58"/>
      <c r="CJ28" s="58"/>
      <c r="CK28" s="58"/>
      <c r="CL28" s="49"/>
      <c r="CM28" s="39"/>
      <c r="CN28" s="58"/>
      <c r="CO28" s="58"/>
      <c r="CP28" s="58"/>
      <c r="CQ28" s="49"/>
      <c r="CR28" s="39"/>
      <c r="CS28" s="58"/>
      <c r="CT28" s="58"/>
      <c r="CU28" s="58"/>
      <c r="CV28" s="58"/>
      <c r="CW28" s="49"/>
      <c r="CX28" s="39"/>
      <c r="CY28" s="58"/>
      <c r="CZ28" s="58"/>
      <c r="DA28" s="58"/>
      <c r="DB28" s="58"/>
      <c r="DC28" s="49"/>
      <c r="DD28" s="39"/>
      <c r="DE28" s="58"/>
      <c r="DF28" s="58"/>
      <c r="DG28" s="58"/>
      <c r="DH28" s="49"/>
      <c r="DI28" s="39"/>
      <c r="DJ28" s="74"/>
      <c r="DK28" s="76"/>
      <c r="DL28" s="58"/>
      <c r="DM28" s="73"/>
      <c r="DN28" s="81"/>
      <c r="DO28" s="10"/>
      <c r="DP28" s="49"/>
      <c r="DQ28" s="78"/>
      <c r="DR28" s="78"/>
      <c r="DS28" s="81"/>
      <c r="DT28" s="11"/>
      <c r="DU28" s="10"/>
      <c r="DV28" s="10"/>
      <c r="DW28" s="10"/>
      <c r="DX28" s="49"/>
      <c r="DY28" s="86"/>
      <c r="DZ28" s="81"/>
      <c r="EA28" s="11"/>
      <c r="EB28" s="10"/>
      <c r="EC28" s="10"/>
      <c r="ED28" s="10"/>
      <c r="EE28" s="10"/>
      <c r="EF28" s="87"/>
      <c r="EG28" s="39"/>
      <c r="EH28" s="81"/>
      <c r="EI28" s="11"/>
      <c r="EJ28" s="10"/>
      <c r="EK28" s="10"/>
      <c r="EL28" s="10"/>
      <c r="EM28" s="10"/>
      <c r="EN28" s="10"/>
      <c r="EO28" s="87"/>
      <c r="EP28" s="78"/>
      <c r="EQ28" s="81"/>
      <c r="ER28" s="81"/>
      <c r="ES28" s="81"/>
      <c r="ET28" s="10"/>
      <c r="EU28" s="10"/>
      <c r="EV28" s="87"/>
      <c r="EW28" s="95"/>
      <c r="EX28" s="81"/>
      <c r="EY28" s="10"/>
      <c r="EZ28" s="49"/>
      <c r="FA28" s="81"/>
      <c r="FB28" s="10">
        <f t="shared" si="77"/>
        <v>0</v>
      </c>
      <c r="FC28" s="10">
        <f t="shared" si="78"/>
        <v>0</v>
      </c>
      <c r="FD28" s="49"/>
      <c r="FE28" s="81">
        <v>500000</v>
      </c>
      <c r="FF28" s="10">
        <f t="shared" si="188"/>
        <v>500000</v>
      </c>
      <c r="FG28" s="10">
        <f t="shared" si="189"/>
        <v>500000</v>
      </c>
      <c r="FH28" s="10">
        <f t="shared" si="81"/>
        <v>500000</v>
      </c>
      <c r="FI28" s="49" t="s">
        <v>316</v>
      </c>
      <c r="FJ28" s="81"/>
      <c r="FK28" s="10">
        <f t="shared" si="82"/>
        <v>0</v>
      </c>
      <c r="FL28" s="10">
        <f t="shared" si="83"/>
        <v>0</v>
      </c>
      <c r="FM28" s="10">
        <f t="shared" si="84"/>
        <v>-500000</v>
      </c>
      <c r="FN28" s="49"/>
      <c r="FO28" s="99">
        <f t="shared" si="158"/>
        <v>0</v>
      </c>
      <c r="FP28" s="10">
        <f t="shared" si="85"/>
        <v>0</v>
      </c>
      <c r="FQ28" s="10">
        <f t="shared" si="86"/>
        <v>0</v>
      </c>
      <c r="FR28" s="10">
        <f t="shared" si="87"/>
        <v>-500000</v>
      </c>
      <c r="FS28" s="10">
        <f t="shared" si="88"/>
        <v>0</v>
      </c>
      <c r="FT28" s="49"/>
      <c r="FU28" s="99">
        <v>500000</v>
      </c>
      <c r="FV28" s="10">
        <f t="shared" si="89"/>
        <v>500000</v>
      </c>
      <c r="FW28" s="10">
        <f t="shared" si="90"/>
        <v>500000</v>
      </c>
      <c r="FX28" s="10">
        <f t="shared" si="91"/>
        <v>0</v>
      </c>
      <c r="FY28" s="10">
        <f t="shared" si="92"/>
        <v>500000</v>
      </c>
      <c r="FZ28" s="49" t="s">
        <v>316</v>
      </c>
      <c r="GA28" s="99">
        <v>500000</v>
      </c>
      <c r="GB28" s="99"/>
      <c r="GC28" s="99">
        <f t="shared" si="0"/>
        <v>500000</v>
      </c>
      <c r="GD28" s="10">
        <f t="shared" si="58"/>
        <v>500000</v>
      </c>
      <c r="GE28" s="10">
        <f t="shared" si="59"/>
        <v>500000</v>
      </c>
      <c r="GF28" s="10">
        <f t="shared" si="60"/>
        <v>0</v>
      </c>
      <c r="GG28" s="10">
        <f t="shared" si="61"/>
        <v>500000</v>
      </c>
      <c r="GH28" s="49" t="s">
        <v>316</v>
      </c>
      <c r="GI28" s="61">
        <v>1500000</v>
      </c>
      <c r="GJ28" s="99">
        <f t="shared" si="4"/>
        <v>1000000</v>
      </c>
      <c r="GK28" s="49" t="s">
        <v>387</v>
      </c>
      <c r="GL28" s="63">
        <v>1500000</v>
      </c>
      <c r="GM28" s="122">
        <f t="shared" si="5"/>
        <v>1000000</v>
      </c>
      <c r="GN28" s="49" t="s">
        <v>387</v>
      </c>
      <c r="GO28" s="63">
        <v>1500000</v>
      </c>
      <c r="GP28" s="122">
        <f t="shared" si="6"/>
        <v>1000000</v>
      </c>
      <c r="GQ28" s="122">
        <f t="shared" si="7"/>
        <v>0</v>
      </c>
      <c r="GR28" s="49"/>
      <c r="GS28" s="135">
        <f t="shared" si="8"/>
        <v>1500000</v>
      </c>
      <c r="GT28" s="130">
        <f t="shared" si="9"/>
        <v>1000000</v>
      </c>
      <c r="GU28" s="130">
        <f t="shared" si="10"/>
        <v>0</v>
      </c>
      <c r="GV28" s="130">
        <f t="shared" si="11"/>
        <v>0</v>
      </c>
      <c r="GW28" s="49"/>
      <c r="GX28" s="63">
        <v>1500000</v>
      </c>
      <c r="GY28" s="122">
        <f t="shared" si="12"/>
        <v>1000000</v>
      </c>
      <c r="GZ28" s="122">
        <f t="shared" si="13"/>
        <v>0</v>
      </c>
      <c r="HA28" s="122">
        <f t="shared" si="14"/>
        <v>0</v>
      </c>
      <c r="HB28" s="122">
        <f t="shared" si="15"/>
        <v>0</v>
      </c>
      <c r="HC28" s="49"/>
      <c r="HD28" s="63">
        <v>1500000</v>
      </c>
      <c r="HE28" s="122">
        <f t="shared" si="16"/>
        <v>1000000</v>
      </c>
      <c r="HF28" s="122">
        <f t="shared" si="17"/>
        <v>0</v>
      </c>
      <c r="HG28" s="122">
        <f t="shared" si="1"/>
        <v>0</v>
      </c>
      <c r="HH28" s="122">
        <f t="shared" si="18"/>
        <v>0</v>
      </c>
      <c r="HI28" s="49"/>
      <c r="HJ28" s="63">
        <v>1500000</v>
      </c>
      <c r="HK28" s="122">
        <f t="shared" si="19"/>
        <v>1000000</v>
      </c>
      <c r="HL28" s="122">
        <f t="shared" si="20"/>
        <v>0</v>
      </c>
      <c r="HM28" s="122">
        <f t="shared" si="21"/>
        <v>0</v>
      </c>
      <c r="HN28" s="122">
        <f t="shared" si="22"/>
        <v>0</v>
      </c>
      <c r="HO28" s="49"/>
      <c r="HP28" s="64"/>
      <c r="HQ28" s="64">
        <f t="shared" si="23"/>
        <v>1500000</v>
      </c>
      <c r="HR28" s="63">
        <f t="shared" si="24"/>
        <v>1500000</v>
      </c>
      <c r="HS28" s="122">
        <f t="shared" si="25"/>
        <v>1000000</v>
      </c>
      <c r="HT28" s="122">
        <f t="shared" si="26"/>
        <v>0</v>
      </c>
      <c r="HU28" s="122">
        <f t="shared" si="27"/>
        <v>0</v>
      </c>
      <c r="HV28" s="49"/>
      <c r="HW28" s="63">
        <v>1500000</v>
      </c>
      <c r="HX28" s="122">
        <f t="shared" si="28"/>
        <v>0</v>
      </c>
      <c r="HY28" s="49"/>
      <c r="HZ28" s="63">
        <v>2500000</v>
      </c>
      <c r="IA28" s="159">
        <f t="shared" si="29"/>
        <v>1000000</v>
      </c>
      <c r="IB28" s="159">
        <f t="shared" si="30"/>
        <v>1000000</v>
      </c>
      <c r="IC28" s="84"/>
      <c r="ID28" s="63">
        <v>2500000</v>
      </c>
      <c r="IE28" s="159">
        <f t="shared" si="31"/>
        <v>1000000</v>
      </c>
      <c r="IF28" s="159">
        <f t="shared" si="32"/>
        <v>1000000</v>
      </c>
      <c r="IG28" s="159">
        <f t="shared" si="33"/>
        <v>0</v>
      </c>
      <c r="IH28" s="84"/>
      <c r="II28" s="134"/>
      <c r="IJ28" s="63">
        <v>2500000</v>
      </c>
      <c r="IK28" s="159">
        <f t="shared" si="34"/>
        <v>1000000</v>
      </c>
      <c r="IL28" s="159">
        <f t="shared" si="35"/>
        <v>1000000</v>
      </c>
      <c r="IM28" s="159">
        <f t="shared" si="36"/>
        <v>0</v>
      </c>
      <c r="IN28" s="84"/>
      <c r="IO28" s="63">
        <v>2500000</v>
      </c>
      <c r="IP28" s="159">
        <f t="shared" si="37"/>
        <v>1000000</v>
      </c>
      <c r="IQ28" s="159">
        <f t="shared" si="38"/>
        <v>1000000</v>
      </c>
      <c r="IR28" s="159">
        <f t="shared" si="39"/>
        <v>0</v>
      </c>
      <c r="IS28" s="159">
        <f t="shared" si="40"/>
        <v>0</v>
      </c>
      <c r="IT28" s="84"/>
      <c r="IU28" s="63">
        <v>2500000</v>
      </c>
      <c r="IV28" s="159">
        <f t="shared" si="41"/>
        <v>1000000</v>
      </c>
      <c r="IW28" s="159">
        <f t="shared" si="42"/>
        <v>1000000</v>
      </c>
      <c r="IX28" s="159">
        <f t="shared" si="43"/>
        <v>0</v>
      </c>
      <c r="IY28" s="159">
        <f t="shared" si="44"/>
        <v>0</v>
      </c>
      <c r="IZ28" s="84"/>
      <c r="JA28" s="63">
        <v>2500000</v>
      </c>
      <c r="JB28" s="159">
        <f t="shared" si="45"/>
        <v>1000000</v>
      </c>
      <c r="JC28" s="159">
        <f t="shared" si="46"/>
        <v>1000000</v>
      </c>
      <c r="JD28" s="159">
        <f t="shared" si="47"/>
        <v>0</v>
      </c>
      <c r="JE28" s="159">
        <f t="shared" si="48"/>
        <v>0</v>
      </c>
      <c r="JF28" s="159">
        <f t="shared" si="49"/>
        <v>0</v>
      </c>
      <c r="JG28" s="84"/>
      <c r="JH28" s="63">
        <v>2500000</v>
      </c>
      <c r="JI28" s="159">
        <f t="shared" si="50"/>
        <v>1000000</v>
      </c>
      <c r="JJ28" s="159">
        <f t="shared" si="51"/>
        <v>0</v>
      </c>
      <c r="JK28" s="77"/>
      <c r="JL28" s="64">
        <v>3500000</v>
      </c>
      <c r="JM28" s="159">
        <f t="shared" si="52"/>
        <v>1000000</v>
      </c>
      <c r="JN28" s="159">
        <f t="shared" si="53"/>
        <v>1000000</v>
      </c>
      <c r="JO28" s="13"/>
    </row>
    <row r="29" spans="1:275" ht="26.25" customHeight="1" x14ac:dyDescent="0.2">
      <c r="A29" s="9" t="s">
        <v>388</v>
      </c>
      <c r="B29" s="171"/>
      <c r="C29" s="12" t="s">
        <v>389</v>
      </c>
      <c r="D29" s="65">
        <v>29668647</v>
      </c>
      <c r="E29" s="65">
        <v>30036166</v>
      </c>
      <c r="F29" s="10">
        <f t="shared" si="93"/>
        <v>367519</v>
      </c>
      <c r="G29" s="10">
        <v>29156340</v>
      </c>
      <c r="H29" s="10">
        <f t="shared" si="94"/>
        <v>-512307</v>
      </c>
      <c r="I29" s="10">
        <f t="shared" si="163"/>
        <v>-879826</v>
      </c>
      <c r="J29" s="13"/>
      <c r="K29" s="63">
        <v>30431340</v>
      </c>
      <c r="L29" s="63">
        <f t="shared" si="95"/>
        <v>762693</v>
      </c>
      <c r="M29" s="63">
        <f t="shared" si="164"/>
        <v>395174</v>
      </c>
      <c r="N29" s="63">
        <f t="shared" si="96"/>
        <v>1275000</v>
      </c>
      <c r="O29" s="63">
        <v>30374160</v>
      </c>
      <c r="P29" s="63">
        <f t="shared" si="97"/>
        <v>705513</v>
      </c>
      <c r="Q29" s="63">
        <f t="shared" si="165"/>
        <v>337994</v>
      </c>
      <c r="R29" s="63">
        <f t="shared" si="98"/>
        <v>-57180</v>
      </c>
      <c r="S29" s="63">
        <f>30374160+100000+500000+250000</f>
        <v>31224160</v>
      </c>
      <c r="T29" s="63">
        <f t="shared" si="99"/>
        <v>1555513</v>
      </c>
      <c r="U29" s="63">
        <f t="shared" si="166"/>
        <v>1187994</v>
      </c>
      <c r="V29" s="63">
        <f t="shared" si="159"/>
        <v>792820</v>
      </c>
      <c r="W29" s="63">
        <f t="shared" si="100"/>
        <v>850000</v>
      </c>
      <c r="X29" s="63">
        <v>31249160</v>
      </c>
      <c r="Y29" s="63">
        <f t="shared" si="167"/>
        <v>1580513</v>
      </c>
      <c r="Z29" s="63">
        <f t="shared" si="168"/>
        <v>1212994</v>
      </c>
      <c r="AA29" s="63">
        <f t="shared" si="101"/>
        <v>817820</v>
      </c>
      <c r="AB29" s="63">
        <f t="shared" si="102"/>
        <v>25000</v>
      </c>
      <c r="AC29" s="63">
        <v>31249160</v>
      </c>
      <c r="AD29" s="63">
        <f t="shared" si="169"/>
        <v>1580513</v>
      </c>
      <c r="AE29" s="63">
        <f t="shared" si="103"/>
        <v>0</v>
      </c>
      <c r="AF29" s="63">
        <f t="shared" si="62"/>
        <v>0</v>
      </c>
      <c r="AG29" s="63">
        <v>31249160</v>
      </c>
      <c r="AH29" s="63">
        <f t="shared" si="170"/>
        <v>1580513</v>
      </c>
      <c r="AI29" s="63"/>
      <c r="AJ29" s="63">
        <f t="shared" si="104"/>
        <v>31249160</v>
      </c>
      <c r="AK29" s="63">
        <f>31160279-31249160</f>
        <v>-88881</v>
      </c>
      <c r="AL29" s="63">
        <v>-500000</v>
      </c>
      <c r="AM29" s="63">
        <v>30660279</v>
      </c>
      <c r="AN29" s="63">
        <v>30274866</v>
      </c>
      <c r="AO29" s="63">
        <f t="shared" si="106"/>
        <v>-385413</v>
      </c>
      <c r="AP29" s="63" t="s">
        <v>390</v>
      </c>
      <c r="AQ29" s="63">
        <v>29093517</v>
      </c>
      <c r="AR29" s="63">
        <f t="shared" si="107"/>
        <v>-1566762</v>
      </c>
      <c r="AS29" s="63">
        <f t="shared" si="108"/>
        <v>-1181349</v>
      </c>
      <c r="AT29" s="63">
        <v>29318517</v>
      </c>
      <c r="AU29" s="63">
        <f t="shared" si="109"/>
        <v>-1341762</v>
      </c>
      <c r="AV29" s="63">
        <f t="shared" si="110"/>
        <v>-956349</v>
      </c>
      <c r="AW29" s="63">
        <f t="shared" si="111"/>
        <v>225000</v>
      </c>
      <c r="AX29" s="63" t="s">
        <v>391</v>
      </c>
      <c r="AY29" s="63">
        <v>30524866</v>
      </c>
      <c r="AZ29" s="63">
        <f t="shared" si="112"/>
        <v>-135413</v>
      </c>
      <c r="BA29" s="63">
        <f t="shared" si="113"/>
        <v>250000</v>
      </c>
      <c r="BB29" s="63">
        <f t="shared" si="114"/>
        <v>1206349</v>
      </c>
      <c r="BC29" s="61" t="s">
        <v>392</v>
      </c>
      <c r="BD29" s="63">
        <f>30524866+500000+50000</f>
        <v>31074866</v>
      </c>
      <c r="BE29" s="63">
        <f t="shared" si="115"/>
        <v>414587</v>
      </c>
      <c r="BF29" s="63">
        <f t="shared" si="116"/>
        <v>800000</v>
      </c>
      <c r="BG29" s="63">
        <f t="shared" si="117"/>
        <v>1756349</v>
      </c>
      <c r="BH29" s="63">
        <f t="shared" si="118"/>
        <v>550000</v>
      </c>
      <c r="BI29" s="49" t="s">
        <v>393</v>
      </c>
      <c r="BJ29" s="63">
        <v>29468517</v>
      </c>
      <c r="BK29" s="64">
        <v>-375000</v>
      </c>
      <c r="BL29" s="63">
        <f t="shared" si="119"/>
        <v>29093517</v>
      </c>
      <c r="BM29" s="65">
        <v>375000</v>
      </c>
      <c r="BN29" s="63">
        <f t="shared" si="120"/>
        <v>29468517</v>
      </c>
      <c r="BO29" s="64">
        <f t="shared" si="63"/>
        <v>-1191762</v>
      </c>
      <c r="BP29" s="63">
        <f t="shared" si="64"/>
        <v>-806349</v>
      </c>
      <c r="BQ29" s="63">
        <f t="shared" si="65"/>
        <v>150000</v>
      </c>
      <c r="BR29" s="63">
        <f t="shared" si="66"/>
        <v>-1606349</v>
      </c>
      <c r="BS29" s="63">
        <f t="shared" si="67"/>
        <v>0</v>
      </c>
      <c r="BT29" s="49" t="s">
        <v>394</v>
      </c>
      <c r="BU29" s="49"/>
      <c r="BV29" s="48">
        <f t="shared" si="121"/>
        <v>29468517</v>
      </c>
      <c r="BW29" s="48">
        <v>-20984</v>
      </c>
      <c r="BX29" s="48">
        <f t="shared" si="122"/>
        <v>29447533</v>
      </c>
      <c r="BY29" s="48">
        <v>-644444</v>
      </c>
      <c r="BZ29" s="58">
        <v>28803089</v>
      </c>
      <c r="CA29" s="58">
        <v>28482377</v>
      </c>
      <c r="CB29" s="55">
        <f t="shared" ref="CB29:CB33" si="192">CA29-BZ29</f>
        <v>-320712</v>
      </c>
      <c r="CC29" s="49" t="s">
        <v>395</v>
      </c>
      <c r="CD29" s="39">
        <v>28482378</v>
      </c>
      <c r="CE29" s="58">
        <f t="shared" si="124"/>
        <v>-320711</v>
      </c>
      <c r="CF29" s="58">
        <f t="shared" si="125"/>
        <v>1</v>
      </c>
      <c r="CG29" s="49" t="s">
        <v>396</v>
      </c>
      <c r="CH29" s="39">
        <f>28482378+200000+300000</f>
        <v>28982378</v>
      </c>
      <c r="CI29" s="58">
        <f t="shared" si="126"/>
        <v>179289</v>
      </c>
      <c r="CJ29" s="58">
        <f t="shared" si="127"/>
        <v>500001</v>
      </c>
      <c r="CK29" s="58">
        <f t="shared" si="128"/>
        <v>500000</v>
      </c>
      <c r="CL29" s="49" t="s">
        <v>397</v>
      </c>
      <c r="CM29" s="39">
        <v>30250000</v>
      </c>
      <c r="CN29" s="58">
        <f t="shared" si="160"/>
        <v>1446911</v>
      </c>
      <c r="CO29" s="58">
        <f t="shared" si="129"/>
        <v>1767623</v>
      </c>
      <c r="CP29" s="58">
        <f t="shared" si="130"/>
        <v>1267622</v>
      </c>
      <c r="CQ29" s="49" t="s">
        <v>398</v>
      </c>
      <c r="CR29" s="39">
        <f>30250000+500000+50000</f>
        <v>30800000</v>
      </c>
      <c r="CS29" s="58">
        <f t="shared" si="131"/>
        <v>1996911</v>
      </c>
      <c r="CT29" s="58">
        <f t="shared" si="132"/>
        <v>2317623</v>
      </c>
      <c r="CU29" s="58">
        <f t="shared" si="133"/>
        <v>1817622</v>
      </c>
      <c r="CV29" s="58">
        <f t="shared" si="134"/>
        <v>550000</v>
      </c>
      <c r="CW29" s="49" t="s">
        <v>399</v>
      </c>
      <c r="CX29" s="39">
        <v>29632378</v>
      </c>
      <c r="CY29" s="58">
        <f t="shared" si="68"/>
        <v>829289</v>
      </c>
      <c r="CZ29" s="58">
        <f t="shared" si="69"/>
        <v>1150001</v>
      </c>
      <c r="DA29" s="58">
        <f t="shared" si="70"/>
        <v>650000</v>
      </c>
      <c r="DB29" s="58">
        <f t="shared" si="71"/>
        <v>-1167622</v>
      </c>
      <c r="DC29" s="49" t="s">
        <v>400</v>
      </c>
      <c r="DD29" s="39">
        <v>28782377</v>
      </c>
      <c r="DE29" s="58">
        <f t="shared" si="72"/>
        <v>-20712</v>
      </c>
      <c r="DF29" s="58">
        <f t="shared" si="73"/>
        <v>300000</v>
      </c>
      <c r="DG29" s="58">
        <f t="shared" si="135"/>
        <v>-850001</v>
      </c>
      <c r="DH29" s="49" t="s">
        <v>401</v>
      </c>
      <c r="DI29" s="39">
        <v>29632378</v>
      </c>
      <c r="DJ29" s="74" t="s">
        <v>400</v>
      </c>
      <c r="DK29" s="76"/>
      <c r="DL29" s="58">
        <f t="shared" si="74"/>
        <v>29632378</v>
      </c>
      <c r="DM29" s="73">
        <f t="shared" si="75"/>
        <v>829289</v>
      </c>
      <c r="DN29" s="81">
        <v>28196421</v>
      </c>
      <c r="DO29" s="10">
        <f t="shared" si="136"/>
        <v>-1435957</v>
      </c>
      <c r="DP29" s="49" t="s">
        <v>402</v>
      </c>
      <c r="DQ29" s="78">
        <v>32582378</v>
      </c>
      <c r="DR29" s="78">
        <v>150000</v>
      </c>
      <c r="DS29" s="81">
        <f t="shared" si="179"/>
        <v>32732378</v>
      </c>
      <c r="DT29" s="11">
        <f t="shared" si="137"/>
        <v>2950000</v>
      </c>
      <c r="DU29" s="10">
        <f t="shared" si="138"/>
        <v>4385957</v>
      </c>
      <c r="DV29" s="10">
        <f t="shared" si="139"/>
        <v>3100000</v>
      </c>
      <c r="DW29" s="10">
        <f t="shared" si="140"/>
        <v>4535957</v>
      </c>
      <c r="DX29" s="49" t="s">
        <v>403</v>
      </c>
      <c r="DY29" s="87" t="s">
        <v>404</v>
      </c>
      <c r="DZ29" s="91">
        <v>31000000</v>
      </c>
      <c r="EA29" s="11" t="e">
        <f t="shared" si="180"/>
        <v>#VALUE!</v>
      </c>
      <c r="EB29" s="10" t="e">
        <f t="shared" si="181"/>
        <v>#VALUE!</v>
      </c>
      <c r="EC29" s="10">
        <f t="shared" si="143"/>
        <v>1367622</v>
      </c>
      <c r="ED29" s="10">
        <f t="shared" si="144"/>
        <v>2803579</v>
      </c>
      <c r="EE29" s="10">
        <f t="shared" si="145"/>
        <v>-1732378</v>
      </c>
      <c r="EF29" s="87" t="s">
        <v>405</v>
      </c>
      <c r="EG29" s="39">
        <f>250000+2000000+100000</f>
        <v>2350000</v>
      </c>
      <c r="EH29" s="81">
        <f t="shared" si="146"/>
        <v>33350000</v>
      </c>
      <c r="EI29" s="11">
        <f t="shared" si="182"/>
        <v>-32732378</v>
      </c>
      <c r="EJ29" s="10" t="e">
        <f t="shared" si="183"/>
        <v>#VALUE!</v>
      </c>
      <c r="EK29" s="10">
        <f t="shared" si="149"/>
        <v>3717622</v>
      </c>
      <c r="EL29" s="10">
        <f t="shared" si="150"/>
        <v>5153579</v>
      </c>
      <c r="EM29" s="10">
        <f t="shared" si="151"/>
        <v>617622</v>
      </c>
      <c r="EN29" s="10">
        <f t="shared" si="152"/>
        <v>2350000</v>
      </c>
      <c r="EO29" s="87" t="s">
        <v>406</v>
      </c>
      <c r="EP29" s="78">
        <v>33350000</v>
      </c>
      <c r="EQ29" s="81">
        <v>33350000</v>
      </c>
      <c r="ER29" s="81"/>
      <c r="ES29" s="81">
        <f t="shared" si="153"/>
        <v>33350000</v>
      </c>
      <c r="ET29" s="10">
        <f t="shared" si="154"/>
        <v>5153579</v>
      </c>
      <c r="EU29" s="10">
        <f t="shared" si="155"/>
        <v>3717622</v>
      </c>
      <c r="EV29" s="87" t="s">
        <v>407</v>
      </c>
      <c r="EW29" s="95" t="s">
        <v>407</v>
      </c>
      <c r="EX29" s="81">
        <v>37618112</v>
      </c>
      <c r="EY29" s="10">
        <f t="shared" si="156"/>
        <v>4268112</v>
      </c>
      <c r="EZ29" s="49" t="s">
        <v>408</v>
      </c>
      <c r="FA29" s="81">
        <v>38100000</v>
      </c>
      <c r="FB29" s="10">
        <f t="shared" si="77"/>
        <v>4750000</v>
      </c>
      <c r="FC29" s="10">
        <f t="shared" si="78"/>
        <v>481888</v>
      </c>
      <c r="FD29" s="97" t="s">
        <v>409</v>
      </c>
      <c r="FE29" s="81">
        <f>FA29+150000</f>
        <v>38250000</v>
      </c>
      <c r="FF29" s="10">
        <f t="shared" si="79"/>
        <v>4900000</v>
      </c>
      <c r="FG29" s="10">
        <f t="shared" si="80"/>
        <v>631888</v>
      </c>
      <c r="FH29" s="10">
        <f t="shared" si="81"/>
        <v>150000</v>
      </c>
      <c r="FI29" s="97" t="s">
        <v>410</v>
      </c>
      <c r="FJ29" s="81">
        <v>38295000</v>
      </c>
      <c r="FK29" s="10">
        <f t="shared" si="82"/>
        <v>4945000</v>
      </c>
      <c r="FL29" s="10">
        <f t="shared" si="83"/>
        <v>676888</v>
      </c>
      <c r="FM29" s="10">
        <f t="shared" si="84"/>
        <v>45000</v>
      </c>
      <c r="FN29" s="97" t="s">
        <v>411</v>
      </c>
      <c r="FO29" s="99">
        <f>FJ29+250000</f>
        <v>38545000</v>
      </c>
      <c r="FP29" s="10">
        <f t="shared" si="85"/>
        <v>5195000</v>
      </c>
      <c r="FQ29" s="10">
        <f t="shared" si="86"/>
        <v>926888</v>
      </c>
      <c r="FR29" s="10">
        <f t="shared" si="87"/>
        <v>295000</v>
      </c>
      <c r="FS29" s="10">
        <f t="shared" si="88"/>
        <v>250000</v>
      </c>
      <c r="FT29" s="97" t="s">
        <v>412</v>
      </c>
      <c r="FU29" s="99">
        <v>41045000</v>
      </c>
      <c r="FV29" s="10">
        <f t="shared" si="89"/>
        <v>7695000</v>
      </c>
      <c r="FW29" s="10">
        <f t="shared" si="90"/>
        <v>3426888</v>
      </c>
      <c r="FX29" s="10">
        <f t="shared" si="91"/>
        <v>2795000</v>
      </c>
      <c r="FY29" s="10">
        <f t="shared" si="92"/>
        <v>2500000</v>
      </c>
      <c r="FZ29" s="97" t="s">
        <v>413</v>
      </c>
      <c r="GA29" s="99">
        <v>41045000</v>
      </c>
      <c r="GB29" s="99"/>
      <c r="GC29" s="99">
        <f t="shared" si="0"/>
        <v>41045000</v>
      </c>
      <c r="GD29" s="10">
        <f t="shared" si="58"/>
        <v>7695000</v>
      </c>
      <c r="GE29" s="10">
        <f t="shared" si="59"/>
        <v>3426888</v>
      </c>
      <c r="GF29" s="10">
        <f t="shared" si="60"/>
        <v>2795000</v>
      </c>
      <c r="GG29" s="10">
        <f t="shared" si="61"/>
        <v>2500000</v>
      </c>
      <c r="GH29" s="97" t="s">
        <v>413</v>
      </c>
      <c r="GI29" s="61">
        <v>40606882</v>
      </c>
      <c r="GJ29" s="99">
        <f t="shared" si="4"/>
        <v>-438118</v>
      </c>
      <c r="GK29" s="97" t="s">
        <v>414</v>
      </c>
      <c r="GL29" s="63">
        <v>40606882</v>
      </c>
      <c r="GM29" s="122">
        <f t="shared" si="5"/>
        <v>-438118</v>
      </c>
      <c r="GN29" s="97" t="s">
        <v>414</v>
      </c>
      <c r="GO29" s="63">
        <v>46045000</v>
      </c>
      <c r="GP29" s="122">
        <f t="shared" si="6"/>
        <v>5000000</v>
      </c>
      <c r="GQ29" s="122">
        <f t="shared" si="7"/>
        <v>5438118</v>
      </c>
      <c r="GR29" s="97" t="s">
        <v>237</v>
      </c>
      <c r="GS29" s="135">
        <f t="shared" si="8"/>
        <v>46045000</v>
      </c>
      <c r="GT29" s="130">
        <f t="shared" si="9"/>
        <v>5000000</v>
      </c>
      <c r="GU29" s="130">
        <f t="shared" si="10"/>
        <v>5438118</v>
      </c>
      <c r="GV29" s="130">
        <f t="shared" si="11"/>
        <v>0</v>
      </c>
      <c r="GW29" s="97" t="s">
        <v>237</v>
      </c>
      <c r="GX29" s="63">
        <v>40606883</v>
      </c>
      <c r="GY29" s="122">
        <f t="shared" si="12"/>
        <v>-438117</v>
      </c>
      <c r="GZ29" s="122">
        <f t="shared" si="13"/>
        <v>1</v>
      </c>
      <c r="HA29" s="122">
        <f t="shared" si="14"/>
        <v>-5438117</v>
      </c>
      <c r="HB29" s="122">
        <f t="shared" si="15"/>
        <v>-5438117</v>
      </c>
      <c r="HC29" s="97" t="s">
        <v>237</v>
      </c>
      <c r="HD29" s="63">
        <f>40606883+90000+250000</f>
        <v>40946883</v>
      </c>
      <c r="HE29" s="122">
        <f t="shared" si="16"/>
        <v>-98117</v>
      </c>
      <c r="HF29" s="122">
        <f t="shared" si="17"/>
        <v>340001</v>
      </c>
      <c r="HG29" s="122">
        <f t="shared" si="1"/>
        <v>-5098117</v>
      </c>
      <c r="HH29" s="122">
        <f t="shared" si="18"/>
        <v>340000</v>
      </c>
      <c r="HI29" s="97" t="s">
        <v>415</v>
      </c>
      <c r="HJ29" s="63">
        <v>46385000</v>
      </c>
      <c r="HK29" s="122">
        <f t="shared" si="19"/>
        <v>5340000</v>
      </c>
      <c r="HL29" s="122">
        <f t="shared" si="20"/>
        <v>5778118</v>
      </c>
      <c r="HM29" s="122">
        <f t="shared" si="21"/>
        <v>340000</v>
      </c>
      <c r="HN29" s="122">
        <f t="shared" si="22"/>
        <v>5438117</v>
      </c>
      <c r="HO29" s="97" t="s">
        <v>415</v>
      </c>
      <c r="HP29" s="64"/>
      <c r="HQ29" s="64">
        <f t="shared" si="23"/>
        <v>46385000</v>
      </c>
      <c r="HR29" s="63">
        <f t="shared" si="24"/>
        <v>46385000</v>
      </c>
      <c r="HS29" s="122">
        <f t="shared" si="25"/>
        <v>5340000</v>
      </c>
      <c r="HT29" s="122">
        <f t="shared" si="26"/>
        <v>5778118</v>
      </c>
      <c r="HU29" s="122">
        <f t="shared" si="27"/>
        <v>0</v>
      </c>
      <c r="HV29" s="97" t="s">
        <v>415</v>
      </c>
      <c r="HW29" s="63">
        <v>40606883</v>
      </c>
      <c r="HX29" s="122">
        <f t="shared" si="28"/>
        <v>-5778117</v>
      </c>
      <c r="HY29" s="97" t="s">
        <v>416</v>
      </c>
      <c r="HZ29" s="63">
        <v>50000000</v>
      </c>
      <c r="IA29" s="159">
        <f t="shared" si="29"/>
        <v>3615000</v>
      </c>
      <c r="IB29" s="159">
        <f t="shared" si="30"/>
        <v>9393117</v>
      </c>
      <c r="IC29" s="163" t="s">
        <v>237</v>
      </c>
      <c r="ID29" s="63">
        <f>50000000</f>
        <v>50000000</v>
      </c>
      <c r="IE29" s="159">
        <f t="shared" si="31"/>
        <v>3615000</v>
      </c>
      <c r="IF29" s="159">
        <f t="shared" si="32"/>
        <v>9393117</v>
      </c>
      <c r="IG29" s="159">
        <f t="shared" si="33"/>
        <v>0</v>
      </c>
      <c r="IH29" s="163" t="s">
        <v>237</v>
      </c>
      <c r="II29" s="168" t="s">
        <v>417</v>
      </c>
      <c r="IJ29" s="63">
        <v>50000000</v>
      </c>
      <c r="IK29" s="159">
        <f t="shared" si="34"/>
        <v>3615000</v>
      </c>
      <c r="IL29" s="159">
        <f t="shared" si="35"/>
        <v>9393117</v>
      </c>
      <c r="IM29" s="159">
        <f t="shared" si="36"/>
        <v>0</v>
      </c>
      <c r="IN29" s="163"/>
      <c r="IO29" s="63">
        <v>50000000</v>
      </c>
      <c r="IP29" s="159">
        <f t="shared" si="37"/>
        <v>3615000</v>
      </c>
      <c r="IQ29" s="159">
        <f t="shared" si="38"/>
        <v>9393117</v>
      </c>
      <c r="IR29" s="159">
        <f t="shared" si="39"/>
        <v>0</v>
      </c>
      <c r="IS29" s="159">
        <f t="shared" si="40"/>
        <v>0</v>
      </c>
      <c r="IT29" s="163"/>
      <c r="IU29" s="63">
        <v>50000000</v>
      </c>
      <c r="IV29" s="159">
        <f t="shared" si="41"/>
        <v>3615000</v>
      </c>
      <c r="IW29" s="159">
        <f t="shared" si="42"/>
        <v>9393117</v>
      </c>
      <c r="IX29" s="159">
        <f t="shared" si="43"/>
        <v>0</v>
      </c>
      <c r="IY29" s="159">
        <f t="shared" si="44"/>
        <v>0</v>
      </c>
      <c r="IZ29" s="163"/>
      <c r="JA29" s="63">
        <v>50000000</v>
      </c>
      <c r="JB29" s="159">
        <f t="shared" si="45"/>
        <v>3615000</v>
      </c>
      <c r="JC29" s="159">
        <f t="shared" si="46"/>
        <v>9393117</v>
      </c>
      <c r="JD29" s="159">
        <f t="shared" si="47"/>
        <v>0</v>
      </c>
      <c r="JE29" s="159">
        <f t="shared" si="48"/>
        <v>0</v>
      </c>
      <c r="JF29" s="159">
        <f t="shared" si="49"/>
        <v>0</v>
      </c>
      <c r="JG29" s="163"/>
      <c r="JH29" s="63">
        <v>50049388</v>
      </c>
      <c r="JI29" s="159">
        <f t="shared" si="50"/>
        <v>9442505</v>
      </c>
      <c r="JJ29" s="159">
        <f t="shared" si="51"/>
        <v>49388</v>
      </c>
      <c r="JK29" s="77" t="s">
        <v>254</v>
      </c>
      <c r="JL29" s="64">
        <v>60000000</v>
      </c>
      <c r="JM29" s="159">
        <f t="shared" si="52"/>
        <v>10000000</v>
      </c>
      <c r="JN29" s="159">
        <f t="shared" si="53"/>
        <v>9950612</v>
      </c>
      <c r="JO29" s="13" t="s">
        <v>255</v>
      </c>
    </row>
    <row r="30" spans="1:275" ht="24" x14ac:dyDescent="0.2">
      <c r="A30" s="9" t="s">
        <v>418</v>
      </c>
      <c r="B30" s="171"/>
      <c r="C30" s="12" t="s">
        <v>419</v>
      </c>
      <c r="D30" s="65">
        <f>51521000+5000000</f>
        <v>56521000</v>
      </c>
      <c r="E30" s="65">
        <v>51521000</v>
      </c>
      <c r="F30" s="10">
        <f t="shared" si="93"/>
        <v>-5000000</v>
      </c>
      <c r="G30" s="10">
        <v>56521000</v>
      </c>
      <c r="H30" s="10">
        <f t="shared" si="94"/>
        <v>0</v>
      </c>
      <c r="I30" s="10">
        <f t="shared" si="163"/>
        <v>5000000</v>
      </c>
      <c r="J30" s="13"/>
      <c r="K30" s="63">
        <v>56521000</v>
      </c>
      <c r="L30" s="63">
        <f t="shared" si="95"/>
        <v>0</v>
      </c>
      <c r="M30" s="63">
        <f t="shared" si="164"/>
        <v>5000000</v>
      </c>
      <c r="N30" s="63">
        <f t="shared" si="96"/>
        <v>0</v>
      </c>
      <c r="O30" s="63">
        <v>56521000</v>
      </c>
      <c r="P30" s="63">
        <f t="shared" si="97"/>
        <v>0</v>
      </c>
      <c r="Q30" s="63">
        <f t="shared" si="165"/>
        <v>5000000</v>
      </c>
      <c r="R30" s="63">
        <f t="shared" si="98"/>
        <v>0</v>
      </c>
      <c r="S30" s="63">
        <f>56521000+3000000</f>
        <v>59521000</v>
      </c>
      <c r="T30" s="63">
        <f t="shared" si="99"/>
        <v>3000000</v>
      </c>
      <c r="U30" s="63">
        <f t="shared" si="166"/>
        <v>8000000</v>
      </c>
      <c r="V30" s="63">
        <f t="shared" si="159"/>
        <v>3000000</v>
      </c>
      <c r="W30" s="63">
        <f t="shared" si="100"/>
        <v>3000000</v>
      </c>
      <c r="X30" s="63">
        <v>59021000</v>
      </c>
      <c r="Y30" s="63">
        <f t="shared" si="167"/>
        <v>2500000</v>
      </c>
      <c r="Z30" s="63">
        <f t="shared" si="168"/>
        <v>7500000</v>
      </c>
      <c r="AA30" s="63">
        <f t="shared" si="101"/>
        <v>2500000</v>
      </c>
      <c r="AB30" s="63">
        <f t="shared" si="102"/>
        <v>-500000</v>
      </c>
      <c r="AC30" s="63">
        <v>59021000</v>
      </c>
      <c r="AD30" s="63">
        <f t="shared" si="169"/>
        <v>2500000</v>
      </c>
      <c r="AE30" s="63">
        <f t="shared" si="103"/>
        <v>0</v>
      </c>
      <c r="AF30" s="63">
        <f t="shared" si="62"/>
        <v>0</v>
      </c>
      <c r="AG30" s="63">
        <v>59021000</v>
      </c>
      <c r="AH30" s="63">
        <f t="shared" si="170"/>
        <v>2500000</v>
      </c>
      <c r="AI30" s="63"/>
      <c r="AJ30" s="63">
        <f t="shared" si="104"/>
        <v>59021000</v>
      </c>
      <c r="AK30" s="63"/>
      <c r="AL30" s="63"/>
      <c r="AM30" s="63">
        <f t="shared" si="105"/>
        <v>59021000</v>
      </c>
      <c r="AN30" s="63">
        <v>59021000</v>
      </c>
      <c r="AO30" s="63">
        <f t="shared" si="106"/>
        <v>0</v>
      </c>
      <c r="AP30" s="63"/>
      <c r="AQ30" s="63">
        <v>60021000</v>
      </c>
      <c r="AR30" s="63">
        <f t="shared" si="107"/>
        <v>1000000</v>
      </c>
      <c r="AS30" s="63">
        <f t="shared" si="108"/>
        <v>1000000</v>
      </c>
      <c r="AT30" s="63">
        <v>60021000</v>
      </c>
      <c r="AU30" s="63">
        <f t="shared" si="109"/>
        <v>1000000</v>
      </c>
      <c r="AV30" s="63">
        <f t="shared" si="110"/>
        <v>1000000</v>
      </c>
      <c r="AW30" s="63">
        <f t="shared" si="111"/>
        <v>0</v>
      </c>
      <c r="AX30" s="63"/>
      <c r="AY30" s="63">
        <v>59021000</v>
      </c>
      <c r="AZ30" s="63">
        <f t="shared" si="112"/>
        <v>0</v>
      </c>
      <c r="BA30" s="63">
        <f t="shared" si="113"/>
        <v>0</v>
      </c>
      <c r="BB30" s="63">
        <f t="shared" si="114"/>
        <v>-1000000</v>
      </c>
      <c r="BC30" s="40"/>
      <c r="BD30" s="63">
        <v>61021000</v>
      </c>
      <c r="BE30" s="63">
        <f t="shared" si="115"/>
        <v>2000000</v>
      </c>
      <c r="BF30" s="63">
        <f t="shared" si="116"/>
        <v>2000000</v>
      </c>
      <c r="BG30" s="63">
        <f t="shared" si="117"/>
        <v>1000000</v>
      </c>
      <c r="BH30" s="63">
        <f t="shared" si="118"/>
        <v>2000000</v>
      </c>
      <c r="BI30" s="49"/>
      <c r="BJ30" s="63">
        <v>61021000</v>
      </c>
      <c r="BK30" s="64"/>
      <c r="BL30" s="63">
        <f t="shared" si="119"/>
        <v>61021000</v>
      </c>
      <c r="BM30" s="65"/>
      <c r="BN30" s="63">
        <f t="shared" si="120"/>
        <v>61021000</v>
      </c>
      <c r="BO30" s="64">
        <f t="shared" si="63"/>
        <v>2000000</v>
      </c>
      <c r="BP30" s="63">
        <f t="shared" si="64"/>
        <v>2000000</v>
      </c>
      <c r="BQ30" s="63">
        <f t="shared" si="65"/>
        <v>1000000</v>
      </c>
      <c r="BR30" s="63">
        <f t="shared" si="66"/>
        <v>0</v>
      </c>
      <c r="BS30" s="63">
        <f t="shared" si="67"/>
        <v>0</v>
      </c>
      <c r="BT30" s="49"/>
      <c r="BU30" s="49"/>
      <c r="BV30" s="48">
        <f t="shared" si="121"/>
        <v>61021000</v>
      </c>
      <c r="BW30" s="48"/>
      <c r="BX30" s="48">
        <f t="shared" si="122"/>
        <v>61021000</v>
      </c>
      <c r="BY30" s="48"/>
      <c r="BZ30" s="58">
        <v>61021000</v>
      </c>
      <c r="CA30" s="58">
        <v>61021000</v>
      </c>
      <c r="CB30" s="55">
        <f t="shared" si="192"/>
        <v>0</v>
      </c>
      <c r="CC30" s="49"/>
      <c r="CD30" s="39">
        <v>62021000</v>
      </c>
      <c r="CE30" s="58">
        <f t="shared" si="124"/>
        <v>1000000</v>
      </c>
      <c r="CF30" s="58">
        <f t="shared" si="125"/>
        <v>1000000</v>
      </c>
      <c r="CG30" s="49"/>
      <c r="CH30" s="39">
        <v>62021000</v>
      </c>
      <c r="CI30" s="58">
        <f t="shared" si="126"/>
        <v>1000000</v>
      </c>
      <c r="CJ30" s="58">
        <f t="shared" si="127"/>
        <v>1000000</v>
      </c>
      <c r="CK30" s="58">
        <f t="shared" si="128"/>
        <v>0</v>
      </c>
      <c r="CL30" s="49"/>
      <c r="CM30" s="39">
        <v>61021000</v>
      </c>
      <c r="CN30" s="58">
        <f t="shared" si="160"/>
        <v>0</v>
      </c>
      <c r="CO30" s="58">
        <f t="shared" si="129"/>
        <v>0</v>
      </c>
      <c r="CP30" s="58">
        <f t="shared" si="130"/>
        <v>-1000000</v>
      </c>
      <c r="CQ30" s="49"/>
      <c r="CR30" s="39">
        <v>61021000</v>
      </c>
      <c r="CS30" s="58">
        <f t="shared" si="131"/>
        <v>0</v>
      </c>
      <c r="CT30" s="58">
        <f t="shared" si="132"/>
        <v>0</v>
      </c>
      <c r="CU30" s="58">
        <f t="shared" si="133"/>
        <v>-1000000</v>
      </c>
      <c r="CV30" s="58">
        <f t="shared" si="134"/>
        <v>0</v>
      </c>
      <c r="CW30" s="49"/>
      <c r="CX30" s="39">
        <v>61521000</v>
      </c>
      <c r="CY30" s="58">
        <f t="shared" si="68"/>
        <v>500000</v>
      </c>
      <c r="CZ30" s="58">
        <f t="shared" si="69"/>
        <v>500000</v>
      </c>
      <c r="DA30" s="58">
        <f t="shared" si="70"/>
        <v>-500000</v>
      </c>
      <c r="DB30" s="58">
        <f t="shared" si="71"/>
        <v>500000</v>
      </c>
      <c r="DC30" s="49"/>
      <c r="DD30" s="39">
        <v>61521000</v>
      </c>
      <c r="DE30" s="58">
        <f t="shared" si="72"/>
        <v>500000</v>
      </c>
      <c r="DF30" s="58">
        <f t="shared" si="73"/>
        <v>500000</v>
      </c>
      <c r="DG30" s="58">
        <f t="shared" si="135"/>
        <v>0</v>
      </c>
      <c r="DH30" s="49"/>
      <c r="DI30" s="39">
        <v>61521000</v>
      </c>
      <c r="DJ30" s="49"/>
      <c r="DK30" s="61"/>
      <c r="DL30" s="58">
        <f t="shared" si="74"/>
        <v>61521000</v>
      </c>
      <c r="DM30" s="73">
        <f t="shared" si="75"/>
        <v>500000</v>
      </c>
      <c r="DN30" s="81">
        <v>61521000</v>
      </c>
      <c r="DO30" s="10">
        <f t="shared" si="136"/>
        <v>0</v>
      </c>
      <c r="DP30" s="49"/>
      <c r="DQ30" s="78">
        <v>62521000</v>
      </c>
      <c r="DR30" s="78">
        <v>1000000</v>
      </c>
      <c r="DS30" s="81">
        <f t="shared" si="179"/>
        <v>63521000</v>
      </c>
      <c r="DT30" s="11">
        <f t="shared" si="137"/>
        <v>1000000</v>
      </c>
      <c r="DU30" s="10">
        <f t="shared" si="138"/>
        <v>1000000</v>
      </c>
      <c r="DV30" s="10">
        <f t="shared" si="139"/>
        <v>2000000</v>
      </c>
      <c r="DW30" s="10">
        <f t="shared" si="140"/>
        <v>2000000</v>
      </c>
      <c r="DX30" s="49"/>
      <c r="DY30" s="86"/>
      <c r="DZ30" s="81">
        <v>62521000</v>
      </c>
      <c r="EA30" s="11">
        <f t="shared" si="180"/>
        <v>-63521000</v>
      </c>
      <c r="EB30" s="10">
        <f t="shared" si="181"/>
        <v>-1000000</v>
      </c>
      <c r="EC30" s="10">
        <f t="shared" si="143"/>
        <v>1000000</v>
      </c>
      <c r="ED30" s="10">
        <f t="shared" si="144"/>
        <v>1000000</v>
      </c>
      <c r="EE30" s="10">
        <f t="shared" si="145"/>
        <v>-1000000</v>
      </c>
      <c r="EF30" s="87"/>
      <c r="EG30" s="39">
        <f>68878679-62521000</f>
        <v>6357679</v>
      </c>
      <c r="EH30" s="81">
        <f t="shared" si="146"/>
        <v>68878679</v>
      </c>
      <c r="EI30" s="11">
        <f t="shared" si="182"/>
        <v>-63521000</v>
      </c>
      <c r="EJ30" s="10">
        <f t="shared" si="183"/>
        <v>0</v>
      </c>
      <c r="EK30" s="10">
        <f t="shared" si="149"/>
        <v>7357679</v>
      </c>
      <c r="EL30" s="10">
        <f t="shared" si="150"/>
        <v>7357679</v>
      </c>
      <c r="EM30" s="10">
        <f t="shared" si="151"/>
        <v>5357679</v>
      </c>
      <c r="EN30" s="10">
        <f t="shared" si="152"/>
        <v>6357679</v>
      </c>
      <c r="EO30" s="87" t="s">
        <v>420</v>
      </c>
      <c r="EP30" s="78">
        <v>68878679</v>
      </c>
      <c r="EQ30" s="81">
        <v>68878679</v>
      </c>
      <c r="ER30" s="81"/>
      <c r="ES30" s="81">
        <f t="shared" si="153"/>
        <v>68878679</v>
      </c>
      <c r="ET30" s="10">
        <f t="shared" si="154"/>
        <v>7357679</v>
      </c>
      <c r="EU30" s="10">
        <f t="shared" si="155"/>
        <v>7357679</v>
      </c>
      <c r="EV30" s="87"/>
      <c r="EW30" s="95"/>
      <c r="EX30" s="81">
        <v>68878679</v>
      </c>
      <c r="EY30" s="10">
        <f t="shared" si="156"/>
        <v>0</v>
      </c>
      <c r="EZ30" s="49"/>
      <c r="FA30" s="81">
        <v>73856506</v>
      </c>
      <c r="FB30" s="10">
        <f t="shared" si="77"/>
        <v>4977827</v>
      </c>
      <c r="FC30" s="10">
        <f t="shared" si="78"/>
        <v>4977827</v>
      </c>
      <c r="FD30" s="49"/>
      <c r="FE30" s="81">
        <f t="shared" si="157"/>
        <v>73856506</v>
      </c>
      <c r="FF30" s="10">
        <f t="shared" si="79"/>
        <v>4977827</v>
      </c>
      <c r="FG30" s="10">
        <f t="shared" si="80"/>
        <v>4977827</v>
      </c>
      <c r="FH30" s="10">
        <f t="shared" si="81"/>
        <v>0</v>
      </c>
      <c r="FI30" s="49"/>
      <c r="FJ30" s="81">
        <v>73856506</v>
      </c>
      <c r="FK30" s="10">
        <f t="shared" si="82"/>
        <v>4977827</v>
      </c>
      <c r="FL30" s="10">
        <f t="shared" si="83"/>
        <v>4977827</v>
      </c>
      <c r="FM30" s="10">
        <f t="shared" si="84"/>
        <v>0</v>
      </c>
      <c r="FN30" s="49"/>
      <c r="FO30" s="99">
        <f>FJ30+2000000</f>
        <v>75856506</v>
      </c>
      <c r="FP30" s="10">
        <f t="shared" si="85"/>
        <v>6977827</v>
      </c>
      <c r="FQ30" s="10">
        <f t="shared" si="86"/>
        <v>6977827</v>
      </c>
      <c r="FR30" s="10">
        <f t="shared" si="87"/>
        <v>2000000</v>
      </c>
      <c r="FS30" s="10">
        <f t="shared" si="88"/>
        <v>2000000</v>
      </c>
      <c r="FT30" s="49" t="s">
        <v>387</v>
      </c>
      <c r="FU30" s="99">
        <v>75856506</v>
      </c>
      <c r="FV30" s="10">
        <f t="shared" si="89"/>
        <v>6977827</v>
      </c>
      <c r="FW30" s="10">
        <f t="shared" si="90"/>
        <v>6977827</v>
      </c>
      <c r="FX30" s="10">
        <f t="shared" si="91"/>
        <v>2000000</v>
      </c>
      <c r="FY30" s="10">
        <f t="shared" si="92"/>
        <v>0</v>
      </c>
      <c r="FZ30" s="49" t="s">
        <v>387</v>
      </c>
      <c r="GA30" s="99">
        <v>75856506</v>
      </c>
      <c r="GB30" s="99">
        <v>5187992</v>
      </c>
      <c r="GC30" s="99">
        <f t="shared" si="0"/>
        <v>81044498</v>
      </c>
      <c r="GD30" s="10">
        <f t="shared" si="58"/>
        <v>12165819</v>
      </c>
      <c r="GE30" s="10">
        <f t="shared" si="59"/>
        <v>12165819</v>
      </c>
      <c r="GF30" s="10">
        <f t="shared" si="60"/>
        <v>7187992</v>
      </c>
      <c r="GG30" s="10">
        <f t="shared" si="61"/>
        <v>5187992</v>
      </c>
      <c r="GH30" s="49" t="s">
        <v>387</v>
      </c>
      <c r="GI30" s="61">
        <v>75856506</v>
      </c>
      <c r="GJ30" s="99">
        <f t="shared" si="4"/>
        <v>-5187992</v>
      </c>
      <c r="GK30" s="49" t="s">
        <v>421</v>
      </c>
      <c r="GL30" s="63">
        <v>75856506</v>
      </c>
      <c r="GM30" s="122">
        <f t="shared" si="5"/>
        <v>-5187992</v>
      </c>
      <c r="GN30" s="49" t="s">
        <v>421</v>
      </c>
      <c r="GO30" s="63">
        <v>82178615</v>
      </c>
      <c r="GP30" s="122">
        <f t="shared" si="6"/>
        <v>1134117</v>
      </c>
      <c r="GQ30" s="122">
        <f t="shared" si="7"/>
        <v>6322109</v>
      </c>
      <c r="GR30" s="49"/>
      <c r="GS30" s="135">
        <f t="shared" si="8"/>
        <v>82178615</v>
      </c>
      <c r="GT30" s="130">
        <f t="shared" si="9"/>
        <v>1134117</v>
      </c>
      <c r="GU30" s="130">
        <f t="shared" si="10"/>
        <v>6322109</v>
      </c>
      <c r="GV30" s="130">
        <f t="shared" si="11"/>
        <v>0</v>
      </c>
      <c r="GW30" s="49"/>
      <c r="GX30" s="63">
        <v>82178615</v>
      </c>
      <c r="GY30" s="122">
        <f t="shared" si="12"/>
        <v>1134117</v>
      </c>
      <c r="GZ30" s="122">
        <f t="shared" si="13"/>
        <v>6322109</v>
      </c>
      <c r="HA30" s="122">
        <f t="shared" si="14"/>
        <v>0</v>
      </c>
      <c r="HB30" s="122">
        <f t="shared" si="15"/>
        <v>0</v>
      </c>
      <c r="HC30" s="49"/>
      <c r="HD30" s="63">
        <v>82178615</v>
      </c>
      <c r="HE30" s="122">
        <f t="shared" si="16"/>
        <v>1134117</v>
      </c>
      <c r="HF30" s="122">
        <f t="shared" si="17"/>
        <v>6322109</v>
      </c>
      <c r="HG30" s="122">
        <f t="shared" si="1"/>
        <v>0</v>
      </c>
      <c r="HH30" s="122">
        <f t="shared" si="18"/>
        <v>0</v>
      </c>
      <c r="HI30" s="49"/>
      <c r="HJ30" s="63">
        <v>82178615</v>
      </c>
      <c r="HK30" s="122">
        <f t="shared" si="19"/>
        <v>1134117</v>
      </c>
      <c r="HL30" s="122">
        <f t="shared" si="20"/>
        <v>6322109</v>
      </c>
      <c r="HM30" s="122">
        <f t="shared" si="21"/>
        <v>0</v>
      </c>
      <c r="HN30" s="122">
        <f t="shared" si="22"/>
        <v>0</v>
      </c>
      <c r="HO30" s="49"/>
      <c r="HP30" s="64"/>
      <c r="HQ30" s="64">
        <f t="shared" si="23"/>
        <v>82178615</v>
      </c>
      <c r="HR30" s="63">
        <f t="shared" si="24"/>
        <v>82178615</v>
      </c>
      <c r="HS30" s="122">
        <f t="shared" si="25"/>
        <v>1134117</v>
      </c>
      <c r="HT30" s="122">
        <f t="shared" si="26"/>
        <v>6322109</v>
      </c>
      <c r="HU30" s="122">
        <f t="shared" si="27"/>
        <v>0</v>
      </c>
      <c r="HV30" s="49"/>
      <c r="HW30" s="63">
        <v>75856506</v>
      </c>
      <c r="HX30" s="122">
        <f t="shared" si="28"/>
        <v>-6322109</v>
      </c>
      <c r="HY30" s="49"/>
      <c r="HZ30" s="63">
        <v>82178615</v>
      </c>
      <c r="IA30" s="159">
        <f t="shared" si="29"/>
        <v>0</v>
      </c>
      <c r="IB30" s="159">
        <f t="shared" si="30"/>
        <v>6322109</v>
      </c>
      <c r="IC30" s="84"/>
      <c r="ID30" s="63">
        <v>82178615</v>
      </c>
      <c r="IE30" s="159">
        <f t="shared" si="31"/>
        <v>0</v>
      </c>
      <c r="IF30" s="159">
        <f t="shared" si="32"/>
        <v>6322109</v>
      </c>
      <c r="IG30" s="159">
        <f t="shared" si="33"/>
        <v>0</v>
      </c>
      <c r="IH30" s="84"/>
      <c r="IJ30" s="63">
        <v>78631818</v>
      </c>
      <c r="IK30" s="159">
        <f t="shared" si="34"/>
        <v>-3546797</v>
      </c>
      <c r="IL30" s="159">
        <f t="shared" si="35"/>
        <v>2775312</v>
      </c>
      <c r="IM30" s="159">
        <f t="shared" si="36"/>
        <v>-3546797</v>
      </c>
      <c r="IN30" s="84"/>
      <c r="IO30" s="63">
        <f>79631818</f>
        <v>79631818</v>
      </c>
      <c r="IP30" s="159">
        <f t="shared" si="37"/>
        <v>-2546797</v>
      </c>
      <c r="IQ30" s="159">
        <f t="shared" si="38"/>
        <v>3775312</v>
      </c>
      <c r="IR30" s="159">
        <f t="shared" si="39"/>
        <v>-2546797</v>
      </c>
      <c r="IS30" s="159">
        <f t="shared" si="40"/>
        <v>1000000</v>
      </c>
      <c r="IT30" s="84"/>
      <c r="IU30" s="63">
        <v>82178615</v>
      </c>
      <c r="IV30" s="159">
        <f t="shared" si="41"/>
        <v>0</v>
      </c>
      <c r="IW30" s="159">
        <f t="shared" si="42"/>
        <v>6322109</v>
      </c>
      <c r="IX30" s="159">
        <f t="shared" si="43"/>
        <v>0</v>
      </c>
      <c r="IY30" s="159">
        <f t="shared" si="44"/>
        <v>2546797</v>
      </c>
      <c r="IZ30" s="84"/>
      <c r="JA30" s="63">
        <v>82178615</v>
      </c>
      <c r="JB30" s="159">
        <f t="shared" si="45"/>
        <v>0</v>
      </c>
      <c r="JC30" s="159">
        <f t="shared" si="46"/>
        <v>6322109</v>
      </c>
      <c r="JD30" s="159">
        <f t="shared" si="47"/>
        <v>0</v>
      </c>
      <c r="JE30" s="159">
        <f t="shared" si="48"/>
        <v>2546797</v>
      </c>
      <c r="JF30" s="159">
        <f t="shared" si="49"/>
        <v>0</v>
      </c>
      <c r="JG30" s="84"/>
      <c r="JH30" s="63">
        <v>77801545</v>
      </c>
      <c r="JI30" s="159">
        <f t="shared" si="50"/>
        <v>1945039</v>
      </c>
      <c r="JJ30" s="159">
        <f t="shared" si="51"/>
        <v>-4377070</v>
      </c>
      <c r="JK30" s="194"/>
      <c r="JL30" s="64">
        <v>77801545</v>
      </c>
      <c r="JM30" s="159">
        <f t="shared" si="52"/>
        <v>-4377070</v>
      </c>
      <c r="JN30" s="159">
        <f t="shared" si="53"/>
        <v>0</v>
      </c>
      <c r="JO30" s="195"/>
    </row>
    <row r="31" spans="1:275" ht="25.5" customHeight="1" x14ac:dyDescent="0.2">
      <c r="A31" s="9" t="s">
        <v>422</v>
      </c>
      <c r="B31" s="171"/>
      <c r="C31" s="12" t="s">
        <v>423</v>
      </c>
      <c r="D31" s="65">
        <v>0</v>
      </c>
      <c r="E31" s="65">
        <v>0</v>
      </c>
      <c r="F31" s="10">
        <f t="shared" si="93"/>
        <v>0</v>
      </c>
      <c r="G31" s="10">
        <v>0</v>
      </c>
      <c r="H31" s="10">
        <f t="shared" si="94"/>
        <v>0</v>
      </c>
      <c r="I31" s="10">
        <f t="shared" si="163"/>
        <v>0</v>
      </c>
      <c r="J31" s="13"/>
      <c r="K31" s="63"/>
      <c r="L31" s="63">
        <f t="shared" si="95"/>
        <v>0</v>
      </c>
      <c r="M31" s="63">
        <f t="shared" si="164"/>
        <v>0</v>
      </c>
      <c r="N31" s="63">
        <f t="shared" si="96"/>
        <v>0</v>
      </c>
      <c r="O31" s="63">
        <v>2244847</v>
      </c>
      <c r="P31" s="63">
        <f t="shared" si="97"/>
        <v>2244847</v>
      </c>
      <c r="Q31" s="63">
        <f t="shared" si="165"/>
        <v>2244847</v>
      </c>
      <c r="R31" s="63">
        <f t="shared" si="98"/>
        <v>2244847</v>
      </c>
      <c r="S31" s="63">
        <v>2244847</v>
      </c>
      <c r="T31" s="63">
        <f t="shared" si="99"/>
        <v>2244847</v>
      </c>
      <c r="U31" s="63">
        <f t="shared" si="166"/>
        <v>2244847</v>
      </c>
      <c r="V31" s="63">
        <f t="shared" si="159"/>
        <v>2244847</v>
      </c>
      <c r="W31" s="63">
        <f t="shared" si="100"/>
        <v>0</v>
      </c>
      <c r="X31" s="63">
        <v>1750000</v>
      </c>
      <c r="Y31" s="63">
        <f t="shared" si="167"/>
        <v>1750000</v>
      </c>
      <c r="Z31" s="63">
        <f t="shared" si="168"/>
        <v>1750000</v>
      </c>
      <c r="AA31" s="63">
        <f t="shared" si="101"/>
        <v>1750000</v>
      </c>
      <c r="AB31" s="63">
        <f t="shared" si="102"/>
        <v>-494847</v>
      </c>
      <c r="AC31" s="63">
        <v>1750000</v>
      </c>
      <c r="AD31" s="63">
        <f t="shared" si="169"/>
        <v>1750000</v>
      </c>
      <c r="AE31" s="63">
        <f t="shared" si="103"/>
        <v>0</v>
      </c>
      <c r="AF31" s="63">
        <f t="shared" si="62"/>
        <v>0</v>
      </c>
      <c r="AG31" s="63">
        <v>1750000</v>
      </c>
      <c r="AH31" s="63">
        <f t="shared" si="170"/>
        <v>1750000</v>
      </c>
      <c r="AI31" s="63"/>
      <c r="AJ31" s="63">
        <f t="shared" si="104"/>
        <v>1750000</v>
      </c>
      <c r="AK31" s="63"/>
      <c r="AL31" s="63"/>
      <c r="AM31" s="63">
        <f t="shared" si="105"/>
        <v>1750000</v>
      </c>
      <c r="AN31" s="63">
        <v>1750000</v>
      </c>
      <c r="AO31" s="63">
        <f t="shared" si="106"/>
        <v>0</v>
      </c>
      <c r="AP31" s="63"/>
      <c r="AQ31" s="63">
        <v>0</v>
      </c>
      <c r="AR31" s="63">
        <f t="shared" si="107"/>
        <v>-1750000</v>
      </c>
      <c r="AS31" s="63">
        <f t="shared" si="108"/>
        <v>-1750000</v>
      </c>
      <c r="AT31" s="63">
        <v>250000</v>
      </c>
      <c r="AU31" s="63">
        <f t="shared" si="109"/>
        <v>-1500000</v>
      </c>
      <c r="AV31" s="63">
        <f t="shared" si="110"/>
        <v>-1500000</v>
      </c>
      <c r="AW31" s="63">
        <f t="shared" si="111"/>
        <v>250000</v>
      </c>
      <c r="AX31" s="63"/>
      <c r="AY31" s="63">
        <v>1750000</v>
      </c>
      <c r="AZ31" s="63">
        <f t="shared" si="112"/>
        <v>0</v>
      </c>
      <c r="BA31" s="63">
        <f t="shared" si="113"/>
        <v>0</v>
      </c>
      <c r="BB31" s="63">
        <f t="shared" si="114"/>
        <v>1500000</v>
      </c>
      <c r="BC31" s="40"/>
      <c r="BD31" s="63">
        <v>1750000</v>
      </c>
      <c r="BE31" s="63">
        <f t="shared" si="115"/>
        <v>0</v>
      </c>
      <c r="BF31" s="63">
        <f t="shared" si="116"/>
        <v>0</v>
      </c>
      <c r="BG31" s="63">
        <f t="shared" si="117"/>
        <v>1500000</v>
      </c>
      <c r="BH31" s="63">
        <f t="shared" si="118"/>
        <v>0</v>
      </c>
      <c r="BI31" s="49"/>
      <c r="BJ31" s="63">
        <v>250000</v>
      </c>
      <c r="BK31" s="64"/>
      <c r="BL31" s="63">
        <f t="shared" si="119"/>
        <v>250000</v>
      </c>
      <c r="BM31" s="65"/>
      <c r="BN31" s="63">
        <f t="shared" si="120"/>
        <v>250000</v>
      </c>
      <c r="BO31" s="64">
        <f t="shared" si="63"/>
        <v>-1500000</v>
      </c>
      <c r="BP31" s="63">
        <f t="shared" si="64"/>
        <v>-1500000</v>
      </c>
      <c r="BQ31" s="63">
        <f t="shared" si="65"/>
        <v>0</v>
      </c>
      <c r="BR31" s="63">
        <f t="shared" si="66"/>
        <v>-1500000</v>
      </c>
      <c r="BS31" s="63">
        <f t="shared" si="67"/>
        <v>0</v>
      </c>
      <c r="BT31" s="49"/>
      <c r="BU31" s="49"/>
      <c r="BV31" s="48">
        <f t="shared" si="121"/>
        <v>250000</v>
      </c>
      <c r="BW31" s="48"/>
      <c r="BX31" s="48">
        <f t="shared" si="122"/>
        <v>250000</v>
      </c>
      <c r="BY31" s="48"/>
      <c r="BZ31" s="58">
        <v>250000</v>
      </c>
      <c r="CA31" s="58">
        <v>250000</v>
      </c>
      <c r="CB31" s="55">
        <f t="shared" si="192"/>
        <v>0</v>
      </c>
      <c r="CC31" s="49"/>
      <c r="CD31" s="39">
        <v>250000</v>
      </c>
      <c r="CE31" s="58">
        <f t="shared" si="124"/>
        <v>0</v>
      </c>
      <c r="CF31" s="58">
        <f t="shared" si="125"/>
        <v>0</v>
      </c>
      <c r="CG31" s="49"/>
      <c r="CH31" s="39">
        <v>250000</v>
      </c>
      <c r="CI31" s="58">
        <f t="shared" si="126"/>
        <v>0</v>
      </c>
      <c r="CJ31" s="58">
        <f t="shared" si="127"/>
        <v>0</v>
      </c>
      <c r="CK31" s="58">
        <f t="shared" si="128"/>
        <v>0</v>
      </c>
      <c r="CL31" s="49"/>
      <c r="CM31" s="39">
        <v>250000</v>
      </c>
      <c r="CN31" s="58">
        <f t="shared" si="160"/>
        <v>0</v>
      </c>
      <c r="CO31" s="58">
        <f t="shared" si="129"/>
        <v>0</v>
      </c>
      <c r="CP31" s="58">
        <f t="shared" si="130"/>
        <v>0</v>
      </c>
      <c r="CQ31" s="49"/>
      <c r="CR31" s="39">
        <v>250000</v>
      </c>
      <c r="CS31" s="58">
        <f t="shared" si="131"/>
        <v>0</v>
      </c>
      <c r="CT31" s="58">
        <f t="shared" si="132"/>
        <v>0</v>
      </c>
      <c r="CU31" s="58">
        <f t="shared" si="133"/>
        <v>0</v>
      </c>
      <c r="CV31" s="58">
        <f t="shared" si="134"/>
        <v>0</v>
      </c>
      <c r="CW31" s="49"/>
      <c r="CX31" s="39">
        <v>242500</v>
      </c>
      <c r="CY31" s="58">
        <f t="shared" si="68"/>
        <v>-7500</v>
      </c>
      <c r="CZ31" s="58">
        <f t="shared" si="69"/>
        <v>-7500</v>
      </c>
      <c r="DA31" s="58">
        <f t="shared" si="70"/>
        <v>-7500</v>
      </c>
      <c r="DB31" s="58">
        <f t="shared" si="71"/>
        <v>-7500</v>
      </c>
      <c r="DC31" s="49"/>
      <c r="DD31" s="39">
        <v>242500</v>
      </c>
      <c r="DE31" s="58">
        <f t="shared" si="72"/>
        <v>-7500</v>
      </c>
      <c r="DF31" s="58">
        <f t="shared" si="73"/>
        <v>-7500</v>
      </c>
      <c r="DG31" s="58">
        <f t="shared" si="135"/>
        <v>0</v>
      </c>
      <c r="DH31" s="49"/>
      <c r="DI31" s="39">
        <v>242500</v>
      </c>
      <c r="DJ31" s="49"/>
      <c r="DK31" s="61"/>
      <c r="DL31" s="58">
        <f t="shared" si="74"/>
        <v>242500</v>
      </c>
      <c r="DM31" s="73">
        <f t="shared" si="75"/>
        <v>-7500</v>
      </c>
      <c r="DN31" s="81">
        <v>242500</v>
      </c>
      <c r="DO31" s="10">
        <f t="shared" si="136"/>
        <v>0</v>
      </c>
      <c r="DP31" s="49"/>
      <c r="DQ31" s="78">
        <v>0</v>
      </c>
      <c r="DR31" s="78"/>
      <c r="DS31" s="81">
        <f t="shared" si="179"/>
        <v>0</v>
      </c>
      <c r="DT31" s="11">
        <f t="shared" si="137"/>
        <v>-242500</v>
      </c>
      <c r="DU31" s="10">
        <f t="shared" si="138"/>
        <v>-242500</v>
      </c>
      <c r="DV31" s="10">
        <f t="shared" si="139"/>
        <v>-242500</v>
      </c>
      <c r="DW31" s="10">
        <f t="shared" si="140"/>
        <v>-242500</v>
      </c>
      <c r="DX31" s="49"/>
      <c r="DY31" s="86"/>
      <c r="DZ31" s="81">
        <v>250000</v>
      </c>
      <c r="EA31" s="11">
        <f t="shared" si="180"/>
        <v>0</v>
      </c>
      <c r="EB31" s="10">
        <f t="shared" si="181"/>
        <v>242500</v>
      </c>
      <c r="EC31" s="10">
        <f t="shared" si="143"/>
        <v>7500</v>
      </c>
      <c r="ED31" s="10">
        <f t="shared" si="144"/>
        <v>7500</v>
      </c>
      <c r="EE31" s="10">
        <f t="shared" si="145"/>
        <v>250000</v>
      </c>
      <c r="EF31" s="87"/>
      <c r="EG31" s="39"/>
      <c r="EH31" s="81">
        <f t="shared" si="146"/>
        <v>250000</v>
      </c>
      <c r="EI31" s="11">
        <f t="shared" si="182"/>
        <v>0</v>
      </c>
      <c r="EJ31" s="10">
        <f t="shared" si="183"/>
        <v>7500</v>
      </c>
      <c r="EK31" s="10">
        <f t="shared" si="149"/>
        <v>7500</v>
      </c>
      <c r="EL31" s="10">
        <f t="shared" si="150"/>
        <v>7500</v>
      </c>
      <c r="EM31" s="10">
        <f t="shared" si="151"/>
        <v>250000</v>
      </c>
      <c r="EN31" s="10">
        <f t="shared" si="152"/>
        <v>0</v>
      </c>
      <c r="EO31" s="87"/>
      <c r="EP31" s="78">
        <v>250000</v>
      </c>
      <c r="EQ31" s="81">
        <v>250000</v>
      </c>
      <c r="ER31" s="81"/>
      <c r="ES31" s="81">
        <f t="shared" si="153"/>
        <v>250000</v>
      </c>
      <c r="ET31" s="10">
        <f t="shared" si="154"/>
        <v>7500</v>
      </c>
      <c r="EU31" s="10">
        <f t="shared" si="155"/>
        <v>7500</v>
      </c>
      <c r="EV31" s="87"/>
      <c r="EW31" s="95"/>
      <c r="EX31" s="81">
        <v>250000</v>
      </c>
      <c r="EY31" s="10">
        <f t="shared" si="156"/>
        <v>0</v>
      </c>
      <c r="EZ31" s="49"/>
      <c r="FA31" s="100">
        <v>0</v>
      </c>
      <c r="FB31" s="10">
        <f t="shared" si="77"/>
        <v>-250000</v>
      </c>
      <c r="FC31" s="10">
        <f t="shared" si="78"/>
        <v>-250000</v>
      </c>
      <c r="FD31" s="49" t="s">
        <v>205</v>
      </c>
      <c r="FE31" s="81">
        <f t="shared" si="157"/>
        <v>0</v>
      </c>
      <c r="FF31" s="10">
        <f t="shared" si="79"/>
        <v>-250000</v>
      </c>
      <c r="FG31" s="10">
        <f t="shared" si="80"/>
        <v>-250000</v>
      </c>
      <c r="FH31" s="10">
        <f t="shared" si="81"/>
        <v>0</v>
      </c>
      <c r="FI31" s="49"/>
      <c r="FJ31" s="81">
        <v>250000</v>
      </c>
      <c r="FK31" s="10">
        <f t="shared" si="82"/>
        <v>0</v>
      </c>
      <c r="FL31" s="10">
        <f t="shared" si="83"/>
        <v>0</v>
      </c>
      <c r="FM31" s="10">
        <f t="shared" si="84"/>
        <v>250000</v>
      </c>
      <c r="FN31" s="49"/>
      <c r="FO31" s="99">
        <f t="shared" si="158"/>
        <v>250000</v>
      </c>
      <c r="FP31" s="10">
        <f t="shared" si="85"/>
        <v>0</v>
      </c>
      <c r="FQ31" s="10">
        <f t="shared" si="86"/>
        <v>0</v>
      </c>
      <c r="FR31" s="10">
        <f t="shared" si="87"/>
        <v>250000</v>
      </c>
      <c r="FS31" s="10">
        <f t="shared" si="88"/>
        <v>0</v>
      </c>
      <c r="FT31" s="49"/>
      <c r="FU31" s="99">
        <v>250000</v>
      </c>
      <c r="FV31" s="10">
        <f t="shared" si="89"/>
        <v>0</v>
      </c>
      <c r="FW31" s="10">
        <f t="shared" si="90"/>
        <v>0</v>
      </c>
      <c r="FX31" s="10">
        <f t="shared" si="91"/>
        <v>250000</v>
      </c>
      <c r="FY31" s="10">
        <f t="shared" si="92"/>
        <v>0</v>
      </c>
      <c r="FZ31" s="49"/>
      <c r="GA31" s="99">
        <v>250000</v>
      </c>
      <c r="GB31" s="99"/>
      <c r="GC31" s="99">
        <f t="shared" si="0"/>
        <v>250000</v>
      </c>
      <c r="GD31" s="10">
        <f t="shared" si="58"/>
        <v>0</v>
      </c>
      <c r="GE31" s="10">
        <f t="shared" si="59"/>
        <v>0</v>
      </c>
      <c r="GF31" s="10">
        <f t="shared" si="60"/>
        <v>250000</v>
      </c>
      <c r="GG31" s="10">
        <f t="shared" si="61"/>
        <v>0</v>
      </c>
      <c r="GH31" s="49"/>
      <c r="GI31" s="61">
        <v>250000</v>
      </c>
      <c r="GJ31" s="99">
        <f t="shared" si="4"/>
        <v>0</v>
      </c>
      <c r="GK31" s="49"/>
      <c r="GL31" s="63">
        <v>250000</v>
      </c>
      <c r="GM31" s="122">
        <f t="shared" si="5"/>
        <v>0</v>
      </c>
      <c r="GN31" s="49"/>
      <c r="GO31" s="63">
        <v>0</v>
      </c>
      <c r="GP31" s="122">
        <f t="shared" si="6"/>
        <v>-250000</v>
      </c>
      <c r="GQ31" s="122">
        <f t="shared" si="7"/>
        <v>-250000</v>
      </c>
      <c r="GR31" s="49" t="s">
        <v>205</v>
      </c>
      <c r="GS31" s="135">
        <f>GO31+250000</f>
        <v>250000</v>
      </c>
      <c r="GT31" s="130">
        <f t="shared" si="9"/>
        <v>0</v>
      </c>
      <c r="GU31" s="130">
        <f t="shared" si="10"/>
        <v>0</v>
      </c>
      <c r="GV31" s="130">
        <f t="shared" si="11"/>
        <v>250000</v>
      </c>
      <c r="GW31" s="49"/>
      <c r="GX31" s="63">
        <v>250000</v>
      </c>
      <c r="GY31" s="122">
        <f t="shared" si="12"/>
        <v>0</v>
      </c>
      <c r="GZ31" s="122">
        <f t="shared" si="13"/>
        <v>0</v>
      </c>
      <c r="HA31" s="122">
        <f t="shared" si="14"/>
        <v>250000</v>
      </c>
      <c r="HB31" s="122">
        <f t="shared" si="15"/>
        <v>0</v>
      </c>
      <c r="HC31" s="49"/>
      <c r="HD31" s="63">
        <v>250000</v>
      </c>
      <c r="HE31" s="122">
        <f t="shared" si="16"/>
        <v>0</v>
      </c>
      <c r="HF31" s="122">
        <f t="shared" si="17"/>
        <v>0</v>
      </c>
      <c r="HG31" s="122">
        <f t="shared" si="1"/>
        <v>0</v>
      </c>
      <c r="HH31" s="122">
        <f t="shared" si="18"/>
        <v>0</v>
      </c>
      <c r="HI31" s="49"/>
      <c r="HJ31" s="63">
        <v>250000</v>
      </c>
      <c r="HK31" s="122">
        <f t="shared" si="19"/>
        <v>0</v>
      </c>
      <c r="HL31" s="122">
        <f t="shared" si="20"/>
        <v>0</v>
      </c>
      <c r="HM31" s="122">
        <f t="shared" si="21"/>
        <v>0</v>
      </c>
      <c r="HN31" s="122">
        <f t="shared" si="22"/>
        <v>0</v>
      </c>
      <c r="HO31" s="49"/>
      <c r="HP31" s="64"/>
      <c r="HQ31" s="64">
        <f t="shared" si="23"/>
        <v>250000</v>
      </c>
      <c r="HR31" s="63">
        <f t="shared" si="24"/>
        <v>250000</v>
      </c>
      <c r="HS31" s="122">
        <f t="shared" si="25"/>
        <v>0</v>
      </c>
      <c r="HT31" s="122">
        <f t="shared" si="26"/>
        <v>0</v>
      </c>
      <c r="HU31" s="122">
        <f t="shared" si="27"/>
        <v>0</v>
      </c>
      <c r="HV31" s="49"/>
      <c r="HW31" s="63">
        <v>250000</v>
      </c>
      <c r="HX31" s="122">
        <f t="shared" si="28"/>
        <v>0</v>
      </c>
      <c r="HY31" s="49"/>
      <c r="HZ31" s="63">
        <v>0</v>
      </c>
      <c r="IA31" s="159">
        <f t="shared" si="29"/>
        <v>-250000</v>
      </c>
      <c r="IB31" s="159">
        <f t="shared" si="30"/>
        <v>-250000</v>
      </c>
      <c r="IC31" s="84" t="s">
        <v>205</v>
      </c>
      <c r="ID31" s="63">
        <v>0</v>
      </c>
      <c r="IE31" s="159">
        <f t="shared" si="31"/>
        <v>-250000</v>
      </c>
      <c r="IF31" s="159">
        <f t="shared" si="32"/>
        <v>-250000</v>
      </c>
      <c r="IG31" s="159">
        <f t="shared" si="33"/>
        <v>0</v>
      </c>
      <c r="IH31" s="84" t="s">
        <v>205</v>
      </c>
      <c r="II31" s="134"/>
      <c r="IJ31" s="63">
        <v>250000</v>
      </c>
      <c r="IK31" s="159">
        <f t="shared" si="34"/>
        <v>0</v>
      </c>
      <c r="IL31" s="159">
        <f t="shared" si="35"/>
        <v>0</v>
      </c>
      <c r="IM31" s="159">
        <f t="shared" si="36"/>
        <v>250000</v>
      </c>
      <c r="IN31" s="84"/>
      <c r="IO31" s="63">
        <v>250000</v>
      </c>
      <c r="IP31" s="159">
        <f t="shared" si="37"/>
        <v>0</v>
      </c>
      <c r="IQ31" s="159">
        <f t="shared" si="38"/>
        <v>0</v>
      </c>
      <c r="IR31" s="159">
        <f t="shared" si="39"/>
        <v>250000</v>
      </c>
      <c r="IS31" s="159">
        <f t="shared" si="40"/>
        <v>0</v>
      </c>
      <c r="IT31" s="84"/>
      <c r="IU31" s="63">
        <v>250000</v>
      </c>
      <c r="IV31" s="159">
        <f t="shared" si="41"/>
        <v>0</v>
      </c>
      <c r="IW31" s="159">
        <f t="shared" si="42"/>
        <v>0</v>
      </c>
      <c r="IX31" s="159">
        <f t="shared" si="43"/>
        <v>250000</v>
      </c>
      <c r="IY31" s="159">
        <f t="shared" si="44"/>
        <v>0</v>
      </c>
      <c r="IZ31" s="84"/>
      <c r="JA31" s="63">
        <v>250000</v>
      </c>
      <c r="JB31" s="159">
        <f t="shared" si="45"/>
        <v>0</v>
      </c>
      <c r="JC31" s="159">
        <f t="shared" si="46"/>
        <v>0</v>
      </c>
      <c r="JD31" s="159">
        <f t="shared" si="47"/>
        <v>250000</v>
      </c>
      <c r="JE31" s="159">
        <f t="shared" si="48"/>
        <v>0</v>
      </c>
      <c r="JF31" s="159">
        <f t="shared" si="49"/>
        <v>0</v>
      </c>
      <c r="JG31" s="84"/>
      <c r="JH31" s="63">
        <v>250000</v>
      </c>
      <c r="JI31" s="159">
        <f t="shared" si="50"/>
        <v>0</v>
      </c>
      <c r="JJ31" s="159">
        <f t="shared" si="51"/>
        <v>0</v>
      </c>
      <c r="JK31" s="77"/>
      <c r="JL31" s="64">
        <v>0</v>
      </c>
      <c r="JM31" s="159">
        <f t="shared" si="52"/>
        <v>-250000</v>
      </c>
      <c r="JN31" s="159">
        <f t="shared" si="53"/>
        <v>-250000</v>
      </c>
      <c r="JO31" s="13" t="s">
        <v>205</v>
      </c>
    </row>
    <row r="32" spans="1:275" ht="25.5" x14ac:dyDescent="0.2">
      <c r="A32" s="9" t="s">
        <v>424</v>
      </c>
      <c r="B32" s="171"/>
      <c r="C32" s="12" t="s">
        <v>425</v>
      </c>
      <c r="D32" s="65">
        <v>7350000</v>
      </c>
      <c r="E32" s="65">
        <v>8350000</v>
      </c>
      <c r="F32" s="10">
        <f t="shared" si="93"/>
        <v>1000000</v>
      </c>
      <c r="G32" s="10">
        <v>8350000</v>
      </c>
      <c r="H32" s="10">
        <f t="shared" si="94"/>
        <v>1000000</v>
      </c>
      <c r="I32" s="10">
        <f t="shared" si="163"/>
        <v>0</v>
      </c>
      <c r="J32" s="13"/>
      <c r="K32" s="63">
        <v>8350000</v>
      </c>
      <c r="L32" s="63">
        <f t="shared" si="95"/>
        <v>1000000</v>
      </c>
      <c r="M32" s="63">
        <f t="shared" si="164"/>
        <v>0</v>
      </c>
      <c r="N32" s="63">
        <f t="shared" si="96"/>
        <v>0</v>
      </c>
      <c r="O32" s="63">
        <v>7350000</v>
      </c>
      <c r="P32" s="63">
        <f t="shared" si="97"/>
        <v>0</v>
      </c>
      <c r="Q32" s="63">
        <f t="shared" si="165"/>
        <v>-1000000</v>
      </c>
      <c r="R32" s="63">
        <f t="shared" si="98"/>
        <v>-1000000</v>
      </c>
      <c r="S32" s="63">
        <f>7350000+1000000</f>
        <v>8350000</v>
      </c>
      <c r="T32" s="63">
        <f t="shared" si="99"/>
        <v>1000000</v>
      </c>
      <c r="U32" s="63">
        <f t="shared" si="166"/>
        <v>0</v>
      </c>
      <c r="V32" s="63">
        <f t="shared" si="159"/>
        <v>0</v>
      </c>
      <c r="W32" s="63">
        <f t="shared" si="100"/>
        <v>1000000</v>
      </c>
      <c r="X32" s="63">
        <f>7350000+1000000</f>
        <v>8350000</v>
      </c>
      <c r="Y32" s="63">
        <f t="shared" si="167"/>
        <v>1000000</v>
      </c>
      <c r="Z32" s="63">
        <f t="shared" si="168"/>
        <v>0</v>
      </c>
      <c r="AA32" s="63">
        <f t="shared" si="101"/>
        <v>0</v>
      </c>
      <c r="AB32" s="63">
        <f t="shared" si="102"/>
        <v>0</v>
      </c>
      <c r="AC32" s="63">
        <f>7350000+1000000</f>
        <v>8350000</v>
      </c>
      <c r="AD32" s="63">
        <f t="shared" si="169"/>
        <v>1000000</v>
      </c>
      <c r="AE32" s="63">
        <f t="shared" si="103"/>
        <v>0</v>
      </c>
      <c r="AF32" s="63">
        <f t="shared" si="62"/>
        <v>0</v>
      </c>
      <c r="AG32" s="63">
        <f>7350000+1000000</f>
        <v>8350000</v>
      </c>
      <c r="AH32" s="63">
        <f t="shared" si="170"/>
        <v>1000000</v>
      </c>
      <c r="AI32" s="63"/>
      <c r="AJ32" s="63">
        <f t="shared" si="104"/>
        <v>8350000</v>
      </c>
      <c r="AK32" s="63"/>
      <c r="AL32" s="63"/>
      <c r="AM32" s="63">
        <f t="shared" si="105"/>
        <v>8350000</v>
      </c>
      <c r="AN32" s="63">
        <v>8350000</v>
      </c>
      <c r="AO32" s="63">
        <f t="shared" si="106"/>
        <v>0</v>
      </c>
      <c r="AP32" s="63"/>
      <c r="AQ32" s="63">
        <v>8350000</v>
      </c>
      <c r="AR32" s="63">
        <f t="shared" si="107"/>
        <v>0</v>
      </c>
      <c r="AS32" s="63">
        <f t="shared" si="108"/>
        <v>0</v>
      </c>
      <c r="AT32" s="63">
        <v>8350000</v>
      </c>
      <c r="AU32" s="63">
        <f t="shared" si="109"/>
        <v>0</v>
      </c>
      <c r="AV32" s="63">
        <f t="shared" si="110"/>
        <v>0</v>
      </c>
      <c r="AW32" s="63">
        <f t="shared" si="111"/>
        <v>0</v>
      </c>
      <c r="AX32" s="63"/>
      <c r="AY32" s="63">
        <v>8350000</v>
      </c>
      <c r="AZ32" s="63">
        <f t="shared" si="112"/>
        <v>0</v>
      </c>
      <c r="BA32" s="63">
        <f t="shared" si="113"/>
        <v>0</v>
      </c>
      <c r="BB32" s="63">
        <f t="shared" si="114"/>
        <v>0</v>
      </c>
      <c r="BC32" s="40"/>
      <c r="BD32" s="63">
        <v>8350000</v>
      </c>
      <c r="BE32" s="63">
        <f t="shared" si="115"/>
        <v>0</v>
      </c>
      <c r="BF32" s="63">
        <f t="shared" si="116"/>
        <v>0</v>
      </c>
      <c r="BG32" s="63">
        <f t="shared" si="117"/>
        <v>0</v>
      </c>
      <c r="BH32" s="63">
        <f t="shared" si="118"/>
        <v>0</v>
      </c>
      <c r="BI32" s="49"/>
      <c r="BJ32" s="63">
        <v>8350000</v>
      </c>
      <c r="BK32" s="64"/>
      <c r="BL32" s="63">
        <f t="shared" si="119"/>
        <v>8350000</v>
      </c>
      <c r="BM32" s="65"/>
      <c r="BN32" s="63">
        <f t="shared" si="120"/>
        <v>8350000</v>
      </c>
      <c r="BO32" s="64">
        <f t="shared" si="63"/>
        <v>0</v>
      </c>
      <c r="BP32" s="63">
        <f t="shared" si="64"/>
        <v>0</v>
      </c>
      <c r="BQ32" s="63">
        <f t="shared" si="65"/>
        <v>0</v>
      </c>
      <c r="BR32" s="63">
        <f t="shared" si="66"/>
        <v>0</v>
      </c>
      <c r="BS32" s="63">
        <f t="shared" si="67"/>
        <v>0</v>
      </c>
      <c r="BT32" s="49"/>
      <c r="BU32" s="49"/>
      <c r="BV32" s="48">
        <f t="shared" si="121"/>
        <v>8350000</v>
      </c>
      <c r="BW32" s="48"/>
      <c r="BX32" s="48">
        <f t="shared" si="122"/>
        <v>8350000</v>
      </c>
      <c r="BY32" s="48"/>
      <c r="BZ32" s="58">
        <v>8350000</v>
      </c>
      <c r="CA32" s="58">
        <v>8350000</v>
      </c>
      <c r="CB32" s="55">
        <f t="shared" si="192"/>
        <v>0</v>
      </c>
      <c r="CC32" s="49"/>
      <c r="CD32" s="39">
        <v>8350000</v>
      </c>
      <c r="CE32" s="58">
        <f t="shared" si="124"/>
        <v>0</v>
      </c>
      <c r="CF32" s="58">
        <f t="shared" si="125"/>
        <v>0</v>
      </c>
      <c r="CG32" s="49"/>
      <c r="CH32" s="39">
        <v>8350000</v>
      </c>
      <c r="CI32" s="58">
        <f t="shared" si="126"/>
        <v>0</v>
      </c>
      <c r="CJ32" s="58">
        <f t="shared" si="127"/>
        <v>0</v>
      </c>
      <c r="CK32" s="58">
        <f t="shared" si="128"/>
        <v>0</v>
      </c>
      <c r="CL32" s="49"/>
      <c r="CM32" s="39">
        <v>8350000</v>
      </c>
      <c r="CN32" s="58">
        <f t="shared" si="160"/>
        <v>0</v>
      </c>
      <c r="CO32" s="58">
        <f t="shared" si="129"/>
        <v>0</v>
      </c>
      <c r="CP32" s="58">
        <f t="shared" si="130"/>
        <v>0</v>
      </c>
      <c r="CQ32" s="49"/>
      <c r="CR32" s="39">
        <v>8350000</v>
      </c>
      <c r="CS32" s="58">
        <f t="shared" si="131"/>
        <v>0</v>
      </c>
      <c r="CT32" s="58">
        <f t="shared" si="132"/>
        <v>0</v>
      </c>
      <c r="CU32" s="58">
        <f t="shared" si="133"/>
        <v>0</v>
      </c>
      <c r="CV32" s="58">
        <f t="shared" si="134"/>
        <v>0</v>
      </c>
      <c r="CW32" s="49"/>
      <c r="CX32" s="39">
        <v>8099500</v>
      </c>
      <c r="CY32" s="58">
        <f t="shared" si="68"/>
        <v>-250500</v>
      </c>
      <c r="CZ32" s="58">
        <f t="shared" si="69"/>
        <v>-250500</v>
      </c>
      <c r="DA32" s="58">
        <f t="shared" si="70"/>
        <v>-250500</v>
      </c>
      <c r="DB32" s="58">
        <f t="shared" si="71"/>
        <v>-250500</v>
      </c>
      <c r="DC32" s="49"/>
      <c r="DD32" s="39">
        <v>8099500</v>
      </c>
      <c r="DE32" s="58">
        <f t="shared" si="72"/>
        <v>-250500</v>
      </c>
      <c r="DF32" s="58">
        <f t="shared" si="73"/>
        <v>-250500</v>
      </c>
      <c r="DG32" s="58">
        <f t="shared" si="135"/>
        <v>0</v>
      </c>
      <c r="DH32" s="49"/>
      <c r="DI32" s="39">
        <v>8099500</v>
      </c>
      <c r="DJ32" s="49"/>
      <c r="DK32" s="61"/>
      <c r="DL32" s="58">
        <f t="shared" si="74"/>
        <v>8099500</v>
      </c>
      <c r="DM32" s="73">
        <f t="shared" si="75"/>
        <v>-250500</v>
      </c>
      <c r="DN32" s="81">
        <v>8099500</v>
      </c>
      <c r="DO32" s="10">
        <f t="shared" si="136"/>
        <v>0</v>
      </c>
      <c r="DP32" s="49"/>
      <c r="DQ32" s="78">
        <v>9099500</v>
      </c>
      <c r="DR32" s="78"/>
      <c r="DS32" s="81">
        <f t="shared" si="179"/>
        <v>9099500</v>
      </c>
      <c r="DT32" s="11">
        <f t="shared" si="137"/>
        <v>1000000</v>
      </c>
      <c r="DU32" s="10">
        <f t="shared" si="138"/>
        <v>1000000</v>
      </c>
      <c r="DV32" s="10">
        <f t="shared" si="139"/>
        <v>1000000</v>
      </c>
      <c r="DW32" s="10">
        <f t="shared" si="140"/>
        <v>1000000</v>
      </c>
      <c r="DX32" s="49"/>
      <c r="DY32" s="86"/>
      <c r="DZ32" s="81">
        <v>8099500</v>
      </c>
      <c r="EA32" s="11">
        <f t="shared" si="180"/>
        <v>-9099500</v>
      </c>
      <c r="EB32" s="10">
        <f t="shared" si="181"/>
        <v>-1000000</v>
      </c>
      <c r="EC32" s="10">
        <f t="shared" si="143"/>
        <v>0</v>
      </c>
      <c r="ED32" s="10">
        <f t="shared" si="144"/>
        <v>0</v>
      </c>
      <c r="EE32" s="10">
        <f t="shared" si="145"/>
        <v>-1000000</v>
      </c>
      <c r="EF32" s="87"/>
      <c r="EG32" s="39"/>
      <c r="EH32" s="81">
        <f t="shared" si="146"/>
        <v>8099500</v>
      </c>
      <c r="EI32" s="11">
        <f t="shared" si="182"/>
        <v>-9099500</v>
      </c>
      <c r="EJ32" s="10">
        <f t="shared" si="183"/>
        <v>0</v>
      </c>
      <c r="EK32" s="10">
        <f t="shared" si="149"/>
        <v>0</v>
      </c>
      <c r="EL32" s="10">
        <f t="shared" si="150"/>
        <v>0</v>
      </c>
      <c r="EM32" s="10">
        <f t="shared" si="151"/>
        <v>-1000000</v>
      </c>
      <c r="EN32" s="10">
        <f t="shared" si="152"/>
        <v>0</v>
      </c>
      <c r="EO32" s="87"/>
      <c r="EP32" s="78">
        <v>9099500</v>
      </c>
      <c r="EQ32" s="81">
        <v>9099500</v>
      </c>
      <c r="ER32" s="81"/>
      <c r="ES32" s="81">
        <f t="shared" si="153"/>
        <v>9099500</v>
      </c>
      <c r="ET32" s="10">
        <f t="shared" si="154"/>
        <v>1000000</v>
      </c>
      <c r="EU32" s="10">
        <f t="shared" si="155"/>
        <v>1000000</v>
      </c>
      <c r="EV32" s="87"/>
      <c r="EW32" s="95"/>
      <c r="EX32" s="81">
        <v>9099500</v>
      </c>
      <c r="EY32" s="10">
        <f t="shared" si="156"/>
        <v>0</v>
      </c>
      <c r="EZ32" s="49"/>
      <c r="FA32" s="81">
        <v>10099500</v>
      </c>
      <c r="FB32" s="10">
        <f t="shared" si="77"/>
        <v>1000000</v>
      </c>
      <c r="FC32" s="10">
        <f t="shared" si="78"/>
        <v>1000000</v>
      </c>
      <c r="FD32" s="49"/>
      <c r="FE32" s="81">
        <f t="shared" si="157"/>
        <v>10099500</v>
      </c>
      <c r="FF32" s="10">
        <f t="shared" si="79"/>
        <v>1000000</v>
      </c>
      <c r="FG32" s="10">
        <f t="shared" si="80"/>
        <v>1000000</v>
      </c>
      <c r="FH32" s="10">
        <f t="shared" si="81"/>
        <v>0</v>
      </c>
      <c r="FI32" s="49"/>
      <c r="FJ32" s="81">
        <v>9099500</v>
      </c>
      <c r="FK32" s="10">
        <f t="shared" si="82"/>
        <v>0</v>
      </c>
      <c r="FL32" s="10">
        <f t="shared" si="83"/>
        <v>0</v>
      </c>
      <c r="FM32" s="10">
        <f t="shared" si="84"/>
        <v>-1000000</v>
      </c>
      <c r="FN32" s="49"/>
      <c r="FO32" s="99">
        <f t="shared" si="158"/>
        <v>9099500</v>
      </c>
      <c r="FP32" s="10">
        <f t="shared" si="85"/>
        <v>0</v>
      </c>
      <c r="FQ32" s="10">
        <f t="shared" si="86"/>
        <v>0</v>
      </c>
      <c r="FR32" s="10">
        <f t="shared" si="87"/>
        <v>-1000000</v>
      </c>
      <c r="FS32" s="10">
        <f t="shared" si="88"/>
        <v>0</v>
      </c>
      <c r="FT32" s="49"/>
      <c r="FU32" s="99">
        <v>11099500</v>
      </c>
      <c r="FV32" s="10">
        <f t="shared" si="89"/>
        <v>2000000</v>
      </c>
      <c r="FW32" s="10">
        <f t="shared" si="90"/>
        <v>2000000</v>
      </c>
      <c r="FX32" s="10">
        <f t="shared" si="91"/>
        <v>1000000</v>
      </c>
      <c r="FY32" s="10">
        <f t="shared" si="92"/>
        <v>2000000</v>
      </c>
      <c r="FZ32" s="49" t="s">
        <v>387</v>
      </c>
      <c r="GA32" s="99">
        <v>11099500</v>
      </c>
      <c r="GB32" s="99">
        <v>2000000</v>
      </c>
      <c r="GC32" s="99">
        <f t="shared" si="0"/>
        <v>13099500</v>
      </c>
      <c r="GD32" s="10">
        <f t="shared" si="58"/>
        <v>4000000</v>
      </c>
      <c r="GE32" s="10">
        <f t="shared" si="59"/>
        <v>4000000</v>
      </c>
      <c r="GF32" s="10">
        <f t="shared" si="60"/>
        <v>3000000</v>
      </c>
      <c r="GG32" s="10">
        <f t="shared" si="61"/>
        <v>4000000</v>
      </c>
      <c r="GH32" s="49" t="s">
        <v>426</v>
      </c>
      <c r="GI32" s="61">
        <v>11099500</v>
      </c>
      <c r="GJ32" s="99">
        <f t="shared" si="4"/>
        <v>-2000000</v>
      </c>
      <c r="GK32" s="49" t="s">
        <v>421</v>
      </c>
      <c r="GL32" s="63">
        <v>11099500</v>
      </c>
      <c r="GM32" s="122">
        <f t="shared" si="5"/>
        <v>-2000000</v>
      </c>
      <c r="GN32" s="49" t="s">
        <v>421</v>
      </c>
      <c r="GO32" s="63">
        <v>13449605</v>
      </c>
      <c r="GP32" s="122">
        <f t="shared" si="6"/>
        <v>350105</v>
      </c>
      <c r="GQ32" s="122">
        <f t="shared" si="7"/>
        <v>2350105</v>
      </c>
      <c r="GR32" s="49"/>
      <c r="GS32" s="135">
        <f t="shared" si="8"/>
        <v>13449605</v>
      </c>
      <c r="GT32" s="130">
        <f t="shared" si="9"/>
        <v>350105</v>
      </c>
      <c r="GU32" s="130">
        <f t="shared" si="10"/>
        <v>2350105</v>
      </c>
      <c r="GV32" s="130">
        <f t="shared" si="11"/>
        <v>0</v>
      </c>
      <c r="GW32" s="49"/>
      <c r="GX32" s="63">
        <v>11099500</v>
      </c>
      <c r="GY32" s="122">
        <f t="shared" si="12"/>
        <v>-2000000</v>
      </c>
      <c r="GZ32" s="122">
        <f t="shared" si="13"/>
        <v>0</v>
      </c>
      <c r="HA32" s="122">
        <f t="shared" si="14"/>
        <v>-2350105</v>
      </c>
      <c r="HB32" s="122">
        <f t="shared" si="15"/>
        <v>-2350105</v>
      </c>
      <c r="HC32" s="49"/>
      <c r="HD32" s="63">
        <v>11099500</v>
      </c>
      <c r="HE32" s="122">
        <f t="shared" si="16"/>
        <v>-2000000</v>
      </c>
      <c r="HF32" s="122">
        <f t="shared" si="17"/>
        <v>0</v>
      </c>
      <c r="HG32" s="122">
        <f t="shared" si="1"/>
        <v>-2350105</v>
      </c>
      <c r="HH32" s="122">
        <f t="shared" si="18"/>
        <v>0</v>
      </c>
      <c r="HI32" s="49"/>
      <c r="HJ32" s="63">
        <v>13449605</v>
      </c>
      <c r="HK32" s="122">
        <f t="shared" si="19"/>
        <v>350105</v>
      </c>
      <c r="HL32" s="122">
        <f t="shared" si="20"/>
        <v>2350105</v>
      </c>
      <c r="HM32" s="122">
        <f t="shared" si="21"/>
        <v>0</v>
      </c>
      <c r="HN32" s="122">
        <f t="shared" si="22"/>
        <v>2350105</v>
      </c>
      <c r="HO32" s="49"/>
      <c r="HP32" s="64"/>
      <c r="HQ32" s="64">
        <f t="shared" si="23"/>
        <v>13449605</v>
      </c>
      <c r="HR32" s="63">
        <f t="shared" si="24"/>
        <v>13449605</v>
      </c>
      <c r="HS32" s="122">
        <f t="shared" si="25"/>
        <v>350105</v>
      </c>
      <c r="HT32" s="122">
        <f t="shared" si="26"/>
        <v>2350105</v>
      </c>
      <c r="HU32" s="122">
        <f t="shared" si="27"/>
        <v>0</v>
      </c>
      <c r="HV32" s="49"/>
      <c r="HW32" s="63">
        <v>11099500</v>
      </c>
      <c r="HX32" s="122">
        <f t="shared" si="28"/>
        <v>-2350105</v>
      </c>
      <c r="HY32" s="49"/>
      <c r="HZ32" s="63">
        <v>14449605</v>
      </c>
      <c r="IA32" s="159">
        <f t="shared" si="29"/>
        <v>1000000</v>
      </c>
      <c r="IB32" s="159">
        <f t="shared" si="30"/>
        <v>3350105</v>
      </c>
      <c r="IC32" s="84"/>
      <c r="ID32" s="63">
        <v>14449605</v>
      </c>
      <c r="IE32" s="159">
        <f t="shared" si="31"/>
        <v>1000000</v>
      </c>
      <c r="IF32" s="159">
        <f t="shared" si="32"/>
        <v>3350105</v>
      </c>
      <c r="IG32" s="159">
        <f t="shared" si="33"/>
        <v>0</v>
      </c>
      <c r="IH32" s="84"/>
      <c r="II32" s="134"/>
      <c r="IJ32" s="63">
        <v>14449605</v>
      </c>
      <c r="IK32" s="159">
        <f t="shared" si="34"/>
        <v>1000000</v>
      </c>
      <c r="IL32" s="159">
        <f t="shared" si="35"/>
        <v>3350105</v>
      </c>
      <c r="IM32" s="159">
        <f t="shared" si="36"/>
        <v>0</v>
      </c>
      <c r="IN32" s="84"/>
      <c r="IO32" s="63">
        <v>14449605</v>
      </c>
      <c r="IP32" s="159">
        <f t="shared" si="37"/>
        <v>1000000</v>
      </c>
      <c r="IQ32" s="159">
        <f t="shared" si="38"/>
        <v>3350105</v>
      </c>
      <c r="IR32" s="159">
        <f t="shared" si="39"/>
        <v>0</v>
      </c>
      <c r="IS32" s="159">
        <f t="shared" si="40"/>
        <v>0</v>
      </c>
      <c r="IT32" s="84"/>
      <c r="IU32" s="63">
        <v>14449605</v>
      </c>
      <c r="IV32" s="159">
        <f t="shared" si="41"/>
        <v>1000000</v>
      </c>
      <c r="IW32" s="159">
        <f t="shared" si="42"/>
        <v>3350105</v>
      </c>
      <c r="IX32" s="159">
        <f t="shared" si="43"/>
        <v>0</v>
      </c>
      <c r="IY32" s="159">
        <f t="shared" si="44"/>
        <v>0</v>
      </c>
      <c r="IZ32" s="84"/>
      <c r="JA32" s="63">
        <v>14449605</v>
      </c>
      <c r="JB32" s="159">
        <f t="shared" si="45"/>
        <v>1000000</v>
      </c>
      <c r="JC32" s="159">
        <f t="shared" si="46"/>
        <v>3350105</v>
      </c>
      <c r="JD32" s="159">
        <f t="shared" si="47"/>
        <v>0</v>
      </c>
      <c r="JE32" s="159">
        <f t="shared" si="48"/>
        <v>0</v>
      </c>
      <c r="JF32" s="159">
        <f t="shared" si="49"/>
        <v>0</v>
      </c>
      <c r="JG32" s="84"/>
      <c r="JH32" s="63">
        <v>22981479</v>
      </c>
      <c r="JI32" s="159">
        <f t="shared" si="50"/>
        <v>11881979</v>
      </c>
      <c r="JJ32" s="159">
        <f t="shared" si="51"/>
        <v>8531874</v>
      </c>
      <c r="JK32" s="77"/>
      <c r="JL32" s="64">
        <v>22981479</v>
      </c>
      <c r="JM32" s="159">
        <f t="shared" si="52"/>
        <v>8531874</v>
      </c>
      <c r="JN32" s="159">
        <f t="shared" si="53"/>
        <v>0</v>
      </c>
      <c r="JO32" s="13"/>
    </row>
    <row r="33" spans="1:275" ht="25.5" x14ac:dyDescent="0.2">
      <c r="A33" s="9" t="s">
        <v>427</v>
      </c>
      <c r="B33" s="171"/>
      <c r="C33" s="12" t="s">
        <v>428</v>
      </c>
      <c r="D33" s="65">
        <v>2553197</v>
      </c>
      <c r="E33" s="65">
        <v>2553197</v>
      </c>
      <c r="F33" s="10">
        <f t="shared" si="93"/>
        <v>0</v>
      </c>
      <c r="G33" s="10">
        <v>2553197</v>
      </c>
      <c r="H33" s="10">
        <f t="shared" si="94"/>
        <v>0</v>
      </c>
      <c r="I33" s="10">
        <f t="shared" si="163"/>
        <v>0</v>
      </c>
      <c r="J33" s="13" t="s">
        <v>327</v>
      </c>
      <c r="K33" s="63">
        <v>2700000</v>
      </c>
      <c r="L33" s="63">
        <f t="shared" si="95"/>
        <v>146803</v>
      </c>
      <c r="M33" s="63">
        <f t="shared" si="164"/>
        <v>146803</v>
      </c>
      <c r="N33" s="63">
        <f t="shared" si="96"/>
        <v>146803</v>
      </c>
      <c r="O33" s="63">
        <v>2553197</v>
      </c>
      <c r="P33" s="63">
        <f t="shared" si="97"/>
        <v>0</v>
      </c>
      <c r="Q33" s="63">
        <f t="shared" si="165"/>
        <v>0</v>
      </c>
      <c r="R33" s="63">
        <f t="shared" si="98"/>
        <v>-146803</v>
      </c>
      <c r="S33" s="63">
        <v>2553197</v>
      </c>
      <c r="T33" s="63">
        <f t="shared" si="99"/>
        <v>0</v>
      </c>
      <c r="U33" s="63">
        <f t="shared" si="166"/>
        <v>0</v>
      </c>
      <c r="V33" s="63">
        <f t="shared" si="159"/>
        <v>-146803</v>
      </c>
      <c r="W33" s="63">
        <f t="shared" si="100"/>
        <v>0</v>
      </c>
      <c r="X33" s="63">
        <v>2700000</v>
      </c>
      <c r="Y33" s="63">
        <f t="shared" si="167"/>
        <v>146803</v>
      </c>
      <c r="Z33" s="63">
        <f t="shared" si="168"/>
        <v>146803</v>
      </c>
      <c r="AA33" s="63">
        <f t="shared" si="101"/>
        <v>0</v>
      </c>
      <c r="AB33" s="63">
        <f t="shared" si="102"/>
        <v>146803</v>
      </c>
      <c r="AC33" s="63">
        <v>2700000</v>
      </c>
      <c r="AD33" s="63">
        <f t="shared" si="169"/>
        <v>146803</v>
      </c>
      <c r="AE33" s="63">
        <f t="shared" si="103"/>
        <v>0</v>
      </c>
      <c r="AF33" s="63">
        <f t="shared" si="62"/>
        <v>0</v>
      </c>
      <c r="AG33" s="63">
        <v>2700000</v>
      </c>
      <c r="AH33" s="63">
        <f t="shared" si="170"/>
        <v>146803</v>
      </c>
      <c r="AI33" s="63"/>
      <c r="AJ33" s="63">
        <f t="shared" si="104"/>
        <v>2700000</v>
      </c>
      <c r="AK33" s="63"/>
      <c r="AL33" s="63"/>
      <c r="AM33" s="63">
        <f t="shared" si="105"/>
        <v>2700000</v>
      </c>
      <c r="AN33" s="63">
        <v>3200000</v>
      </c>
      <c r="AO33" s="63">
        <f t="shared" si="106"/>
        <v>500000</v>
      </c>
      <c r="AP33" s="63"/>
      <c r="AQ33" s="63">
        <v>2700000</v>
      </c>
      <c r="AR33" s="63">
        <f t="shared" si="107"/>
        <v>0</v>
      </c>
      <c r="AS33" s="63">
        <f t="shared" si="108"/>
        <v>-500000</v>
      </c>
      <c r="AT33" s="63">
        <v>2700000</v>
      </c>
      <c r="AU33" s="63">
        <f t="shared" si="109"/>
        <v>0</v>
      </c>
      <c r="AV33" s="63">
        <f t="shared" si="110"/>
        <v>-500000</v>
      </c>
      <c r="AW33" s="63">
        <f t="shared" si="111"/>
        <v>0</v>
      </c>
      <c r="AX33" s="63"/>
      <c r="AY33" s="63">
        <v>2700000</v>
      </c>
      <c r="AZ33" s="63">
        <f t="shared" si="112"/>
        <v>0</v>
      </c>
      <c r="BA33" s="63">
        <f t="shared" si="113"/>
        <v>-500000</v>
      </c>
      <c r="BB33" s="63">
        <f t="shared" si="114"/>
        <v>0</v>
      </c>
      <c r="BC33" s="40"/>
      <c r="BD33" s="63">
        <v>2700000</v>
      </c>
      <c r="BE33" s="63">
        <f t="shared" si="115"/>
        <v>0</v>
      </c>
      <c r="BF33" s="63">
        <f t="shared" si="116"/>
        <v>-500000</v>
      </c>
      <c r="BG33" s="63">
        <f t="shared" si="117"/>
        <v>0</v>
      </c>
      <c r="BH33" s="63">
        <f t="shared" si="118"/>
        <v>0</v>
      </c>
      <c r="BI33" s="49"/>
      <c r="BJ33" s="65">
        <v>2700000</v>
      </c>
      <c r="BK33" s="6"/>
      <c r="BL33" s="63">
        <f t="shared" si="119"/>
        <v>2700000</v>
      </c>
      <c r="BM33" s="65"/>
      <c r="BN33" s="63">
        <f t="shared" si="120"/>
        <v>2700000</v>
      </c>
      <c r="BO33" s="64">
        <f t="shared" si="63"/>
        <v>0</v>
      </c>
      <c r="BP33" s="63">
        <f t="shared" si="64"/>
        <v>-500000</v>
      </c>
      <c r="BQ33" s="63">
        <f t="shared" si="65"/>
        <v>0</v>
      </c>
      <c r="BR33" s="63">
        <f t="shared" si="66"/>
        <v>0</v>
      </c>
      <c r="BS33" s="63">
        <f t="shared" si="67"/>
        <v>0</v>
      </c>
      <c r="BT33" s="49"/>
      <c r="BU33" s="49"/>
      <c r="BV33" s="48">
        <f t="shared" si="121"/>
        <v>2700000</v>
      </c>
      <c r="BW33" s="48">
        <v>-27000</v>
      </c>
      <c r="BX33" s="48">
        <f t="shared" si="122"/>
        <v>2673000</v>
      </c>
      <c r="BY33" s="48"/>
      <c r="BZ33" s="58">
        <v>2673000</v>
      </c>
      <c r="CA33" s="58">
        <v>2673000</v>
      </c>
      <c r="CB33" s="55">
        <f t="shared" si="192"/>
        <v>0</v>
      </c>
      <c r="CC33" s="49"/>
      <c r="CD33" s="39">
        <v>2672999</v>
      </c>
      <c r="CE33" s="58">
        <f t="shared" si="124"/>
        <v>-1</v>
      </c>
      <c r="CF33" s="58">
        <f t="shared" si="125"/>
        <v>-1</v>
      </c>
      <c r="CG33" s="49"/>
      <c r="CH33" s="39">
        <v>2672999</v>
      </c>
      <c r="CI33" s="58">
        <f t="shared" si="126"/>
        <v>-1</v>
      </c>
      <c r="CJ33" s="58">
        <f t="shared" si="127"/>
        <v>-1</v>
      </c>
      <c r="CK33" s="58">
        <f t="shared" si="128"/>
        <v>0</v>
      </c>
      <c r="CL33" s="49"/>
      <c r="CM33" s="39">
        <v>2673000</v>
      </c>
      <c r="CN33" s="58">
        <f t="shared" si="160"/>
        <v>0</v>
      </c>
      <c r="CO33" s="58">
        <f t="shared" si="129"/>
        <v>0</v>
      </c>
      <c r="CP33" s="58">
        <f t="shared" si="130"/>
        <v>1</v>
      </c>
      <c r="CQ33" s="49"/>
      <c r="CR33" s="39">
        <v>2673000</v>
      </c>
      <c r="CS33" s="58">
        <f t="shared" si="131"/>
        <v>0</v>
      </c>
      <c r="CT33" s="58">
        <f t="shared" si="132"/>
        <v>0</v>
      </c>
      <c r="CU33" s="58">
        <f t="shared" si="133"/>
        <v>1</v>
      </c>
      <c r="CV33" s="58">
        <f t="shared" si="134"/>
        <v>0</v>
      </c>
      <c r="CW33" s="49"/>
      <c r="CX33" s="39">
        <v>2592809</v>
      </c>
      <c r="CY33" s="58">
        <f t="shared" si="68"/>
        <v>-80191</v>
      </c>
      <c r="CZ33" s="58">
        <f t="shared" si="69"/>
        <v>-80191</v>
      </c>
      <c r="DA33" s="58">
        <f t="shared" si="70"/>
        <v>-80190</v>
      </c>
      <c r="DB33" s="58">
        <f t="shared" si="71"/>
        <v>-80191</v>
      </c>
      <c r="DC33" s="49"/>
      <c r="DD33" s="39">
        <v>2592809</v>
      </c>
      <c r="DE33" s="58">
        <f t="shared" si="72"/>
        <v>-80191</v>
      </c>
      <c r="DF33" s="58">
        <f t="shared" si="73"/>
        <v>-80191</v>
      </c>
      <c r="DG33" s="58">
        <f t="shared" si="135"/>
        <v>0</v>
      </c>
      <c r="DH33" s="49"/>
      <c r="DI33" s="39">
        <v>2592809</v>
      </c>
      <c r="DJ33" s="74"/>
      <c r="DK33" s="76"/>
      <c r="DL33" s="58">
        <f t="shared" si="74"/>
        <v>2592809</v>
      </c>
      <c r="DM33" s="73">
        <f t="shared" si="75"/>
        <v>-80191</v>
      </c>
      <c r="DN33" s="81">
        <v>2592809</v>
      </c>
      <c r="DO33" s="10">
        <f t="shared" si="136"/>
        <v>0</v>
      </c>
      <c r="DP33" s="49"/>
      <c r="DQ33" s="78">
        <v>2892809</v>
      </c>
      <c r="DR33" s="78"/>
      <c r="DS33" s="81">
        <f t="shared" si="179"/>
        <v>2892809</v>
      </c>
      <c r="DT33" s="11">
        <f t="shared" si="137"/>
        <v>300000</v>
      </c>
      <c r="DU33" s="10">
        <f t="shared" si="138"/>
        <v>300000</v>
      </c>
      <c r="DV33" s="10">
        <f t="shared" si="139"/>
        <v>300000</v>
      </c>
      <c r="DW33" s="10">
        <f t="shared" si="140"/>
        <v>300000</v>
      </c>
      <c r="DX33" s="49"/>
      <c r="DY33" s="86"/>
      <c r="DZ33" s="81">
        <v>2592809</v>
      </c>
      <c r="EA33" s="11">
        <f t="shared" si="180"/>
        <v>-2892809</v>
      </c>
      <c r="EB33" s="10">
        <f t="shared" si="181"/>
        <v>-300000</v>
      </c>
      <c r="EC33" s="10">
        <f t="shared" si="143"/>
        <v>0</v>
      </c>
      <c r="ED33" s="10">
        <f t="shared" si="144"/>
        <v>0</v>
      </c>
      <c r="EE33" s="10">
        <f t="shared" si="145"/>
        <v>-300000</v>
      </c>
      <c r="EF33" s="87"/>
      <c r="EG33" s="39"/>
      <c r="EH33" s="81">
        <f t="shared" si="146"/>
        <v>2592809</v>
      </c>
      <c r="EI33" s="11">
        <f t="shared" si="182"/>
        <v>-2892809</v>
      </c>
      <c r="EJ33" s="10">
        <f t="shared" si="183"/>
        <v>0</v>
      </c>
      <c r="EK33" s="10">
        <f t="shared" si="149"/>
        <v>0</v>
      </c>
      <c r="EL33" s="10">
        <f t="shared" si="150"/>
        <v>0</v>
      </c>
      <c r="EM33" s="10">
        <f t="shared" si="151"/>
        <v>-300000</v>
      </c>
      <c r="EN33" s="10">
        <f t="shared" si="152"/>
        <v>0</v>
      </c>
      <c r="EO33" s="87"/>
      <c r="EP33" s="78">
        <v>2892809</v>
      </c>
      <c r="EQ33" s="81">
        <v>2892809</v>
      </c>
      <c r="ER33" s="81"/>
      <c r="ES33" s="81">
        <f t="shared" si="153"/>
        <v>2892809</v>
      </c>
      <c r="ET33" s="10">
        <f t="shared" si="154"/>
        <v>300000</v>
      </c>
      <c r="EU33" s="10">
        <f t="shared" si="155"/>
        <v>300000</v>
      </c>
      <c r="EV33" s="87"/>
      <c r="EW33" s="95"/>
      <c r="EX33" s="81">
        <v>2892809</v>
      </c>
      <c r="EY33" s="10">
        <f t="shared" si="156"/>
        <v>0</v>
      </c>
      <c r="EZ33" s="49"/>
      <c r="FA33" s="81">
        <v>2892809</v>
      </c>
      <c r="FB33" s="10">
        <f t="shared" si="77"/>
        <v>0</v>
      </c>
      <c r="FC33" s="10">
        <f t="shared" si="78"/>
        <v>0</v>
      </c>
      <c r="FD33" s="49"/>
      <c r="FE33" s="81">
        <f t="shared" si="157"/>
        <v>2892809</v>
      </c>
      <c r="FF33" s="10">
        <f t="shared" si="79"/>
        <v>0</v>
      </c>
      <c r="FG33" s="10">
        <f t="shared" si="80"/>
        <v>0</v>
      </c>
      <c r="FH33" s="10">
        <f t="shared" si="81"/>
        <v>0</v>
      </c>
      <c r="FI33" s="49"/>
      <c r="FJ33" s="81">
        <v>2892809</v>
      </c>
      <c r="FK33" s="10">
        <f t="shared" si="82"/>
        <v>0</v>
      </c>
      <c r="FL33" s="10">
        <f t="shared" si="83"/>
        <v>0</v>
      </c>
      <c r="FM33" s="10">
        <f t="shared" si="84"/>
        <v>0</v>
      </c>
      <c r="FN33" s="49"/>
      <c r="FO33" s="99">
        <f t="shared" si="158"/>
        <v>2892809</v>
      </c>
      <c r="FP33" s="10">
        <f t="shared" si="85"/>
        <v>0</v>
      </c>
      <c r="FQ33" s="10">
        <f t="shared" si="86"/>
        <v>0</v>
      </c>
      <c r="FR33" s="10">
        <f t="shared" si="87"/>
        <v>0</v>
      </c>
      <c r="FS33" s="10">
        <f t="shared" si="88"/>
        <v>0</v>
      </c>
      <c r="FT33" s="49"/>
      <c r="FU33" s="99">
        <v>2892809</v>
      </c>
      <c r="FV33" s="10">
        <f t="shared" si="89"/>
        <v>0</v>
      </c>
      <c r="FW33" s="10">
        <f t="shared" si="90"/>
        <v>0</v>
      </c>
      <c r="FX33" s="10">
        <f t="shared" si="91"/>
        <v>0</v>
      </c>
      <c r="FY33" s="10">
        <f t="shared" si="92"/>
        <v>0</v>
      </c>
      <c r="FZ33" s="49"/>
      <c r="GA33" s="99">
        <v>2892809</v>
      </c>
      <c r="GB33" s="99"/>
      <c r="GC33" s="99">
        <f t="shared" si="0"/>
        <v>2892809</v>
      </c>
      <c r="GD33" s="10">
        <f t="shared" si="58"/>
        <v>0</v>
      </c>
      <c r="GE33" s="10">
        <f t="shared" si="59"/>
        <v>0</v>
      </c>
      <c r="GF33" s="10">
        <f t="shared" si="60"/>
        <v>0</v>
      </c>
      <c r="GG33" s="10">
        <f t="shared" si="61"/>
        <v>0</v>
      </c>
      <c r="GH33" s="49"/>
      <c r="GI33" s="61">
        <v>2892809</v>
      </c>
      <c r="GJ33" s="99">
        <f t="shared" si="4"/>
        <v>0</v>
      </c>
      <c r="GK33" s="49"/>
      <c r="GL33" s="63">
        <v>2892809</v>
      </c>
      <c r="GM33" s="122">
        <f t="shared" si="5"/>
        <v>0</v>
      </c>
      <c r="GN33" s="49"/>
      <c r="GO33" s="63">
        <v>3292809</v>
      </c>
      <c r="GP33" s="122">
        <f t="shared" si="6"/>
        <v>400000</v>
      </c>
      <c r="GQ33" s="122">
        <f t="shared" si="7"/>
        <v>400000</v>
      </c>
      <c r="GR33" s="49"/>
      <c r="GS33" s="135">
        <f t="shared" si="8"/>
        <v>3292809</v>
      </c>
      <c r="GT33" s="130">
        <f t="shared" si="9"/>
        <v>400000</v>
      </c>
      <c r="GU33" s="130">
        <f t="shared" si="10"/>
        <v>400000</v>
      </c>
      <c r="GV33" s="130">
        <f t="shared" si="11"/>
        <v>0</v>
      </c>
      <c r="GW33" s="49"/>
      <c r="GX33" s="63">
        <v>2892809</v>
      </c>
      <c r="GY33" s="122">
        <f t="shared" si="12"/>
        <v>0</v>
      </c>
      <c r="GZ33" s="122">
        <f t="shared" si="13"/>
        <v>0</v>
      </c>
      <c r="HA33" s="122">
        <f t="shared" si="14"/>
        <v>-400000</v>
      </c>
      <c r="HB33" s="122">
        <f t="shared" si="15"/>
        <v>-400000</v>
      </c>
      <c r="HC33" s="49"/>
      <c r="HD33" s="63">
        <v>2892809</v>
      </c>
      <c r="HE33" s="122">
        <f t="shared" si="16"/>
        <v>0</v>
      </c>
      <c r="HF33" s="122">
        <f t="shared" si="17"/>
        <v>0</v>
      </c>
      <c r="HG33" s="122">
        <f t="shared" si="1"/>
        <v>-400000</v>
      </c>
      <c r="HH33" s="122">
        <f t="shared" si="18"/>
        <v>0</v>
      </c>
      <c r="HI33" s="49"/>
      <c r="HJ33" s="63">
        <v>3292809</v>
      </c>
      <c r="HK33" s="122">
        <f t="shared" si="19"/>
        <v>400000</v>
      </c>
      <c r="HL33" s="122">
        <f t="shared" si="20"/>
        <v>400000</v>
      </c>
      <c r="HM33" s="122">
        <f t="shared" si="21"/>
        <v>0</v>
      </c>
      <c r="HN33" s="122">
        <f t="shared" si="22"/>
        <v>400000</v>
      </c>
      <c r="HO33" s="49"/>
      <c r="HP33" s="64">
        <v>-400000</v>
      </c>
      <c r="HQ33" s="64">
        <f t="shared" si="23"/>
        <v>2892809</v>
      </c>
      <c r="HR33" s="63">
        <f t="shared" si="24"/>
        <v>3292809</v>
      </c>
      <c r="HS33" s="122">
        <f t="shared" si="25"/>
        <v>400000</v>
      </c>
      <c r="HT33" s="122">
        <f t="shared" si="26"/>
        <v>400000</v>
      </c>
      <c r="HU33" s="122">
        <f t="shared" si="27"/>
        <v>0</v>
      </c>
      <c r="HV33" s="49"/>
      <c r="HW33" s="63">
        <v>2892809</v>
      </c>
      <c r="HX33" s="122">
        <f t="shared" si="28"/>
        <v>-400000</v>
      </c>
      <c r="HY33" s="49"/>
      <c r="HZ33" s="63">
        <v>3292809</v>
      </c>
      <c r="IA33" s="159">
        <f t="shared" si="29"/>
        <v>0</v>
      </c>
      <c r="IB33" s="159">
        <f t="shared" si="30"/>
        <v>400000</v>
      </c>
      <c r="IC33" s="84"/>
      <c r="ID33" s="63">
        <v>3292809</v>
      </c>
      <c r="IE33" s="159">
        <f t="shared" si="31"/>
        <v>0</v>
      </c>
      <c r="IF33" s="159">
        <f t="shared" si="32"/>
        <v>400000</v>
      </c>
      <c r="IG33" s="159">
        <f t="shared" si="33"/>
        <v>0</v>
      </c>
      <c r="IH33" s="84"/>
      <c r="IJ33" s="63">
        <v>3292809</v>
      </c>
      <c r="IK33" s="159">
        <f t="shared" si="34"/>
        <v>0</v>
      </c>
      <c r="IL33" s="159">
        <f t="shared" si="35"/>
        <v>400000</v>
      </c>
      <c r="IM33" s="159">
        <f t="shared" si="36"/>
        <v>0</v>
      </c>
      <c r="IN33" s="84"/>
      <c r="IO33" s="63">
        <v>3292809</v>
      </c>
      <c r="IP33" s="159">
        <f t="shared" si="37"/>
        <v>0</v>
      </c>
      <c r="IQ33" s="159">
        <f t="shared" si="38"/>
        <v>400000</v>
      </c>
      <c r="IR33" s="159">
        <f t="shared" si="39"/>
        <v>0</v>
      </c>
      <c r="IS33" s="159">
        <f t="shared" si="40"/>
        <v>0</v>
      </c>
      <c r="IT33" s="84"/>
      <c r="IU33" s="63">
        <v>3292809</v>
      </c>
      <c r="IV33" s="159">
        <f t="shared" si="41"/>
        <v>0</v>
      </c>
      <c r="IW33" s="159">
        <f t="shared" si="42"/>
        <v>400000</v>
      </c>
      <c r="IX33" s="159">
        <f t="shared" si="43"/>
        <v>0</v>
      </c>
      <c r="IY33" s="159">
        <f t="shared" si="44"/>
        <v>0</v>
      </c>
      <c r="IZ33" s="84"/>
      <c r="JA33" s="63">
        <v>3292809</v>
      </c>
      <c r="JB33" s="159">
        <f t="shared" si="45"/>
        <v>0</v>
      </c>
      <c r="JC33" s="159">
        <f t="shared" si="46"/>
        <v>400000</v>
      </c>
      <c r="JD33" s="159">
        <f t="shared" si="47"/>
        <v>0</v>
      </c>
      <c r="JE33" s="159">
        <f t="shared" si="48"/>
        <v>0</v>
      </c>
      <c r="JF33" s="159">
        <f t="shared" si="49"/>
        <v>0</v>
      </c>
      <c r="JG33" s="84"/>
      <c r="JH33" s="63">
        <v>3292809</v>
      </c>
      <c r="JI33" s="159">
        <f t="shared" si="50"/>
        <v>400000</v>
      </c>
      <c r="JJ33" s="159">
        <f t="shared" si="51"/>
        <v>0</v>
      </c>
      <c r="JK33" s="77"/>
      <c r="JL33" s="64">
        <v>3292809</v>
      </c>
      <c r="JM33" s="159">
        <f t="shared" si="52"/>
        <v>0</v>
      </c>
      <c r="JN33" s="159">
        <f t="shared" si="53"/>
        <v>0</v>
      </c>
      <c r="JO33" s="13"/>
    </row>
    <row r="34" spans="1:275" ht="13.5" hidden="1" customHeight="1" x14ac:dyDescent="0.2">
      <c r="A34" s="9" t="s">
        <v>429</v>
      </c>
      <c r="B34" s="171"/>
      <c r="C34" s="12" t="s">
        <v>430</v>
      </c>
      <c r="D34" s="65">
        <v>0</v>
      </c>
      <c r="E34" s="65"/>
      <c r="F34" s="10">
        <f t="shared" si="93"/>
        <v>0</v>
      </c>
      <c r="G34" s="10"/>
      <c r="H34" s="10">
        <f t="shared" si="94"/>
        <v>0</v>
      </c>
      <c r="I34" s="10">
        <f t="shared" si="163"/>
        <v>0</v>
      </c>
      <c r="J34" s="13"/>
      <c r="K34" s="63"/>
      <c r="L34" s="63">
        <f t="shared" si="95"/>
        <v>0</v>
      </c>
      <c r="M34" s="63">
        <f t="shared" si="164"/>
        <v>0</v>
      </c>
      <c r="N34" s="63">
        <f t="shared" si="96"/>
        <v>0</v>
      </c>
      <c r="O34" s="63">
        <v>0</v>
      </c>
      <c r="P34" s="63">
        <f t="shared" si="97"/>
        <v>0</v>
      </c>
      <c r="Q34" s="63">
        <f t="shared" si="165"/>
        <v>0</v>
      </c>
      <c r="R34" s="63">
        <f t="shared" si="98"/>
        <v>0</v>
      </c>
      <c r="S34" s="63">
        <v>0</v>
      </c>
      <c r="T34" s="63">
        <f t="shared" si="99"/>
        <v>0</v>
      </c>
      <c r="U34" s="63">
        <f t="shared" si="166"/>
        <v>0</v>
      </c>
      <c r="V34" s="63">
        <f t="shared" si="159"/>
        <v>0</v>
      </c>
      <c r="W34" s="63">
        <f t="shared" si="100"/>
        <v>0</v>
      </c>
      <c r="X34" s="63">
        <v>0</v>
      </c>
      <c r="Y34" s="63">
        <f t="shared" si="167"/>
        <v>0</v>
      </c>
      <c r="Z34" s="63">
        <f t="shared" si="168"/>
        <v>0</v>
      </c>
      <c r="AA34" s="63">
        <f t="shared" si="101"/>
        <v>0</v>
      </c>
      <c r="AB34" s="63">
        <f t="shared" si="102"/>
        <v>0</v>
      </c>
      <c r="AC34" s="63">
        <v>0</v>
      </c>
      <c r="AD34" s="63">
        <f t="shared" si="169"/>
        <v>0</v>
      </c>
      <c r="AE34" s="63">
        <f t="shared" si="103"/>
        <v>0</v>
      </c>
      <c r="AF34" s="63">
        <f t="shared" si="62"/>
        <v>0</v>
      </c>
      <c r="AG34" s="63">
        <v>0</v>
      </c>
      <c r="AH34" s="63">
        <f t="shared" si="170"/>
        <v>0</v>
      </c>
      <c r="AI34" s="63"/>
      <c r="AJ34" s="63">
        <f t="shared" si="104"/>
        <v>0</v>
      </c>
      <c r="AK34" s="63"/>
      <c r="AL34" s="63"/>
      <c r="AM34" s="63">
        <f t="shared" si="105"/>
        <v>0</v>
      </c>
      <c r="AN34" s="63"/>
      <c r="AO34" s="63">
        <f t="shared" si="106"/>
        <v>0</v>
      </c>
      <c r="AP34" s="63"/>
      <c r="AQ34" s="63"/>
      <c r="AR34" s="63">
        <f t="shared" si="107"/>
        <v>0</v>
      </c>
      <c r="AS34" s="63">
        <f t="shared" si="108"/>
        <v>0</v>
      </c>
      <c r="AT34" s="63"/>
      <c r="AU34" s="63">
        <f t="shared" si="109"/>
        <v>0</v>
      </c>
      <c r="AV34" s="63">
        <f t="shared" si="110"/>
        <v>0</v>
      </c>
      <c r="AW34" s="63">
        <f t="shared" si="111"/>
        <v>0</v>
      </c>
      <c r="AX34" s="63"/>
      <c r="AY34" s="63"/>
      <c r="AZ34" s="63">
        <f t="shared" si="112"/>
        <v>0</v>
      </c>
      <c r="BA34" s="63">
        <f t="shared" si="113"/>
        <v>0</v>
      </c>
      <c r="BB34" s="63">
        <f t="shared" si="114"/>
        <v>0</v>
      </c>
      <c r="BC34" s="40"/>
      <c r="BD34" s="63"/>
      <c r="BE34" s="63">
        <f t="shared" si="115"/>
        <v>0</v>
      </c>
      <c r="BF34" s="63">
        <f t="shared" si="116"/>
        <v>0</v>
      </c>
      <c r="BG34" s="63">
        <f t="shared" si="117"/>
        <v>0</v>
      </c>
      <c r="BH34" s="63">
        <f t="shared" si="118"/>
        <v>0</v>
      </c>
      <c r="BI34" s="49"/>
      <c r="BJ34" s="63"/>
      <c r="BK34" s="64"/>
      <c r="BL34" s="63">
        <f t="shared" si="119"/>
        <v>0</v>
      </c>
      <c r="BM34" s="65"/>
      <c r="BN34" s="63">
        <f t="shared" si="120"/>
        <v>0</v>
      </c>
      <c r="BO34" s="64">
        <f t="shared" si="63"/>
        <v>0</v>
      </c>
      <c r="BP34" s="63">
        <f t="shared" si="64"/>
        <v>0</v>
      </c>
      <c r="BQ34" s="63">
        <f t="shared" si="65"/>
        <v>0</v>
      </c>
      <c r="BR34" s="63">
        <f t="shared" si="66"/>
        <v>0</v>
      </c>
      <c r="BS34" s="63">
        <f t="shared" si="67"/>
        <v>0</v>
      </c>
      <c r="BT34" s="49"/>
      <c r="BU34" s="49"/>
      <c r="BV34" s="48">
        <f t="shared" si="121"/>
        <v>0</v>
      </c>
      <c r="BW34" s="48"/>
      <c r="BX34" s="48">
        <f t="shared" si="122"/>
        <v>0</v>
      </c>
      <c r="BY34" s="48"/>
      <c r="BZ34" s="58">
        <v>0</v>
      </c>
      <c r="CA34" s="58">
        <v>0</v>
      </c>
      <c r="CB34" s="55"/>
      <c r="CC34" s="49"/>
      <c r="CD34" s="39"/>
      <c r="CE34" s="58">
        <f t="shared" si="124"/>
        <v>0</v>
      </c>
      <c r="CF34" s="58">
        <f t="shared" si="125"/>
        <v>0</v>
      </c>
      <c r="CG34" s="49"/>
      <c r="CH34" s="39"/>
      <c r="CI34" s="58">
        <f t="shared" si="126"/>
        <v>0</v>
      </c>
      <c r="CJ34" s="58">
        <f t="shared" si="127"/>
        <v>0</v>
      </c>
      <c r="CK34" s="58">
        <f t="shared" si="128"/>
        <v>0</v>
      </c>
      <c r="CL34" s="49"/>
      <c r="CM34" s="39"/>
      <c r="CN34" s="58">
        <f t="shared" si="160"/>
        <v>0</v>
      </c>
      <c r="CO34" s="58">
        <f t="shared" si="129"/>
        <v>0</v>
      </c>
      <c r="CP34" s="58">
        <f t="shared" si="130"/>
        <v>0</v>
      </c>
      <c r="CQ34" s="49"/>
      <c r="CR34" s="39"/>
      <c r="CS34" s="58">
        <f t="shared" si="131"/>
        <v>0</v>
      </c>
      <c r="CT34" s="58">
        <f t="shared" si="132"/>
        <v>0</v>
      </c>
      <c r="CU34" s="58">
        <f t="shared" si="133"/>
        <v>0</v>
      </c>
      <c r="CV34" s="58">
        <f t="shared" si="134"/>
        <v>0</v>
      </c>
      <c r="CW34" s="49"/>
      <c r="CX34" s="39"/>
      <c r="CY34" s="58">
        <f t="shared" si="68"/>
        <v>0</v>
      </c>
      <c r="CZ34" s="58">
        <f t="shared" si="69"/>
        <v>0</v>
      </c>
      <c r="DA34" s="58">
        <f t="shared" si="70"/>
        <v>0</v>
      </c>
      <c r="DB34" s="58">
        <f t="shared" si="71"/>
        <v>0</v>
      </c>
      <c r="DC34" s="49"/>
      <c r="DD34" s="39"/>
      <c r="DE34" s="58">
        <f t="shared" si="72"/>
        <v>0</v>
      </c>
      <c r="DF34" s="58">
        <f t="shared" si="73"/>
        <v>0</v>
      </c>
      <c r="DG34" s="58">
        <f t="shared" si="135"/>
        <v>0</v>
      </c>
      <c r="DH34" s="49"/>
      <c r="DI34" s="39"/>
      <c r="DJ34" s="49"/>
      <c r="DK34" s="61"/>
      <c r="DL34" s="58">
        <f t="shared" si="74"/>
        <v>0</v>
      </c>
      <c r="DM34" s="73">
        <f t="shared" si="75"/>
        <v>0</v>
      </c>
      <c r="DN34" s="81">
        <v>0</v>
      </c>
      <c r="DO34" s="10">
        <f t="shared" si="136"/>
        <v>0</v>
      </c>
      <c r="DP34" s="49"/>
      <c r="DQ34" s="78"/>
      <c r="DR34" s="78"/>
      <c r="DS34" s="81">
        <f t="shared" si="179"/>
        <v>0</v>
      </c>
      <c r="DT34" s="11">
        <f t="shared" si="137"/>
        <v>0</v>
      </c>
      <c r="DU34" s="10">
        <f t="shared" si="138"/>
        <v>0</v>
      </c>
      <c r="DV34" s="10">
        <f t="shared" si="139"/>
        <v>0</v>
      </c>
      <c r="DW34" s="10">
        <f t="shared" si="140"/>
        <v>0</v>
      </c>
      <c r="DX34" s="49"/>
      <c r="DY34" s="86"/>
      <c r="DZ34" s="81"/>
      <c r="EA34" s="11">
        <f t="shared" si="180"/>
        <v>0</v>
      </c>
      <c r="EB34" s="10">
        <f t="shared" si="181"/>
        <v>0</v>
      </c>
      <c r="EC34" s="10">
        <f t="shared" si="143"/>
        <v>0</v>
      </c>
      <c r="ED34" s="10">
        <f t="shared" si="144"/>
        <v>0</v>
      </c>
      <c r="EE34" s="10">
        <f t="shared" si="145"/>
        <v>0</v>
      </c>
      <c r="EF34" s="87"/>
      <c r="EG34" s="39"/>
      <c r="EH34" s="81">
        <f t="shared" si="146"/>
        <v>0</v>
      </c>
      <c r="EI34" s="11">
        <f t="shared" si="182"/>
        <v>0</v>
      </c>
      <c r="EJ34" s="10">
        <f t="shared" si="183"/>
        <v>0</v>
      </c>
      <c r="EK34" s="10">
        <f t="shared" si="149"/>
        <v>0</v>
      </c>
      <c r="EL34" s="10">
        <f t="shared" si="150"/>
        <v>0</v>
      </c>
      <c r="EM34" s="10">
        <f t="shared" si="151"/>
        <v>0</v>
      </c>
      <c r="EN34" s="10">
        <f t="shared" si="152"/>
        <v>0</v>
      </c>
      <c r="EO34" s="87"/>
      <c r="EP34" s="78"/>
      <c r="EQ34" s="81"/>
      <c r="ER34" s="81"/>
      <c r="ES34" s="81">
        <f t="shared" si="153"/>
        <v>0</v>
      </c>
      <c r="ET34" s="10">
        <f t="shared" si="154"/>
        <v>0</v>
      </c>
      <c r="EU34" s="10">
        <f t="shared" si="155"/>
        <v>0</v>
      </c>
      <c r="EV34" s="87"/>
      <c r="EW34" s="95"/>
      <c r="EX34" s="81">
        <v>0</v>
      </c>
      <c r="EY34" s="10">
        <f t="shared" si="156"/>
        <v>0</v>
      </c>
      <c r="EZ34" s="49"/>
      <c r="FA34" s="81"/>
      <c r="FB34" s="10">
        <f t="shared" si="77"/>
        <v>0</v>
      </c>
      <c r="FC34" s="10">
        <f t="shared" si="78"/>
        <v>0</v>
      </c>
      <c r="FD34" s="49"/>
      <c r="FE34" s="81">
        <f t="shared" si="157"/>
        <v>0</v>
      </c>
      <c r="FF34" s="10">
        <f t="shared" si="79"/>
        <v>0</v>
      </c>
      <c r="FG34" s="10">
        <f t="shared" si="80"/>
        <v>0</v>
      </c>
      <c r="FH34" s="10">
        <f t="shared" si="81"/>
        <v>0</v>
      </c>
      <c r="FI34" s="49"/>
      <c r="FJ34" s="81"/>
      <c r="FK34" s="10">
        <f t="shared" si="82"/>
        <v>0</v>
      </c>
      <c r="FL34" s="10">
        <f t="shared" si="83"/>
        <v>0</v>
      </c>
      <c r="FM34" s="10">
        <f t="shared" si="84"/>
        <v>0</v>
      </c>
      <c r="FN34" s="49"/>
      <c r="FO34" s="99">
        <f t="shared" si="158"/>
        <v>0</v>
      </c>
      <c r="FP34" s="10">
        <f t="shared" si="85"/>
        <v>0</v>
      </c>
      <c r="FQ34" s="10">
        <f t="shared" si="86"/>
        <v>0</v>
      </c>
      <c r="FR34" s="10">
        <f t="shared" si="87"/>
        <v>0</v>
      </c>
      <c r="FS34" s="10">
        <f t="shared" si="88"/>
        <v>0</v>
      </c>
      <c r="FT34" s="49"/>
      <c r="FU34" s="99">
        <f t="shared" ref="FU34" si="193">FP34</f>
        <v>0</v>
      </c>
      <c r="FV34" s="10">
        <f t="shared" si="89"/>
        <v>0</v>
      </c>
      <c r="FW34" s="10">
        <f t="shared" si="90"/>
        <v>0</v>
      </c>
      <c r="FX34" s="10">
        <f t="shared" si="91"/>
        <v>0</v>
      </c>
      <c r="FY34" s="10">
        <f t="shared" si="92"/>
        <v>0</v>
      </c>
      <c r="FZ34" s="49"/>
      <c r="GA34" s="99">
        <f t="shared" ref="GA34" si="194">FV34</f>
        <v>0</v>
      </c>
      <c r="GB34" s="99"/>
      <c r="GC34" s="99">
        <f t="shared" si="0"/>
        <v>0</v>
      </c>
      <c r="GD34" s="10">
        <f t="shared" si="58"/>
        <v>0</v>
      </c>
      <c r="GE34" s="10">
        <f t="shared" si="59"/>
        <v>0</v>
      </c>
      <c r="GF34" s="10">
        <f t="shared" si="60"/>
        <v>0</v>
      </c>
      <c r="GG34" s="10">
        <f t="shared" si="61"/>
        <v>0</v>
      </c>
      <c r="GH34" s="49"/>
      <c r="GI34" s="61"/>
      <c r="GJ34" s="99">
        <f t="shared" si="4"/>
        <v>0</v>
      </c>
      <c r="GK34" s="49"/>
      <c r="GL34" s="63"/>
      <c r="GM34" s="122">
        <f t="shared" si="5"/>
        <v>0</v>
      </c>
      <c r="GN34" s="49"/>
      <c r="GO34" s="63"/>
      <c r="GP34" s="122">
        <f t="shared" si="6"/>
        <v>0</v>
      </c>
      <c r="GQ34" s="122">
        <f t="shared" si="7"/>
        <v>0</v>
      </c>
      <c r="GR34" s="49"/>
      <c r="GS34" s="135">
        <f t="shared" si="8"/>
        <v>0</v>
      </c>
      <c r="GT34" s="130">
        <f t="shared" si="9"/>
        <v>0</v>
      </c>
      <c r="GU34" s="130">
        <f t="shared" si="10"/>
        <v>0</v>
      </c>
      <c r="GV34" s="130">
        <f t="shared" si="11"/>
        <v>0</v>
      </c>
      <c r="GW34" s="49"/>
      <c r="GX34" s="63"/>
      <c r="GY34" s="122">
        <f t="shared" si="12"/>
        <v>0</v>
      </c>
      <c r="GZ34" s="122">
        <f t="shared" si="13"/>
        <v>0</v>
      </c>
      <c r="HA34" s="122">
        <f t="shared" si="14"/>
        <v>0</v>
      </c>
      <c r="HB34" s="122">
        <f t="shared" si="15"/>
        <v>0</v>
      </c>
      <c r="HC34" s="49"/>
      <c r="HD34" s="63"/>
      <c r="HE34" s="122">
        <f t="shared" si="16"/>
        <v>0</v>
      </c>
      <c r="HF34" s="122">
        <f t="shared" si="17"/>
        <v>0</v>
      </c>
      <c r="HG34" s="122">
        <f t="shared" si="1"/>
        <v>0</v>
      </c>
      <c r="HH34" s="122">
        <f t="shared" si="18"/>
        <v>0</v>
      </c>
      <c r="HI34" s="49"/>
      <c r="HJ34" s="63"/>
      <c r="HK34" s="122">
        <f t="shared" si="19"/>
        <v>0</v>
      </c>
      <c r="HL34" s="122">
        <f t="shared" si="20"/>
        <v>0</v>
      </c>
      <c r="HM34" s="122">
        <f t="shared" si="21"/>
        <v>0</v>
      </c>
      <c r="HN34" s="122">
        <f t="shared" si="22"/>
        <v>0</v>
      </c>
      <c r="HO34" s="49"/>
      <c r="HP34" s="64"/>
      <c r="HQ34" s="64">
        <f t="shared" si="23"/>
        <v>0</v>
      </c>
      <c r="HR34" s="63">
        <f t="shared" si="24"/>
        <v>0</v>
      </c>
      <c r="HS34" s="122">
        <f t="shared" si="25"/>
        <v>0</v>
      </c>
      <c r="HT34" s="122">
        <f t="shared" si="26"/>
        <v>0</v>
      </c>
      <c r="HU34" s="122">
        <f t="shared" si="27"/>
        <v>0</v>
      </c>
      <c r="HV34" s="49"/>
      <c r="HW34" s="63"/>
      <c r="HX34" s="122">
        <f t="shared" si="28"/>
        <v>0</v>
      </c>
      <c r="HY34" s="49"/>
      <c r="HZ34" s="63"/>
      <c r="IA34" s="159">
        <f t="shared" si="29"/>
        <v>0</v>
      </c>
      <c r="IB34" s="159">
        <f t="shared" si="30"/>
        <v>0</v>
      </c>
      <c r="IC34" s="84"/>
      <c r="ID34" s="63"/>
      <c r="IE34" s="159">
        <f t="shared" si="31"/>
        <v>0</v>
      </c>
      <c r="IF34" s="159">
        <f t="shared" si="32"/>
        <v>0</v>
      </c>
      <c r="IG34" s="159">
        <f t="shared" si="33"/>
        <v>0</v>
      </c>
      <c r="IH34" s="84"/>
      <c r="IJ34" s="63"/>
      <c r="IK34" s="159">
        <f t="shared" si="34"/>
        <v>0</v>
      </c>
      <c r="IL34" s="159">
        <f t="shared" si="35"/>
        <v>0</v>
      </c>
      <c r="IM34" s="159">
        <f t="shared" si="36"/>
        <v>0</v>
      </c>
      <c r="IN34" s="84"/>
      <c r="IO34" s="63"/>
      <c r="IP34" s="159">
        <f t="shared" si="37"/>
        <v>0</v>
      </c>
      <c r="IQ34" s="159">
        <f t="shared" si="38"/>
        <v>0</v>
      </c>
      <c r="IR34" s="159">
        <f t="shared" si="39"/>
        <v>0</v>
      </c>
      <c r="IS34" s="159">
        <f t="shared" si="40"/>
        <v>0</v>
      </c>
      <c r="IT34" s="84"/>
      <c r="IU34" s="63"/>
      <c r="IV34" s="159">
        <f t="shared" si="41"/>
        <v>0</v>
      </c>
      <c r="IW34" s="159">
        <f t="shared" si="42"/>
        <v>0</v>
      </c>
      <c r="IX34" s="159">
        <f t="shared" si="43"/>
        <v>0</v>
      </c>
      <c r="IY34" s="159">
        <f t="shared" si="44"/>
        <v>0</v>
      </c>
      <c r="IZ34" s="84"/>
      <c r="JA34" s="63"/>
      <c r="JB34" s="159">
        <f t="shared" si="45"/>
        <v>0</v>
      </c>
      <c r="JC34" s="159">
        <f t="shared" si="46"/>
        <v>0</v>
      </c>
      <c r="JD34" s="159">
        <f t="shared" si="47"/>
        <v>0</v>
      </c>
      <c r="JE34" s="159">
        <f t="shared" si="48"/>
        <v>0</v>
      </c>
      <c r="JF34" s="159">
        <f t="shared" si="49"/>
        <v>0</v>
      </c>
      <c r="JG34" s="84"/>
      <c r="JH34" s="63"/>
      <c r="JI34" s="159">
        <f t="shared" si="50"/>
        <v>0</v>
      </c>
      <c r="JJ34" s="159">
        <f t="shared" si="51"/>
        <v>0</v>
      </c>
      <c r="JK34" s="77"/>
      <c r="JL34" s="64"/>
      <c r="JM34" s="159">
        <f t="shared" si="52"/>
        <v>0</v>
      </c>
      <c r="JN34" s="159">
        <f t="shared" si="53"/>
        <v>0</v>
      </c>
      <c r="JO34" s="13"/>
    </row>
    <row r="35" spans="1:275" ht="20.25" customHeight="1" x14ac:dyDescent="0.2">
      <c r="A35" s="110" t="s">
        <v>431</v>
      </c>
      <c r="B35" s="110"/>
      <c r="C35" s="12" t="s">
        <v>432</v>
      </c>
      <c r="D35" s="65">
        <v>5426986</v>
      </c>
      <c r="E35" s="65">
        <v>5426986</v>
      </c>
      <c r="F35" s="10">
        <f t="shared" si="93"/>
        <v>0</v>
      </c>
      <c r="G35" s="10">
        <v>5426986</v>
      </c>
      <c r="H35" s="10">
        <f t="shared" si="94"/>
        <v>0</v>
      </c>
      <c r="I35" s="10">
        <f t="shared" si="163"/>
        <v>0</v>
      </c>
      <c r="J35" s="13"/>
      <c r="K35" s="63">
        <v>5426986</v>
      </c>
      <c r="L35" s="63">
        <f t="shared" si="95"/>
        <v>0</v>
      </c>
      <c r="M35" s="63">
        <f t="shared" si="164"/>
        <v>0</v>
      </c>
      <c r="N35" s="63">
        <f t="shared" si="96"/>
        <v>0</v>
      </c>
      <c r="O35" s="63">
        <v>5426986</v>
      </c>
      <c r="P35" s="63">
        <f t="shared" si="97"/>
        <v>0</v>
      </c>
      <c r="Q35" s="63">
        <f t="shared" si="165"/>
        <v>0</v>
      </c>
      <c r="R35" s="63">
        <f t="shared" si="98"/>
        <v>0</v>
      </c>
      <c r="S35" s="63">
        <v>5426986</v>
      </c>
      <c r="T35" s="63">
        <f t="shared" si="99"/>
        <v>0</v>
      </c>
      <c r="U35" s="63">
        <f t="shared" si="166"/>
        <v>0</v>
      </c>
      <c r="V35" s="63">
        <f t="shared" si="159"/>
        <v>0</v>
      </c>
      <c r="W35" s="63">
        <f t="shared" si="100"/>
        <v>0</v>
      </c>
      <c r="X35" s="63">
        <v>5426986</v>
      </c>
      <c r="Y35" s="63">
        <f t="shared" si="167"/>
        <v>0</v>
      </c>
      <c r="Z35" s="63">
        <f t="shared" si="168"/>
        <v>0</v>
      </c>
      <c r="AA35" s="63">
        <f t="shared" si="101"/>
        <v>0</v>
      </c>
      <c r="AB35" s="63">
        <f t="shared" si="102"/>
        <v>0</v>
      </c>
      <c r="AC35" s="63">
        <v>5426986</v>
      </c>
      <c r="AD35" s="63">
        <f t="shared" si="169"/>
        <v>0</v>
      </c>
      <c r="AE35" s="63">
        <f t="shared" si="103"/>
        <v>0</v>
      </c>
      <c r="AF35" s="63">
        <f t="shared" si="62"/>
        <v>0</v>
      </c>
      <c r="AG35" s="63">
        <v>5426986</v>
      </c>
      <c r="AH35" s="63">
        <f t="shared" si="170"/>
        <v>0</v>
      </c>
      <c r="AI35" s="63"/>
      <c r="AJ35" s="63">
        <f t="shared" si="104"/>
        <v>5426986</v>
      </c>
      <c r="AK35" s="63"/>
      <c r="AL35" s="63"/>
      <c r="AM35" s="63">
        <f t="shared" si="105"/>
        <v>5426986</v>
      </c>
      <c r="AN35" s="63">
        <v>5426986</v>
      </c>
      <c r="AO35" s="63">
        <f t="shared" si="106"/>
        <v>0</v>
      </c>
      <c r="AP35" s="63"/>
      <c r="AQ35" s="63">
        <v>5426986</v>
      </c>
      <c r="AR35" s="63">
        <f t="shared" si="107"/>
        <v>0</v>
      </c>
      <c r="AS35" s="63">
        <f t="shared" si="108"/>
        <v>0</v>
      </c>
      <c r="AT35" s="63">
        <v>5426986</v>
      </c>
      <c r="AU35" s="63">
        <f t="shared" si="109"/>
        <v>0</v>
      </c>
      <c r="AV35" s="63">
        <f t="shared" si="110"/>
        <v>0</v>
      </c>
      <c r="AW35" s="63">
        <f t="shared" si="111"/>
        <v>0</v>
      </c>
      <c r="AX35" s="63"/>
      <c r="AY35" s="63">
        <v>5426986</v>
      </c>
      <c r="AZ35" s="63">
        <f t="shared" si="112"/>
        <v>0</v>
      </c>
      <c r="BA35" s="63">
        <f t="shared" si="113"/>
        <v>0</v>
      </c>
      <c r="BB35" s="63">
        <f t="shared" si="114"/>
        <v>0</v>
      </c>
      <c r="BC35" s="40"/>
      <c r="BD35" s="63">
        <v>5426986</v>
      </c>
      <c r="BE35" s="63">
        <f t="shared" si="115"/>
        <v>0</v>
      </c>
      <c r="BF35" s="63">
        <f t="shared" si="116"/>
        <v>0</v>
      </c>
      <c r="BG35" s="63">
        <f t="shared" si="117"/>
        <v>0</v>
      </c>
      <c r="BH35" s="63">
        <f t="shared" si="118"/>
        <v>0</v>
      </c>
      <c r="BI35" s="49"/>
      <c r="BJ35" s="63">
        <v>5426986</v>
      </c>
      <c r="BK35" s="64"/>
      <c r="BL35" s="63">
        <f t="shared" si="119"/>
        <v>5426986</v>
      </c>
      <c r="BM35" s="65"/>
      <c r="BN35" s="63">
        <f t="shared" si="120"/>
        <v>5426986</v>
      </c>
      <c r="BO35" s="64">
        <f t="shared" si="63"/>
        <v>0</v>
      </c>
      <c r="BP35" s="63">
        <f t="shared" si="64"/>
        <v>0</v>
      </c>
      <c r="BQ35" s="63">
        <f t="shared" si="65"/>
        <v>0</v>
      </c>
      <c r="BR35" s="63">
        <f t="shared" si="66"/>
        <v>0</v>
      </c>
      <c r="BS35" s="63">
        <f t="shared" si="67"/>
        <v>0</v>
      </c>
      <c r="BT35" s="49"/>
      <c r="BU35" s="49"/>
      <c r="BV35" s="48">
        <f t="shared" si="121"/>
        <v>5426986</v>
      </c>
      <c r="BW35" s="48"/>
      <c r="BX35" s="48">
        <f t="shared" si="122"/>
        <v>5426986</v>
      </c>
      <c r="BY35" s="48"/>
      <c r="BZ35" s="58">
        <v>5426986</v>
      </c>
      <c r="CA35" s="58">
        <v>5426986</v>
      </c>
      <c r="CB35" s="55">
        <f t="shared" ref="CB35:CB46" si="195">CA35-BZ35</f>
        <v>0</v>
      </c>
      <c r="CC35" s="49"/>
      <c r="CD35" s="39">
        <v>5426986</v>
      </c>
      <c r="CE35" s="58">
        <f t="shared" si="124"/>
        <v>0</v>
      </c>
      <c r="CF35" s="58">
        <f t="shared" si="125"/>
        <v>0</v>
      </c>
      <c r="CG35" s="49"/>
      <c r="CH35" s="39">
        <v>5426986</v>
      </c>
      <c r="CI35" s="58">
        <f t="shared" si="126"/>
        <v>0</v>
      </c>
      <c r="CJ35" s="58">
        <f t="shared" si="127"/>
        <v>0</v>
      </c>
      <c r="CK35" s="58">
        <f t="shared" si="128"/>
        <v>0</v>
      </c>
      <c r="CL35" s="49"/>
      <c r="CM35" s="39">
        <v>5426986</v>
      </c>
      <c r="CN35" s="58">
        <f t="shared" si="160"/>
        <v>0</v>
      </c>
      <c r="CO35" s="58">
        <f t="shared" si="129"/>
        <v>0</v>
      </c>
      <c r="CP35" s="58">
        <f t="shared" si="130"/>
        <v>0</v>
      </c>
      <c r="CQ35" s="49"/>
      <c r="CR35" s="39">
        <v>5426986</v>
      </c>
      <c r="CS35" s="58">
        <f t="shared" si="131"/>
        <v>0</v>
      </c>
      <c r="CT35" s="58">
        <f t="shared" si="132"/>
        <v>0</v>
      </c>
      <c r="CU35" s="58">
        <f t="shared" si="133"/>
        <v>0</v>
      </c>
      <c r="CV35" s="58">
        <f t="shared" si="134"/>
        <v>0</v>
      </c>
      <c r="CW35" s="49"/>
      <c r="CX35" s="39">
        <v>5314176</v>
      </c>
      <c r="CY35" s="58">
        <f t="shared" si="68"/>
        <v>-112810</v>
      </c>
      <c r="CZ35" s="58">
        <f t="shared" si="69"/>
        <v>-112810</v>
      </c>
      <c r="DA35" s="58">
        <f t="shared" si="70"/>
        <v>-112810</v>
      </c>
      <c r="DB35" s="58">
        <f t="shared" si="71"/>
        <v>-112810</v>
      </c>
      <c r="DC35" s="49"/>
      <c r="DD35" s="39">
        <v>5314176</v>
      </c>
      <c r="DE35" s="58">
        <f t="shared" si="72"/>
        <v>-112810</v>
      </c>
      <c r="DF35" s="58">
        <f t="shared" si="73"/>
        <v>-112810</v>
      </c>
      <c r="DG35" s="58">
        <f t="shared" si="135"/>
        <v>0</v>
      </c>
      <c r="DH35" s="49"/>
      <c r="DI35" s="39">
        <v>5314176</v>
      </c>
      <c r="DJ35" s="49"/>
      <c r="DK35" s="61"/>
      <c r="DL35" s="58">
        <f t="shared" si="74"/>
        <v>5314176</v>
      </c>
      <c r="DM35" s="73">
        <f t="shared" si="75"/>
        <v>-112810</v>
      </c>
      <c r="DN35" s="81">
        <v>5314176</v>
      </c>
      <c r="DO35" s="10">
        <f t="shared" si="136"/>
        <v>0</v>
      </c>
      <c r="DP35" s="49"/>
      <c r="DQ35" s="78">
        <v>5314176</v>
      </c>
      <c r="DR35" s="78"/>
      <c r="DS35" s="81">
        <f t="shared" si="179"/>
        <v>5314176</v>
      </c>
      <c r="DT35" s="11">
        <f t="shared" si="137"/>
        <v>0</v>
      </c>
      <c r="DU35" s="10">
        <f t="shared" si="138"/>
        <v>0</v>
      </c>
      <c r="DV35" s="10">
        <f t="shared" si="139"/>
        <v>0</v>
      </c>
      <c r="DW35" s="10">
        <f t="shared" si="140"/>
        <v>0</v>
      </c>
      <c r="DX35" s="49"/>
      <c r="DY35" s="86"/>
      <c r="DZ35" s="81">
        <v>5314176</v>
      </c>
      <c r="EA35" s="11">
        <f t="shared" si="180"/>
        <v>-5314176</v>
      </c>
      <c r="EB35" s="10">
        <f t="shared" si="181"/>
        <v>0</v>
      </c>
      <c r="EC35" s="10">
        <f t="shared" si="143"/>
        <v>0</v>
      </c>
      <c r="ED35" s="10">
        <f t="shared" si="144"/>
        <v>0</v>
      </c>
      <c r="EE35" s="10">
        <f t="shared" si="145"/>
        <v>0</v>
      </c>
      <c r="EF35" s="87"/>
      <c r="EG35" s="39">
        <f>10000</f>
        <v>10000</v>
      </c>
      <c r="EH35" s="81">
        <f t="shared" si="146"/>
        <v>5324176</v>
      </c>
      <c r="EI35" s="11">
        <f t="shared" si="182"/>
        <v>-5314176</v>
      </c>
      <c r="EJ35" s="10">
        <f t="shared" si="183"/>
        <v>0</v>
      </c>
      <c r="EK35" s="10">
        <f t="shared" si="149"/>
        <v>10000</v>
      </c>
      <c r="EL35" s="10">
        <f t="shared" si="150"/>
        <v>10000</v>
      </c>
      <c r="EM35" s="10">
        <f t="shared" si="151"/>
        <v>10000</v>
      </c>
      <c r="EN35" s="10">
        <f t="shared" si="152"/>
        <v>10000</v>
      </c>
      <c r="EO35" s="87" t="s">
        <v>433</v>
      </c>
      <c r="EP35" s="78">
        <v>5324176</v>
      </c>
      <c r="EQ35" s="81">
        <v>5324176</v>
      </c>
      <c r="ER35" s="81"/>
      <c r="ES35" s="81">
        <f t="shared" si="153"/>
        <v>5324176</v>
      </c>
      <c r="ET35" s="10">
        <f t="shared" si="154"/>
        <v>10000</v>
      </c>
      <c r="EU35" s="10">
        <f t="shared" si="155"/>
        <v>10000</v>
      </c>
      <c r="EV35" s="87" t="s">
        <v>434</v>
      </c>
      <c r="EW35" s="95" t="s">
        <v>434</v>
      </c>
      <c r="EX35" s="81">
        <v>5314176</v>
      </c>
      <c r="EY35" s="10">
        <f t="shared" si="156"/>
        <v>-10000</v>
      </c>
      <c r="EZ35" s="49" t="s">
        <v>233</v>
      </c>
      <c r="FA35" s="81">
        <v>5314176</v>
      </c>
      <c r="FB35" s="10">
        <f t="shared" si="77"/>
        <v>-10000</v>
      </c>
      <c r="FC35" s="10">
        <f t="shared" si="78"/>
        <v>0</v>
      </c>
      <c r="FD35" s="49" t="s">
        <v>435</v>
      </c>
      <c r="FE35" s="81">
        <f t="shared" si="157"/>
        <v>5314176</v>
      </c>
      <c r="FF35" s="10">
        <f t="shared" si="79"/>
        <v>-10000</v>
      </c>
      <c r="FG35" s="10">
        <f t="shared" si="80"/>
        <v>0</v>
      </c>
      <c r="FH35" s="10">
        <f t="shared" si="81"/>
        <v>0</v>
      </c>
      <c r="FI35" s="49"/>
      <c r="FJ35" s="81">
        <v>5314176</v>
      </c>
      <c r="FK35" s="10">
        <f t="shared" si="82"/>
        <v>-10000</v>
      </c>
      <c r="FL35" s="10">
        <f t="shared" si="83"/>
        <v>0</v>
      </c>
      <c r="FM35" s="10">
        <f t="shared" si="84"/>
        <v>0</v>
      </c>
      <c r="FN35" s="49" t="s">
        <v>436</v>
      </c>
      <c r="FO35" s="99">
        <f t="shared" si="158"/>
        <v>5314176</v>
      </c>
      <c r="FP35" s="10">
        <f t="shared" si="85"/>
        <v>-10000</v>
      </c>
      <c r="FQ35" s="10">
        <f t="shared" si="86"/>
        <v>0</v>
      </c>
      <c r="FR35" s="10">
        <f t="shared" si="87"/>
        <v>0</v>
      </c>
      <c r="FS35" s="10">
        <f t="shared" si="88"/>
        <v>0</v>
      </c>
      <c r="FT35" s="49"/>
      <c r="FU35" s="99">
        <v>5314176</v>
      </c>
      <c r="FV35" s="10">
        <f t="shared" si="89"/>
        <v>-10000</v>
      </c>
      <c r="FW35" s="10">
        <f t="shared" si="90"/>
        <v>0</v>
      </c>
      <c r="FX35" s="10">
        <f t="shared" si="91"/>
        <v>0</v>
      </c>
      <c r="FY35" s="10">
        <f t="shared" si="92"/>
        <v>0</v>
      </c>
      <c r="FZ35" s="49" t="s">
        <v>437</v>
      </c>
      <c r="GA35" s="99">
        <v>5314176</v>
      </c>
      <c r="GB35" s="99"/>
      <c r="GC35" s="99">
        <f t="shared" si="0"/>
        <v>5314176</v>
      </c>
      <c r="GD35" s="10">
        <f t="shared" si="58"/>
        <v>-10000</v>
      </c>
      <c r="GE35" s="10">
        <f t="shared" si="59"/>
        <v>0</v>
      </c>
      <c r="GF35" s="10">
        <f t="shared" si="60"/>
        <v>0</v>
      </c>
      <c r="GG35" s="10">
        <f t="shared" si="61"/>
        <v>0</v>
      </c>
      <c r="GH35" s="49" t="s">
        <v>437</v>
      </c>
      <c r="GI35" s="61">
        <v>5314176</v>
      </c>
      <c r="GJ35" s="99">
        <f t="shared" si="4"/>
        <v>0</v>
      </c>
      <c r="GK35" s="49"/>
      <c r="GL35" s="63">
        <v>5314176</v>
      </c>
      <c r="GM35" s="122">
        <f t="shared" si="5"/>
        <v>0</v>
      </c>
      <c r="GN35" s="49"/>
      <c r="GO35" s="63">
        <v>5314176</v>
      </c>
      <c r="GP35" s="122">
        <f t="shared" si="6"/>
        <v>0</v>
      </c>
      <c r="GQ35" s="122">
        <f t="shared" si="7"/>
        <v>0</v>
      </c>
      <c r="GR35" s="49"/>
      <c r="GS35" s="135">
        <f t="shared" si="8"/>
        <v>5314176</v>
      </c>
      <c r="GT35" s="130">
        <f t="shared" si="9"/>
        <v>0</v>
      </c>
      <c r="GU35" s="130">
        <f t="shared" si="10"/>
        <v>0</v>
      </c>
      <c r="GV35" s="130">
        <f t="shared" si="11"/>
        <v>0</v>
      </c>
      <c r="GW35" s="49"/>
      <c r="GX35" s="63">
        <v>5314176</v>
      </c>
      <c r="GY35" s="122">
        <f t="shared" si="12"/>
        <v>0</v>
      </c>
      <c r="GZ35" s="122">
        <f t="shared" si="13"/>
        <v>0</v>
      </c>
      <c r="HA35" s="122">
        <f t="shared" si="14"/>
        <v>0</v>
      </c>
      <c r="HB35" s="122">
        <f t="shared" si="15"/>
        <v>0</v>
      </c>
      <c r="HC35" s="49"/>
      <c r="HD35" s="63">
        <v>5314176</v>
      </c>
      <c r="HE35" s="122">
        <f t="shared" si="16"/>
        <v>0</v>
      </c>
      <c r="HF35" s="122">
        <f t="shared" si="17"/>
        <v>0</v>
      </c>
      <c r="HG35" s="122">
        <f t="shared" si="1"/>
        <v>0</v>
      </c>
      <c r="HH35" s="122">
        <f t="shared" si="18"/>
        <v>0</v>
      </c>
      <c r="HI35" s="49"/>
      <c r="HJ35" s="63">
        <v>5314176</v>
      </c>
      <c r="HK35" s="122">
        <f t="shared" si="19"/>
        <v>0</v>
      </c>
      <c r="HL35" s="122">
        <f t="shared" si="20"/>
        <v>0</v>
      </c>
      <c r="HM35" s="122">
        <f t="shared" si="21"/>
        <v>0</v>
      </c>
      <c r="HN35" s="122">
        <f t="shared" si="22"/>
        <v>0</v>
      </c>
      <c r="HO35" s="49"/>
      <c r="HP35" s="64"/>
      <c r="HQ35" s="64">
        <f t="shared" si="23"/>
        <v>5314176</v>
      </c>
      <c r="HR35" s="63">
        <f t="shared" si="24"/>
        <v>5314176</v>
      </c>
      <c r="HS35" s="122">
        <f t="shared" si="25"/>
        <v>0</v>
      </c>
      <c r="HT35" s="122">
        <f t="shared" si="26"/>
        <v>0</v>
      </c>
      <c r="HU35" s="122">
        <f t="shared" si="27"/>
        <v>0</v>
      </c>
      <c r="HV35" s="49"/>
      <c r="HW35" s="63">
        <v>5314176</v>
      </c>
      <c r="HX35" s="122">
        <f t="shared" si="28"/>
        <v>0</v>
      </c>
      <c r="HY35" s="49"/>
      <c r="HZ35" s="63">
        <v>5314176</v>
      </c>
      <c r="IA35" s="159">
        <f t="shared" si="29"/>
        <v>0</v>
      </c>
      <c r="IB35" s="159">
        <f t="shared" si="30"/>
        <v>0</v>
      </c>
      <c r="IC35" s="84"/>
      <c r="ID35" s="63">
        <v>5314176</v>
      </c>
      <c r="IE35" s="159">
        <f t="shared" si="31"/>
        <v>0</v>
      </c>
      <c r="IF35" s="159">
        <f t="shared" si="32"/>
        <v>0</v>
      </c>
      <c r="IG35" s="159">
        <f t="shared" si="33"/>
        <v>0</v>
      </c>
      <c r="IH35" s="84"/>
      <c r="IJ35" s="63">
        <v>5314176</v>
      </c>
      <c r="IK35" s="159">
        <f t="shared" si="34"/>
        <v>0</v>
      </c>
      <c r="IL35" s="159">
        <f t="shared" si="35"/>
        <v>0</v>
      </c>
      <c r="IM35" s="159">
        <f t="shared" si="36"/>
        <v>0</v>
      </c>
      <c r="IN35" s="84"/>
      <c r="IO35" s="63">
        <v>5314176</v>
      </c>
      <c r="IP35" s="159">
        <f t="shared" si="37"/>
        <v>0</v>
      </c>
      <c r="IQ35" s="159">
        <f t="shared" si="38"/>
        <v>0</v>
      </c>
      <c r="IR35" s="159">
        <f t="shared" si="39"/>
        <v>0</v>
      </c>
      <c r="IS35" s="159">
        <f t="shared" si="40"/>
        <v>0</v>
      </c>
      <c r="IT35" s="84"/>
      <c r="IU35" s="63">
        <v>5314176</v>
      </c>
      <c r="IV35" s="159">
        <f t="shared" si="41"/>
        <v>0</v>
      </c>
      <c r="IW35" s="159">
        <f t="shared" si="42"/>
        <v>0</v>
      </c>
      <c r="IX35" s="159">
        <f t="shared" si="43"/>
        <v>0</v>
      </c>
      <c r="IY35" s="159">
        <f t="shared" si="44"/>
        <v>0</v>
      </c>
      <c r="IZ35" s="84"/>
      <c r="JA35" s="63">
        <v>5314176</v>
      </c>
      <c r="JB35" s="159">
        <f t="shared" si="45"/>
        <v>0</v>
      </c>
      <c r="JC35" s="159">
        <f t="shared" si="46"/>
        <v>0</v>
      </c>
      <c r="JD35" s="159">
        <f t="shared" si="47"/>
        <v>0</v>
      </c>
      <c r="JE35" s="159">
        <f t="shared" si="48"/>
        <v>0</v>
      </c>
      <c r="JF35" s="159">
        <f t="shared" si="49"/>
        <v>0</v>
      </c>
      <c r="JG35" s="84"/>
      <c r="JH35" s="63">
        <v>5314176</v>
      </c>
      <c r="JI35" s="159">
        <f t="shared" si="50"/>
        <v>0</v>
      </c>
      <c r="JJ35" s="159">
        <f t="shared" si="51"/>
        <v>0</v>
      </c>
      <c r="JK35" s="77"/>
      <c r="JL35" s="64">
        <v>5314176</v>
      </c>
      <c r="JM35" s="159">
        <f t="shared" si="52"/>
        <v>0</v>
      </c>
      <c r="JN35" s="159">
        <f t="shared" si="53"/>
        <v>0</v>
      </c>
      <c r="JO35" s="13"/>
    </row>
    <row r="36" spans="1:275" ht="38.25" x14ac:dyDescent="0.2">
      <c r="A36" s="9" t="s">
        <v>438</v>
      </c>
      <c r="B36" s="171"/>
      <c r="C36" s="12" t="s">
        <v>439</v>
      </c>
      <c r="D36" s="65">
        <v>4421323</v>
      </c>
      <c r="E36" s="65">
        <v>4396323</v>
      </c>
      <c r="F36" s="10">
        <f t="shared" si="93"/>
        <v>-25000</v>
      </c>
      <c r="G36" s="10">
        <v>4671323</v>
      </c>
      <c r="H36" s="10">
        <f t="shared" si="94"/>
        <v>250000</v>
      </c>
      <c r="I36" s="10">
        <f t="shared" si="163"/>
        <v>275000</v>
      </c>
      <c r="J36" s="13"/>
      <c r="K36" s="63">
        <v>4671323</v>
      </c>
      <c r="L36" s="63">
        <f t="shared" si="95"/>
        <v>250000</v>
      </c>
      <c r="M36" s="63">
        <f t="shared" si="164"/>
        <v>275000</v>
      </c>
      <c r="N36" s="63">
        <f t="shared" si="96"/>
        <v>0</v>
      </c>
      <c r="O36" s="63">
        <v>4396323</v>
      </c>
      <c r="P36" s="63">
        <f t="shared" si="97"/>
        <v>-25000</v>
      </c>
      <c r="Q36" s="63">
        <f t="shared" si="165"/>
        <v>0</v>
      </c>
      <c r="R36" s="63">
        <f t="shared" si="98"/>
        <v>-275000</v>
      </c>
      <c r="S36" s="63">
        <v>4396323</v>
      </c>
      <c r="T36" s="63">
        <f t="shared" si="99"/>
        <v>-25000</v>
      </c>
      <c r="U36" s="63">
        <f t="shared" si="166"/>
        <v>0</v>
      </c>
      <c r="V36" s="63">
        <f t="shared" si="159"/>
        <v>-275000</v>
      </c>
      <c r="W36" s="63">
        <f t="shared" si="100"/>
        <v>0</v>
      </c>
      <c r="X36" s="63">
        <v>4671323</v>
      </c>
      <c r="Y36" s="63">
        <f t="shared" si="167"/>
        <v>250000</v>
      </c>
      <c r="Z36" s="63">
        <f t="shared" si="168"/>
        <v>275000</v>
      </c>
      <c r="AA36" s="63">
        <f t="shared" si="101"/>
        <v>0</v>
      </c>
      <c r="AB36" s="63">
        <f t="shared" si="102"/>
        <v>275000</v>
      </c>
      <c r="AC36" s="63">
        <v>4671323</v>
      </c>
      <c r="AD36" s="63">
        <f t="shared" si="169"/>
        <v>250000</v>
      </c>
      <c r="AE36" s="63">
        <f t="shared" si="103"/>
        <v>0</v>
      </c>
      <c r="AF36" s="63">
        <f t="shared" si="62"/>
        <v>0</v>
      </c>
      <c r="AG36" s="63">
        <v>4671323</v>
      </c>
      <c r="AH36" s="63">
        <f t="shared" si="170"/>
        <v>250000</v>
      </c>
      <c r="AI36" s="63"/>
      <c r="AJ36" s="63">
        <f t="shared" si="104"/>
        <v>4671323</v>
      </c>
      <c r="AK36" s="63"/>
      <c r="AL36" s="63"/>
      <c r="AM36" s="63">
        <f t="shared" si="105"/>
        <v>4671323</v>
      </c>
      <c r="AN36" s="63">
        <v>4421322</v>
      </c>
      <c r="AO36" s="63">
        <f t="shared" si="106"/>
        <v>-250001</v>
      </c>
      <c r="AP36" s="63" t="s">
        <v>440</v>
      </c>
      <c r="AQ36" s="63">
        <v>4671324</v>
      </c>
      <c r="AR36" s="63">
        <f t="shared" si="107"/>
        <v>1</v>
      </c>
      <c r="AS36" s="63">
        <f t="shared" si="108"/>
        <v>250002</v>
      </c>
      <c r="AT36" s="63">
        <v>4671324</v>
      </c>
      <c r="AU36" s="63">
        <f t="shared" si="109"/>
        <v>1</v>
      </c>
      <c r="AV36" s="63">
        <f t="shared" si="110"/>
        <v>250002</v>
      </c>
      <c r="AW36" s="63">
        <f t="shared" si="111"/>
        <v>0</v>
      </c>
      <c r="AX36" s="63" t="s">
        <v>441</v>
      </c>
      <c r="AY36" s="63">
        <v>4421322</v>
      </c>
      <c r="AZ36" s="63">
        <f t="shared" si="112"/>
        <v>-250001</v>
      </c>
      <c r="BA36" s="63">
        <f t="shared" si="113"/>
        <v>0</v>
      </c>
      <c r="BB36" s="63">
        <f t="shared" si="114"/>
        <v>-250002</v>
      </c>
      <c r="BC36" s="40" t="s">
        <v>442</v>
      </c>
      <c r="BD36" s="63">
        <v>4421322</v>
      </c>
      <c r="BE36" s="63">
        <f t="shared" si="115"/>
        <v>-250001</v>
      </c>
      <c r="BF36" s="63">
        <f t="shared" si="116"/>
        <v>0</v>
      </c>
      <c r="BG36" s="63">
        <f t="shared" si="117"/>
        <v>-250002</v>
      </c>
      <c r="BH36" s="63">
        <f t="shared" si="118"/>
        <v>0</v>
      </c>
      <c r="BI36" s="49"/>
      <c r="BJ36" s="63">
        <v>4671322</v>
      </c>
      <c r="BK36" s="64">
        <v>-250000</v>
      </c>
      <c r="BL36" s="63">
        <f t="shared" si="119"/>
        <v>4421322</v>
      </c>
      <c r="BM36" s="65">
        <v>250000</v>
      </c>
      <c r="BN36" s="63">
        <f t="shared" si="120"/>
        <v>4671322</v>
      </c>
      <c r="BO36" s="64">
        <f t="shared" si="63"/>
        <v>-1</v>
      </c>
      <c r="BP36" s="63">
        <f t="shared" si="64"/>
        <v>250000</v>
      </c>
      <c r="BQ36" s="63">
        <f t="shared" si="65"/>
        <v>-2</v>
      </c>
      <c r="BR36" s="63">
        <f t="shared" si="66"/>
        <v>250000</v>
      </c>
      <c r="BS36" s="63">
        <f t="shared" si="67"/>
        <v>0</v>
      </c>
      <c r="BT36" s="49" t="s">
        <v>443</v>
      </c>
      <c r="BU36" s="49"/>
      <c r="BV36" s="48">
        <f t="shared" si="121"/>
        <v>4671322</v>
      </c>
      <c r="BW36" s="48"/>
      <c r="BX36" s="48">
        <f t="shared" si="122"/>
        <v>4671322</v>
      </c>
      <c r="BY36" s="48">
        <v>-250000</v>
      </c>
      <c r="BZ36" s="58">
        <v>4421322</v>
      </c>
      <c r="CA36" s="58">
        <v>4416446</v>
      </c>
      <c r="CB36" s="55">
        <f t="shared" si="195"/>
        <v>-4876</v>
      </c>
      <c r="CC36" s="49"/>
      <c r="CD36" s="39">
        <v>4666445</v>
      </c>
      <c r="CE36" s="58">
        <f t="shared" si="124"/>
        <v>245123</v>
      </c>
      <c r="CF36" s="58">
        <f t="shared" si="125"/>
        <v>249999</v>
      </c>
      <c r="CG36" s="49" t="s">
        <v>444</v>
      </c>
      <c r="CH36" s="39">
        <v>4666445</v>
      </c>
      <c r="CI36" s="58">
        <f t="shared" si="126"/>
        <v>245123</v>
      </c>
      <c r="CJ36" s="58">
        <f t="shared" si="127"/>
        <v>249999</v>
      </c>
      <c r="CK36" s="58">
        <f t="shared" si="128"/>
        <v>0</v>
      </c>
      <c r="CL36" s="49" t="s">
        <v>444</v>
      </c>
      <c r="CM36" s="39">
        <v>4416446</v>
      </c>
      <c r="CN36" s="58">
        <f t="shared" si="160"/>
        <v>-4876</v>
      </c>
      <c r="CO36" s="58">
        <f t="shared" si="129"/>
        <v>0</v>
      </c>
      <c r="CP36" s="58">
        <f t="shared" si="130"/>
        <v>-249999</v>
      </c>
      <c r="CQ36" s="49"/>
      <c r="CR36" s="39">
        <v>4416446</v>
      </c>
      <c r="CS36" s="58">
        <f t="shared" si="131"/>
        <v>-4876</v>
      </c>
      <c r="CT36" s="58">
        <f t="shared" si="132"/>
        <v>0</v>
      </c>
      <c r="CU36" s="58">
        <f t="shared" si="133"/>
        <v>-249999</v>
      </c>
      <c r="CV36" s="58">
        <f t="shared" si="134"/>
        <v>0</v>
      </c>
      <c r="CW36" s="49"/>
      <c r="CX36" s="39">
        <v>4666445</v>
      </c>
      <c r="CY36" s="58" t="s">
        <v>445</v>
      </c>
      <c r="CZ36" s="58">
        <f t="shared" si="69"/>
        <v>249999</v>
      </c>
      <c r="DA36" s="58">
        <f t="shared" si="70"/>
        <v>0</v>
      </c>
      <c r="DB36" s="58">
        <f t="shared" si="71"/>
        <v>249999</v>
      </c>
      <c r="DC36" s="49" t="s">
        <v>334</v>
      </c>
      <c r="DD36" s="39">
        <v>4416445</v>
      </c>
      <c r="DE36" s="58">
        <f t="shared" si="72"/>
        <v>-4877</v>
      </c>
      <c r="DF36" s="58">
        <f t="shared" si="73"/>
        <v>-1</v>
      </c>
      <c r="DG36" s="58">
        <f t="shared" si="135"/>
        <v>-250000</v>
      </c>
      <c r="DH36" s="49"/>
      <c r="DI36" s="39">
        <v>4666445</v>
      </c>
      <c r="DJ36" s="74" t="s">
        <v>334</v>
      </c>
      <c r="DK36" s="76"/>
      <c r="DL36" s="58">
        <f t="shared" si="74"/>
        <v>4666445</v>
      </c>
      <c r="DM36" s="73">
        <f t="shared" si="75"/>
        <v>245123</v>
      </c>
      <c r="DN36" s="81">
        <v>4666445</v>
      </c>
      <c r="DO36" s="10">
        <f t="shared" si="136"/>
        <v>0</v>
      </c>
      <c r="DP36" s="49"/>
      <c r="DQ36" s="78">
        <v>4708455</v>
      </c>
      <c r="DR36" s="78"/>
      <c r="DS36" s="81">
        <f t="shared" si="179"/>
        <v>4708455</v>
      </c>
      <c r="DT36" s="11">
        <f t="shared" si="137"/>
        <v>42010</v>
      </c>
      <c r="DU36" s="10">
        <f t="shared" si="138"/>
        <v>42010</v>
      </c>
      <c r="DV36" s="10">
        <f t="shared" si="139"/>
        <v>42010</v>
      </c>
      <c r="DW36" s="10">
        <f t="shared" si="140"/>
        <v>42010</v>
      </c>
      <c r="DX36" s="49" t="s">
        <v>446</v>
      </c>
      <c r="DY36" s="49" t="s">
        <v>446</v>
      </c>
      <c r="DZ36" s="81">
        <v>4666445</v>
      </c>
      <c r="EA36" s="11" t="e">
        <f t="shared" si="180"/>
        <v>#VALUE!</v>
      </c>
      <c r="EB36" s="10" t="e">
        <f t="shared" si="181"/>
        <v>#VALUE!</v>
      </c>
      <c r="EC36" s="10">
        <f t="shared" si="143"/>
        <v>0</v>
      </c>
      <c r="ED36" s="10">
        <f t="shared" si="144"/>
        <v>0</v>
      </c>
      <c r="EE36" s="10">
        <f t="shared" si="145"/>
        <v>-42010</v>
      </c>
      <c r="EF36" s="87"/>
      <c r="EG36" s="39"/>
      <c r="EH36" s="81">
        <f t="shared" si="146"/>
        <v>4666445</v>
      </c>
      <c r="EI36" s="11">
        <f t="shared" si="182"/>
        <v>-4708455</v>
      </c>
      <c r="EJ36" s="10" t="e">
        <f t="shared" si="183"/>
        <v>#VALUE!</v>
      </c>
      <c r="EK36" s="10">
        <f t="shared" si="149"/>
        <v>0</v>
      </c>
      <c r="EL36" s="10">
        <f t="shared" si="150"/>
        <v>0</v>
      </c>
      <c r="EM36" s="10">
        <f t="shared" si="151"/>
        <v>-42010</v>
      </c>
      <c r="EN36" s="10">
        <f t="shared" si="152"/>
        <v>0</v>
      </c>
      <c r="EO36" s="87"/>
      <c r="EP36" s="78">
        <v>4916445</v>
      </c>
      <c r="EQ36" s="81">
        <v>4916445</v>
      </c>
      <c r="ER36" s="81"/>
      <c r="ES36" s="81">
        <f t="shared" si="153"/>
        <v>4916445</v>
      </c>
      <c r="ET36" s="10">
        <f t="shared" si="154"/>
        <v>250000</v>
      </c>
      <c r="EU36" s="10">
        <f t="shared" si="155"/>
        <v>250000</v>
      </c>
      <c r="EV36" s="87" t="s">
        <v>243</v>
      </c>
      <c r="EW36" s="95" t="s">
        <v>243</v>
      </c>
      <c r="EX36" s="81">
        <v>4566445</v>
      </c>
      <c r="EY36" s="10">
        <f t="shared" si="156"/>
        <v>-350000</v>
      </c>
      <c r="EZ36" s="49" t="s">
        <v>233</v>
      </c>
      <c r="FA36" s="81">
        <v>4816446</v>
      </c>
      <c r="FB36" s="10">
        <f t="shared" si="77"/>
        <v>-99999</v>
      </c>
      <c r="FC36" s="10">
        <f t="shared" si="78"/>
        <v>250001</v>
      </c>
      <c r="FD36" s="95" t="s">
        <v>243</v>
      </c>
      <c r="FE36" s="81">
        <f t="shared" si="157"/>
        <v>4816446</v>
      </c>
      <c r="FF36" s="10">
        <f t="shared" si="79"/>
        <v>-99999</v>
      </c>
      <c r="FG36" s="10">
        <f t="shared" si="80"/>
        <v>250001</v>
      </c>
      <c r="FH36" s="10">
        <f t="shared" si="81"/>
        <v>0</v>
      </c>
      <c r="FI36" s="95"/>
      <c r="FJ36" s="81">
        <v>4566445</v>
      </c>
      <c r="FK36" s="10">
        <f t="shared" si="82"/>
        <v>-350000</v>
      </c>
      <c r="FL36" s="10">
        <f t="shared" si="83"/>
        <v>0</v>
      </c>
      <c r="FM36" s="10">
        <f t="shared" si="84"/>
        <v>-250001</v>
      </c>
      <c r="FN36" s="49" t="s">
        <v>436</v>
      </c>
      <c r="FO36" s="99">
        <f>FJ36+20000</f>
        <v>4586445</v>
      </c>
      <c r="FP36" s="10">
        <f t="shared" si="85"/>
        <v>-330000</v>
      </c>
      <c r="FQ36" s="10">
        <f t="shared" si="86"/>
        <v>20000</v>
      </c>
      <c r="FR36" s="10">
        <f t="shared" si="87"/>
        <v>-230001</v>
      </c>
      <c r="FS36" s="10">
        <f t="shared" si="88"/>
        <v>20000</v>
      </c>
      <c r="FT36" s="49" t="s">
        <v>447</v>
      </c>
      <c r="FU36" s="99">
        <v>4936445</v>
      </c>
      <c r="FV36" s="10">
        <f t="shared" si="89"/>
        <v>20000</v>
      </c>
      <c r="FW36" s="10">
        <f t="shared" si="90"/>
        <v>370000</v>
      </c>
      <c r="FX36" s="10">
        <f t="shared" si="91"/>
        <v>119999</v>
      </c>
      <c r="FY36" s="10">
        <f t="shared" si="92"/>
        <v>350000</v>
      </c>
      <c r="FZ36" s="49" t="s">
        <v>448</v>
      </c>
      <c r="GA36" s="99">
        <v>4936445</v>
      </c>
      <c r="GB36" s="99"/>
      <c r="GC36" s="99">
        <f t="shared" si="0"/>
        <v>4936445</v>
      </c>
      <c r="GD36" s="10">
        <f t="shared" si="58"/>
        <v>20000</v>
      </c>
      <c r="GE36" s="10">
        <f t="shared" si="59"/>
        <v>370000</v>
      </c>
      <c r="GF36" s="10">
        <f t="shared" si="60"/>
        <v>119999</v>
      </c>
      <c r="GG36" s="10">
        <f t="shared" si="61"/>
        <v>350000</v>
      </c>
      <c r="GH36" s="49" t="s">
        <v>448</v>
      </c>
      <c r="GI36" s="61">
        <v>4566445</v>
      </c>
      <c r="GJ36" s="99">
        <f t="shared" si="4"/>
        <v>-370000</v>
      </c>
      <c r="GK36" s="49" t="s">
        <v>449</v>
      </c>
      <c r="GL36" s="63">
        <v>4566445</v>
      </c>
      <c r="GM36" s="122">
        <f t="shared" si="5"/>
        <v>-370000</v>
      </c>
      <c r="GN36" s="49" t="s">
        <v>449</v>
      </c>
      <c r="GO36" s="63">
        <v>4916445</v>
      </c>
      <c r="GP36" s="122">
        <f t="shared" si="6"/>
        <v>-20000</v>
      </c>
      <c r="GQ36" s="122">
        <f t="shared" si="7"/>
        <v>350000</v>
      </c>
      <c r="GR36" s="49" t="s">
        <v>450</v>
      </c>
      <c r="GS36" s="135">
        <f t="shared" si="8"/>
        <v>4916445</v>
      </c>
      <c r="GT36" s="130">
        <f t="shared" si="9"/>
        <v>-20000</v>
      </c>
      <c r="GU36" s="130">
        <f t="shared" si="10"/>
        <v>350000</v>
      </c>
      <c r="GV36" s="130">
        <f t="shared" si="11"/>
        <v>0</v>
      </c>
      <c r="GW36" s="49" t="s">
        <v>450</v>
      </c>
      <c r="GX36" s="63">
        <v>4916445</v>
      </c>
      <c r="GY36" s="122">
        <f t="shared" si="12"/>
        <v>-20000</v>
      </c>
      <c r="GZ36" s="122">
        <f t="shared" si="13"/>
        <v>350000</v>
      </c>
      <c r="HA36" s="122">
        <f t="shared" si="14"/>
        <v>0</v>
      </c>
      <c r="HB36" s="122">
        <f t="shared" si="15"/>
        <v>0</v>
      </c>
      <c r="HC36" s="49" t="s">
        <v>243</v>
      </c>
      <c r="HD36" s="63">
        <v>4916445</v>
      </c>
      <c r="HE36" s="122">
        <f t="shared" si="16"/>
        <v>-20000</v>
      </c>
      <c r="HF36" s="122">
        <f t="shared" si="17"/>
        <v>350000</v>
      </c>
      <c r="HG36" s="122">
        <f t="shared" si="1"/>
        <v>0</v>
      </c>
      <c r="HH36" s="122">
        <f t="shared" si="18"/>
        <v>0</v>
      </c>
      <c r="HI36" s="49" t="s">
        <v>243</v>
      </c>
      <c r="HJ36" s="63">
        <v>4916445</v>
      </c>
      <c r="HK36" s="122">
        <f t="shared" si="19"/>
        <v>-20000</v>
      </c>
      <c r="HL36" s="122">
        <f t="shared" si="20"/>
        <v>350000</v>
      </c>
      <c r="HM36" s="122">
        <f t="shared" si="21"/>
        <v>0</v>
      </c>
      <c r="HN36" s="122">
        <f t="shared" si="22"/>
        <v>0</v>
      </c>
      <c r="HO36" s="49" t="s">
        <v>243</v>
      </c>
      <c r="HP36" s="64"/>
      <c r="HQ36" s="64">
        <f t="shared" si="23"/>
        <v>4916445</v>
      </c>
      <c r="HR36" s="63">
        <f t="shared" si="24"/>
        <v>4916445</v>
      </c>
      <c r="HS36" s="122">
        <f t="shared" si="25"/>
        <v>-20000</v>
      </c>
      <c r="HT36" s="122">
        <f t="shared" si="26"/>
        <v>350000</v>
      </c>
      <c r="HU36" s="122">
        <f t="shared" si="27"/>
        <v>0</v>
      </c>
      <c r="HV36" s="49" t="s">
        <v>243</v>
      </c>
      <c r="HW36" s="63">
        <v>4566445</v>
      </c>
      <c r="HX36" s="122">
        <f t="shared" si="28"/>
        <v>-350000</v>
      </c>
      <c r="HY36" s="49" t="s">
        <v>451</v>
      </c>
      <c r="HZ36" s="63">
        <v>4916445</v>
      </c>
      <c r="IA36" s="159">
        <f t="shared" si="29"/>
        <v>0</v>
      </c>
      <c r="IB36" s="159">
        <f t="shared" si="30"/>
        <v>350000</v>
      </c>
      <c r="IC36" s="84" t="s">
        <v>243</v>
      </c>
      <c r="ID36" s="63">
        <f>4916445</f>
        <v>4916445</v>
      </c>
      <c r="IE36" s="159">
        <f t="shared" si="31"/>
        <v>0</v>
      </c>
      <c r="IF36" s="159">
        <f t="shared" si="32"/>
        <v>350000</v>
      </c>
      <c r="IG36" s="159">
        <f t="shared" si="33"/>
        <v>0</v>
      </c>
      <c r="IH36" s="84" t="s">
        <v>243</v>
      </c>
      <c r="IJ36" s="63">
        <v>4916445</v>
      </c>
      <c r="IK36" s="159">
        <f t="shared" si="34"/>
        <v>0</v>
      </c>
      <c r="IL36" s="159">
        <f t="shared" si="35"/>
        <v>350000</v>
      </c>
      <c r="IM36" s="159">
        <f t="shared" si="36"/>
        <v>0</v>
      </c>
      <c r="IN36" s="84" t="s">
        <v>243</v>
      </c>
      <c r="IO36" s="63">
        <v>4916445</v>
      </c>
      <c r="IP36" s="159">
        <f t="shared" si="37"/>
        <v>0</v>
      </c>
      <c r="IQ36" s="159">
        <f t="shared" si="38"/>
        <v>350000</v>
      </c>
      <c r="IR36" s="159">
        <f t="shared" si="39"/>
        <v>0</v>
      </c>
      <c r="IS36" s="159">
        <f t="shared" si="40"/>
        <v>0</v>
      </c>
      <c r="IT36" s="84" t="s">
        <v>243</v>
      </c>
      <c r="IU36" s="63">
        <v>4916445</v>
      </c>
      <c r="IV36" s="159">
        <f t="shared" si="41"/>
        <v>0</v>
      </c>
      <c r="IW36" s="159">
        <f t="shared" si="42"/>
        <v>350000</v>
      </c>
      <c r="IX36" s="159">
        <f t="shared" si="43"/>
        <v>0</v>
      </c>
      <c r="IY36" s="159">
        <f t="shared" si="44"/>
        <v>0</v>
      </c>
      <c r="IZ36" s="84" t="s">
        <v>243</v>
      </c>
      <c r="JA36" s="63">
        <v>4916445</v>
      </c>
      <c r="JB36" s="159">
        <f t="shared" si="45"/>
        <v>0</v>
      </c>
      <c r="JC36" s="159">
        <f t="shared" si="46"/>
        <v>350000</v>
      </c>
      <c r="JD36" s="159">
        <f t="shared" si="47"/>
        <v>0</v>
      </c>
      <c r="JE36" s="159">
        <f t="shared" si="48"/>
        <v>0</v>
      </c>
      <c r="JF36" s="159">
        <f t="shared" si="49"/>
        <v>0</v>
      </c>
      <c r="JG36" s="84" t="s">
        <v>243</v>
      </c>
      <c r="JH36" s="63">
        <v>4566445</v>
      </c>
      <c r="JI36" s="159">
        <f t="shared" si="50"/>
        <v>0</v>
      </c>
      <c r="JJ36" s="159">
        <f t="shared" si="51"/>
        <v>-350000</v>
      </c>
      <c r="JK36" s="77" t="s">
        <v>452</v>
      </c>
      <c r="JL36" s="64">
        <v>115016445</v>
      </c>
      <c r="JM36" s="159">
        <f t="shared" si="52"/>
        <v>110100000</v>
      </c>
      <c r="JN36" s="159">
        <f t="shared" si="53"/>
        <v>110450000</v>
      </c>
      <c r="JO36" s="13" t="s">
        <v>453</v>
      </c>
    </row>
    <row r="37" spans="1:275" ht="32.25" customHeight="1" x14ac:dyDescent="0.2">
      <c r="A37" s="9" t="s">
        <v>454</v>
      </c>
      <c r="B37" s="171"/>
      <c r="C37" s="12" t="s">
        <v>455</v>
      </c>
      <c r="D37" s="65">
        <v>4400696186</v>
      </c>
      <c r="E37" s="65">
        <v>4505983532</v>
      </c>
      <c r="F37" s="10">
        <f t="shared" si="93"/>
        <v>105287346</v>
      </c>
      <c r="G37" s="10">
        <v>4508861025</v>
      </c>
      <c r="H37" s="10">
        <f t="shared" si="94"/>
        <v>108164839</v>
      </c>
      <c r="I37" s="10">
        <f t="shared" si="163"/>
        <v>2877493</v>
      </c>
      <c r="J37" s="13"/>
      <c r="K37" s="63">
        <v>4508861025</v>
      </c>
      <c r="L37" s="63">
        <f t="shared" si="95"/>
        <v>108164839</v>
      </c>
      <c r="M37" s="63">
        <f t="shared" si="164"/>
        <v>2877493</v>
      </c>
      <c r="N37" s="63">
        <f t="shared" si="96"/>
        <v>0</v>
      </c>
      <c r="O37" s="63">
        <v>4511882199</v>
      </c>
      <c r="P37" s="63">
        <f t="shared" si="97"/>
        <v>111186013</v>
      </c>
      <c r="Q37" s="63">
        <f t="shared" si="165"/>
        <v>5898667</v>
      </c>
      <c r="R37" s="63">
        <f t="shared" si="98"/>
        <v>3021174</v>
      </c>
      <c r="S37" s="63">
        <v>4511882199</v>
      </c>
      <c r="T37" s="63">
        <f t="shared" si="99"/>
        <v>111186013</v>
      </c>
      <c r="U37" s="63">
        <f t="shared" si="166"/>
        <v>5898667</v>
      </c>
      <c r="V37" s="63">
        <f t="shared" si="159"/>
        <v>3021174</v>
      </c>
      <c r="W37" s="63">
        <f t="shared" si="100"/>
        <v>0</v>
      </c>
      <c r="X37" s="63">
        <v>4511882199</v>
      </c>
      <c r="Y37" s="63">
        <f t="shared" si="167"/>
        <v>111186013</v>
      </c>
      <c r="Z37" s="63">
        <f t="shared" si="168"/>
        <v>5898667</v>
      </c>
      <c r="AA37" s="63">
        <f t="shared" si="101"/>
        <v>3021174</v>
      </c>
      <c r="AB37" s="63">
        <f t="shared" si="102"/>
        <v>0</v>
      </c>
      <c r="AC37" s="63">
        <v>4511882199</v>
      </c>
      <c r="AD37" s="63">
        <f t="shared" si="169"/>
        <v>111186013</v>
      </c>
      <c r="AE37" s="63">
        <f t="shared" si="103"/>
        <v>0</v>
      </c>
      <c r="AF37" s="63">
        <f t="shared" si="62"/>
        <v>0</v>
      </c>
      <c r="AG37" s="63">
        <v>4511882199</v>
      </c>
      <c r="AH37" s="63">
        <f t="shared" si="170"/>
        <v>111186013</v>
      </c>
      <c r="AI37" s="63"/>
      <c r="AJ37" s="63">
        <f t="shared" si="104"/>
        <v>4511882199</v>
      </c>
      <c r="AK37" s="63"/>
      <c r="AL37" s="63"/>
      <c r="AM37" s="63">
        <f t="shared" si="105"/>
        <v>4511882199</v>
      </c>
      <c r="AN37" s="63">
        <v>4584008961</v>
      </c>
      <c r="AO37" s="63">
        <f t="shared" si="106"/>
        <v>72126762</v>
      </c>
      <c r="AP37" s="196"/>
      <c r="AQ37" s="63">
        <v>4607665795</v>
      </c>
      <c r="AR37" s="63">
        <f t="shared" si="107"/>
        <v>95783596</v>
      </c>
      <c r="AS37" s="63">
        <f t="shared" si="108"/>
        <v>23656834</v>
      </c>
      <c r="AT37" s="63">
        <v>4607665795</v>
      </c>
      <c r="AU37" s="63">
        <f t="shared" si="109"/>
        <v>95783596</v>
      </c>
      <c r="AV37" s="63">
        <f t="shared" si="110"/>
        <v>23656834</v>
      </c>
      <c r="AW37" s="63">
        <f t="shared" si="111"/>
        <v>0</v>
      </c>
      <c r="AX37" s="63"/>
      <c r="AY37" s="63">
        <v>4628013618</v>
      </c>
      <c r="AZ37" s="63">
        <f t="shared" si="112"/>
        <v>116131419</v>
      </c>
      <c r="BA37" s="63">
        <f t="shared" si="113"/>
        <v>44004657</v>
      </c>
      <c r="BB37" s="63">
        <f t="shared" si="114"/>
        <v>20347823</v>
      </c>
      <c r="BC37" s="40"/>
      <c r="BD37" s="63">
        <v>4628013618</v>
      </c>
      <c r="BE37" s="63">
        <f t="shared" si="115"/>
        <v>116131419</v>
      </c>
      <c r="BF37" s="63">
        <f t="shared" si="116"/>
        <v>44004657</v>
      </c>
      <c r="BG37" s="63">
        <f t="shared" si="117"/>
        <v>20347823</v>
      </c>
      <c r="BH37" s="63">
        <f t="shared" si="118"/>
        <v>0</v>
      </c>
      <c r="BI37" s="49"/>
      <c r="BJ37" s="63">
        <v>4628013618</v>
      </c>
      <c r="BK37" s="64"/>
      <c r="BL37" s="63">
        <f t="shared" si="119"/>
        <v>4628013618</v>
      </c>
      <c r="BM37" s="65"/>
      <c r="BN37" s="63">
        <f t="shared" si="120"/>
        <v>4628013618</v>
      </c>
      <c r="BO37" s="64">
        <f t="shared" si="63"/>
        <v>116131419</v>
      </c>
      <c r="BP37" s="63">
        <f t="shared" si="64"/>
        <v>44004657</v>
      </c>
      <c r="BQ37" s="63">
        <f t="shared" si="65"/>
        <v>20347823</v>
      </c>
      <c r="BR37" s="63">
        <f t="shared" si="66"/>
        <v>0</v>
      </c>
      <c r="BS37" s="63">
        <f t="shared" si="67"/>
        <v>0</v>
      </c>
      <c r="BT37" s="49"/>
      <c r="BU37" s="49"/>
      <c r="BV37" s="48">
        <f t="shared" si="121"/>
        <v>4628013618</v>
      </c>
      <c r="BW37" s="48"/>
      <c r="BX37" s="48">
        <f t="shared" si="122"/>
        <v>4628013618</v>
      </c>
      <c r="BY37" s="48"/>
      <c r="BZ37" s="58">
        <v>4628013618</v>
      </c>
      <c r="CA37" s="57">
        <v>4719407242</v>
      </c>
      <c r="CB37" s="55">
        <f t="shared" si="195"/>
        <v>91393624</v>
      </c>
      <c r="CC37" s="49"/>
      <c r="CD37" s="39">
        <v>4734405553</v>
      </c>
      <c r="CE37" s="58">
        <f t="shared" si="124"/>
        <v>106391935</v>
      </c>
      <c r="CF37" s="58">
        <f t="shared" si="125"/>
        <v>14998311</v>
      </c>
      <c r="CG37" s="49"/>
      <c r="CH37" s="39">
        <v>4734405553</v>
      </c>
      <c r="CI37" s="58">
        <f t="shared" si="126"/>
        <v>106391935</v>
      </c>
      <c r="CJ37" s="58">
        <f t="shared" si="127"/>
        <v>14998311</v>
      </c>
      <c r="CK37" s="58">
        <f t="shared" si="128"/>
        <v>0</v>
      </c>
      <c r="CL37" s="49"/>
      <c r="CM37" s="39">
        <v>4756814887</v>
      </c>
      <c r="CN37" s="58">
        <f t="shared" si="160"/>
        <v>128801269</v>
      </c>
      <c r="CO37" s="58">
        <f t="shared" si="129"/>
        <v>37407645</v>
      </c>
      <c r="CP37" s="58">
        <f t="shared" si="130"/>
        <v>22409334</v>
      </c>
      <c r="CQ37" s="49" t="s">
        <v>456</v>
      </c>
      <c r="CR37" s="39">
        <v>4756814887</v>
      </c>
      <c r="CS37" s="58">
        <f t="shared" si="131"/>
        <v>128801269</v>
      </c>
      <c r="CT37" s="58">
        <f t="shared" si="132"/>
        <v>37407645</v>
      </c>
      <c r="CU37" s="58">
        <f t="shared" si="133"/>
        <v>22409334</v>
      </c>
      <c r="CV37" s="58">
        <f t="shared" si="134"/>
        <v>0</v>
      </c>
      <c r="CW37" s="49" t="s">
        <v>456</v>
      </c>
      <c r="CX37" s="39">
        <v>4746953715</v>
      </c>
      <c r="CY37" s="58">
        <f t="shared" ref="CY37:CY75" si="196">CX37-BZ37</f>
        <v>118940097</v>
      </c>
      <c r="CZ37" s="58">
        <f t="shared" si="69"/>
        <v>27546473</v>
      </c>
      <c r="DA37" s="58">
        <f t="shared" si="70"/>
        <v>12548162</v>
      </c>
      <c r="DB37" s="58">
        <f t="shared" si="71"/>
        <v>-9861172</v>
      </c>
      <c r="DC37" s="49"/>
      <c r="DD37" s="39">
        <v>4746953715</v>
      </c>
      <c r="DE37" s="58">
        <f t="shared" si="72"/>
        <v>118940097</v>
      </c>
      <c r="DF37" s="58">
        <f t="shared" si="73"/>
        <v>27546473</v>
      </c>
      <c r="DG37" s="58">
        <f t="shared" si="135"/>
        <v>0</v>
      </c>
      <c r="DH37" s="49"/>
      <c r="DI37" s="39">
        <v>4746953715</v>
      </c>
      <c r="DJ37" s="49"/>
      <c r="DK37" s="61"/>
      <c r="DL37" s="58">
        <f t="shared" si="74"/>
        <v>4746953715</v>
      </c>
      <c r="DM37" s="73">
        <f t="shared" si="75"/>
        <v>118940097</v>
      </c>
      <c r="DN37" s="82">
        <v>4850573126</v>
      </c>
      <c r="DO37" s="10">
        <f t="shared" si="136"/>
        <v>103619411</v>
      </c>
      <c r="DP37" s="49"/>
      <c r="DQ37" s="79">
        <v>4871530948</v>
      </c>
      <c r="DR37" s="79"/>
      <c r="DS37" s="81">
        <f t="shared" si="179"/>
        <v>4871530948</v>
      </c>
      <c r="DT37" s="11">
        <f t="shared" si="137"/>
        <v>124577233</v>
      </c>
      <c r="DU37" s="10">
        <f t="shared" si="138"/>
        <v>20957822</v>
      </c>
      <c r="DV37" s="10">
        <f t="shared" si="139"/>
        <v>124577233</v>
      </c>
      <c r="DW37" s="10">
        <f t="shared" si="140"/>
        <v>20957822</v>
      </c>
      <c r="DX37" s="49"/>
      <c r="DY37" s="86"/>
      <c r="DZ37" s="81">
        <v>4907196515</v>
      </c>
      <c r="EA37" s="11">
        <f t="shared" si="180"/>
        <v>-4871530948</v>
      </c>
      <c r="EB37" s="10">
        <f t="shared" si="181"/>
        <v>-20957822</v>
      </c>
      <c r="EC37" s="10">
        <f t="shared" si="143"/>
        <v>160242800</v>
      </c>
      <c r="ED37" s="10">
        <f t="shared" si="144"/>
        <v>56623389</v>
      </c>
      <c r="EE37" s="10">
        <f t="shared" si="145"/>
        <v>35665567</v>
      </c>
      <c r="EF37" s="87"/>
      <c r="EG37" s="39">
        <v>376806</v>
      </c>
      <c r="EH37" s="81">
        <v>4907573321</v>
      </c>
      <c r="EI37" s="11">
        <f t="shared" si="182"/>
        <v>-4871530948</v>
      </c>
      <c r="EJ37" s="10">
        <f t="shared" si="183"/>
        <v>56623389</v>
      </c>
      <c r="EK37" s="10">
        <f t="shared" si="149"/>
        <v>160619606</v>
      </c>
      <c r="EL37" s="10">
        <f t="shared" si="150"/>
        <v>57000195</v>
      </c>
      <c r="EM37" s="10">
        <f t="shared" si="151"/>
        <v>36042373</v>
      </c>
      <c r="EN37" s="10">
        <f t="shared" si="152"/>
        <v>376806</v>
      </c>
      <c r="EO37" s="87"/>
      <c r="EP37" s="78">
        <v>4907573321</v>
      </c>
      <c r="EQ37" s="81">
        <v>4907573321</v>
      </c>
      <c r="ER37" s="81"/>
      <c r="ES37" s="81">
        <f t="shared" si="153"/>
        <v>4907573321</v>
      </c>
      <c r="ET37" s="10">
        <f t="shared" si="154"/>
        <v>57000195</v>
      </c>
      <c r="EU37" s="10">
        <f t="shared" si="155"/>
        <v>160619606</v>
      </c>
      <c r="EV37" s="13" t="s">
        <v>457</v>
      </c>
      <c r="EW37" s="49" t="s">
        <v>457</v>
      </c>
      <c r="EX37" s="81">
        <v>5107909124</v>
      </c>
      <c r="EY37" s="10">
        <f t="shared" si="156"/>
        <v>200335803</v>
      </c>
      <c r="EZ37" s="49"/>
      <c r="FA37" s="81">
        <v>5125610812</v>
      </c>
      <c r="FB37" s="10">
        <f t="shared" si="77"/>
        <v>218037491</v>
      </c>
      <c r="FC37" s="10">
        <f t="shared" si="78"/>
        <v>17701688</v>
      </c>
      <c r="FD37" s="49"/>
      <c r="FE37" s="81">
        <f t="shared" si="157"/>
        <v>5125610812</v>
      </c>
      <c r="FF37" s="10">
        <f t="shared" si="79"/>
        <v>218037491</v>
      </c>
      <c r="FG37" s="10">
        <f t="shared" si="80"/>
        <v>17701688</v>
      </c>
      <c r="FH37" s="10">
        <f t="shared" si="81"/>
        <v>0</v>
      </c>
      <c r="FI37" s="49"/>
      <c r="FJ37" s="81">
        <v>5176002652</v>
      </c>
      <c r="FK37" s="10">
        <f t="shared" si="82"/>
        <v>268429331</v>
      </c>
      <c r="FL37" s="10">
        <f t="shared" si="83"/>
        <v>68093528</v>
      </c>
      <c r="FM37" s="10">
        <f t="shared" si="84"/>
        <v>50391840</v>
      </c>
      <c r="FN37" s="49"/>
      <c r="FO37" s="99">
        <f t="shared" si="158"/>
        <v>5176002652</v>
      </c>
      <c r="FP37" s="10">
        <f t="shared" si="85"/>
        <v>268429331</v>
      </c>
      <c r="FQ37" s="10">
        <f t="shared" si="86"/>
        <v>68093528</v>
      </c>
      <c r="FR37" s="10">
        <f t="shared" si="87"/>
        <v>50391840</v>
      </c>
      <c r="FS37" s="10">
        <f t="shared" si="88"/>
        <v>0</v>
      </c>
      <c r="FT37" s="49"/>
      <c r="FU37" s="99">
        <v>5176002652</v>
      </c>
      <c r="FV37" s="10">
        <f t="shared" si="89"/>
        <v>268429331</v>
      </c>
      <c r="FW37" s="10">
        <f t="shared" si="90"/>
        <v>68093528</v>
      </c>
      <c r="FX37" s="10">
        <f t="shared" si="91"/>
        <v>50391840</v>
      </c>
      <c r="FY37" s="10">
        <f t="shared" si="92"/>
        <v>0</v>
      </c>
      <c r="FZ37" s="49" t="s">
        <v>387</v>
      </c>
      <c r="GA37" s="99">
        <v>5176002652</v>
      </c>
      <c r="GB37" s="99"/>
      <c r="GC37" s="99">
        <f t="shared" si="0"/>
        <v>5176002652</v>
      </c>
      <c r="GD37" s="10">
        <f t="shared" si="58"/>
        <v>268429331</v>
      </c>
      <c r="GE37" s="10">
        <f t="shared" si="59"/>
        <v>68093528</v>
      </c>
      <c r="GF37" s="10">
        <f t="shared" si="60"/>
        <v>50391840</v>
      </c>
      <c r="GG37" s="10">
        <f t="shared" si="61"/>
        <v>0</v>
      </c>
      <c r="GH37" s="49" t="s">
        <v>387</v>
      </c>
      <c r="GI37" s="61">
        <v>5479534540</v>
      </c>
      <c r="GJ37" s="99">
        <f t="shared" si="4"/>
        <v>303531888</v>
      </c>
      <c r="GK37" s="49" t="s">
        <v>387</v>
      </c>
      <c r="GL37" s="63">
        <v>5283651632</v>
      </c>
      <c r="GM37" s="122">
        <f t="shared" si="5"/>
        <v>107648980</v>
      </c>
      <c r="GN37" s="49" t="s">
        <v>387</v>
      </c>
      <c r="GO37" s="63">
        <v>5283651632</v>
      </c>
      <c r="GP37" s="122">
        <f t="shared" si="6"/>
        <v>107648980</v>
      </c>
      <c r="GQ37" s="122">
        <f t="shared" si="7"/>
        <v>0</v>
      </c>
      <c r="GR37" s="49"/>
      <c r="GS37" s="135">
        <f t="shared" si="8"/>
        <v>5283651632</v>
      </c>
      <c r="GT37" s="130">
        <f t="shared" si="9"/>
        <v>107648980</v>
      </c>
      <c r="GU37" s="130">
        <f t="shared" si="10"/>
        <v>0</v>
      </c>
      <c r="GV37" s="130">
        <f t="shared" si="11"/>
        <v>0</v>
      </c>
      <c r="GW37" s="49"/>
      <c r="GX37" s="63">
        <v>5283651632</v>
      </c>
      <c r="GY37" s="122">
        <f t="shared" si="12"/>
        <v>107648980</v>
      </c>
      <c r="GZ37" s="122">
        <f t="shared" si="13"/>
        <v>0</v>
      </c>
      <c r="HA37" s="122">
        <f t="shared" si="14"/>
        <v>0</v>
      </c>
      <c r="HB37" s="122">
        <f t="shared" si="15"/>
        <v>0</v>
      </c>
      <c r="HC37" s="49"/>
      <c r="HD37" s="63">
        <v>5283651632</v>
      </c>
      <c r="HE37" s="122">
        <f t="shared" si="16"/>
        <v>107648980</v>
      </c>
      <c r="HF37" s="122">
        <f t="shared" si="17"/>
        <v>0</v>
      </c>
      <c r="HG37" s="122">
        <f t="shared" si="1"/>
        <v>0</v>
      </c>
      <c r="HH37" s="122">
        <f t="shared" si="18"/>
        <v>0</v>
      </c>
      <c r="HI37" s="49"/>
      <c r="HJ37" s="63">
        <v>5283651632</v>
      </c>
      <c r="HK37" s="122">
        <f t="shared" si="19"/>
        <v>107648980</v>
      </c>
      <c r="HL37" s="122">
        <f t="shared" si="20"/>
        <v>0</v>
      </c>
      <c r="HM37" s="122">
        <f t="shared" si="21"/>
        <v>0</v>
      </c>
      <c r="HN37" s="122">
        <f t="shared" si="22"/>
        <v>0</v>
      </c>
      <c r="HO37" s="49"/>
      <c r="HP37" s="64"/>
      <c r="HQ37" s="64">
        <f t="shared" si="23"/>
        <v>5283651632</v>
      </c>
      <c r="HR37" s="63">
        <f t="shared" si="24"/>
        <v>5283651632</v>
      </c>
      <c r="HS37" s="122">
        <f t="shared" si="25"/>
        <v>107648980</v>
      </c>
      <c r="HT37" s="122">
        <f t="shared" si="26"/>
        <v>0</v>
      </c>
      <c r="HU37" s="122">
        <f t="shared" si="27"/>
        <v>0</v>
      </c>
      <c r="HV37" s="49"/>
      <c r="HW37" s="63">
        <v>5481304643</v>
      </c>
      <c r="HX37" s="122">
        <f t="shared" si="28"/>
        <v>197653011</v>
      </c>
      <c r="HY37" s="49"/>
      <c r="HZ37" s="63">
        <v>5503174884</v>
      </c>
      <c r="IA37" s="159">
        <f t="shared" si="29"/>
        <v>219523252</v>
      </c>
      <c r="IB37" s="159">
        <f t="shared" si="30"/>
        <v>21870241</v>
      </c>
      <c r="IC37" s="84"/>
      <c r="ID37" s="63">
        <v>5503174884</v>
      </c>
      <c r="IE37" s="159">
        <f t="shared" si="31"/>
        <v>219523252</v>
      </c>
      <c r="IF37" s="159">
        <f t="shared" si="32"/>
        <v>21870241</v>
      </c>
      <c r="IG37" s="159">
        <f t="shared" si="33"/>
        <v>0</v>
      </c>
      <c r="IH37" s="84"/>
      <c r="IJ37" s="63">
        <v>5503268224</v>
      </c>
      <c r="IK37" s="159">
        <f t="shared" si="34"/>
        <v>219616592</v>
      </c>
      <c r="IL37" s="159">
        <f t="shared" si="35"/>
        <v>21963581</v>
      </c>
      <c r="IM37" s="159">
        <f t="shared" si="36"/>
        <v>93340</v>
      </c>
      <c r="IN37" s="84"/>
      <c r="IO37" s="63">
        <v>5503268224</v>
      </c>
      <c r="IP37" s="159">
        <f t="shared" si="37"/>
        <v>219616592</v>
      </c>
      <c r="IQ37" s="159">
        <f t="shared" si="38"/>
        <v>21963581</v>
      </c>
      <c r="IR37" s="159">
        <f t="shared" si="39"/>
        <v>93340</v>
      </c>
      <c r="IS37" s="159">
        <f t="shared" si="40"/>
        <v>0</v>
      </c>
      <c r="IT37" s="84"/>
      <c r="IU37" s="63">
        <v>5503268224</v>
      </c>
      <c r="IV37" s="159">
        <f t="shared" si="41"/>
        <v>219616592</v>
      </c>
      <c r="IW37" s="159">
        <f t="shared" si="42"/>
        <v>21963581</v>
      </c>
      <c r="IX37" s="159">
        <f t="shared" si="43"/>
        <v>93340</v>
      </c>
      <c r="IY37" s="159">
        <f t="shared" si="44"/>
        <v>0</v>
      </c>
      <c r="IZ37" s="84"/>
      <c r="JA37" s="63">
        <v>5503268224</v>
      </c>
      <c r="JB37" s="159">
        <f t="shared" si="45"/>
        <v>219616592</v>
      </c>
      <c r="JC37" s="159">
        <f t="shared" si="46"/>
        <v>21963581</v>
      </c>
      <c r="JD37" s="159">
        <f t="shared" si="47"/>
        <v>93340</v>
      </c>
      <c r="JE37" s="159">
        <f t="shared" si="48"/>
        <v>0</v>
      </c>
      <c r="JF37" s="159">
        <f t="shared" si="49"/>
        <v>0</v>
      </c>
      <c r="JG37" s="84"/>
      <c r="JH37" s="63">
        <v>5988520366</v>
      </c>
      <c r="JI37" s="159">
        <f t="shared" si="50"/>
        <v>507215723</v>
      </c>
      <c r="JJ37" s="159">
        <f t="shared" si="51"/>
        <v>485252142</v>
      </c>
      <c r="JK37" s="77"/>
      <c r="JL37" s="64">
        <v>5988520366</v>
      </c>
      <c r="JM37" s="159">
        <f t="shared" si="52"/>
        <v>485252142</v>
      </c>
      <c r="JN37" s="159">
        <f t="shared" si="53"/>
        <v>0</v>
      </c>
      <c r="JO37" s="13"/>
    </row>
    <row r="38" spans="1:275" ht="20.25" customHeight="1" x14ac:dyDescent="0.2">
      <c r="A38" s="186" t="s">
        <v>458</v>
      </c>
      <c r="B38" s="197"/>
      <c r="C38" s="187" t="s">
        <v>459</v>
      </c>
      <c r="D38" s="65"/>
      <c r="E38" s="65"/>
      <c r="F38" s="10"/>
      <c r="G38" s="10"/>
      <c r="H38" s="10"/>
      <c r="I38" s="10"/>
      <c r="J38" s="1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196"/>
      <c r="AQ38" s="63"/>
      <c r="AR38" s="63"/>
      <c r="AS38" s="63"/>
      <c r="AT38" s="63"/>
      <c r="AU38" s="63"/>
      <c r="AV38" s="63"/>
      <c r="AW38" s="63"/>
      <c r="AX38" s="63"/>
      <c r="AY38" s="63"/>
      <c r="AZ38" s="63"/>
      <c r="BA38" s="63"/>
      <c r="BB38" s="63"/>
      <c r="BC38" s="40"/>
      <c r="BD38" s="63"/>
      <c r="BE38" s="63"/>
      <c r="BF38" s="63"/>
      <c r="BG38" s="63"/>
      <c r="BH38" s="63"/>
      <c r="BI38" s="49"/>
      <c r="BJ38" s="63"/>
      <c r="BK38" s="64"/>
      <c r="BL38" s="63"/>
      <c r="BM38" s="65"/>
      <c r="BN38" s="63"/>
      <c r="BO38" s="64"/>
      <c r="BP38" s="63"/>
      <c r="BQ38" s="63"/>
      <c r="BR38" s="63"/>
      <c r="BS38" s="63"/>
      <c r="BT38" s="49"/>
      <c r="BU38" s="49"/>
      <c r="BV38" s="48"/>
      <c r="BW38" s="48"/>
      <c r="BX38" s="48"/>
      <c r="BY38" s="48"/>
      <c r="BZ38" s="58"/>
      <c r="CA38" s="57"/>
      <c r="CB38" s="55"/>
      <c r="CC38" s="49"/>
      <c r="CD38" s="39"/>
      <c r="CE38" s="58"/>
      <c r="CF38" s="58"/>
      <c r="CG38" s="49"/>
      <c r="CH38" s="39"/>
      <c r="CI38" s="58"/>
      <c r="CJ38" s="58"/>
      <c r="CK38" s="58"/>
      <c r="CL38" s="49"/>
      <c r="CM38" s="39"/>
      <c r="CN38" s="58"/>
      <c r="CO38" s="58"/>
      <c r="CP38" s="58"/>
      <c r="CQ38" s="49"/>
      <c r="CR38" s="39"/>
      <c r="CS38" s="58"/>
      <c r="CT38" s="58"/>
      <c r="CU38" s="58"/>
      <c r="CV38" s="58"/>
      <c r="CW38" s="49"/>
      <c r="CX38" s="39"/>
      <c r="CY38" s="58"/>
      <c r="CZ38" s="58"/>
      <c r="DA38" s="58"/>
      <c r="DB38" s="58"/>
      <c r="DC38" s="49"/>
      <c r="DD38" s="39"/>
      <c r="DE38" s="58"/>
      <c r="DF38" s="58"/>
      <c r="DG38" s="58"/>
      <c r="DH38" s="49"/>
      <c r="DI38" s="39"/>
      <c r="DJ38" s="49"/>
      <c r="DK38" s="61"/>
      <c r="DL38" s="58"/>
      <c r="DM38" s="73"/>
      <c r="DN38" s="82"/>
      <c r="DO38" s="10"/>
      <c r="DP38" s="49"/>
      <c r="DQ38" s="79"/>
      <c r="DR38" s="79"/>
      <c r="DS38" s="81"/>
      <c r="DT38" s="11"/>
      <c r="DU38" s="10"/>
      <c r="DV38" s="10"/>
      <c r="DW38" s="10"/>
      <c r="DX38" s="49"/>
      <c r="DY38" s="86"/>
      <c r="DZ38" s="81"/>
      <c r="EA38" s="11"/>
      <c r="EB38" s="10"/>
      <c r="EC38" s="10"/>
      <c r="ED38" s="10"/>
      <c r="EE38" s="10"/>
      <c r="EF38" s="87"/>
      <c r="EG38" s="39"/>
      <c r="EH38" s="81"/>
      <c r="EI38" s="11"/>
      <c r="EJ38" s="10"/>
      <c r="EK38" s="10"/>
      <c r="EL38" s="10"/>
      <c r="EM38" s="10"/>
      <c r="EN38" s="10"/>
      <c r="EO38" s="87"/>
      <c r="EP38" s="78"/>
      <c r="EQ38" s="81"/>
      <c r="ER38" s="81"/>
      <c r="ES38" s="81"/>
      <c r="ET38" s="10"/>
      <c r="EU38" s="10"/>
      <c r="EV38" s="13"/>
      <c r="EW38" s="49"/>
      <c r="EX38" s="81"/>
      <c r="EY38" s="10"/>
      <c r="EZ38" s="49"/>
      <c r="FA38" s="81"/>
      <c r="FB38" s="10"/>
      <c r="FC38" s="10"/>
      <c r="FD38" s="49"/>
      <c r="FE38" s="81"/>
      <c r="FF38" s="10"/>
      <c r="FG38" s="10"/>
      <c r="FH38" s="10"/>
      <c r="FI38" s="49"/>
      <c r="FJ38" s="81"/>
      <c r="FK38" s="10"/>
      <c r="FL38" s="10"/>
      <c r="FM38" s="10"/>
      <c r="FN38" s="49"/>
      <c r="FO38" s="99"/>
      <c r="FP38" s="10"/>
      <c r="FQ38" s="10"/>
      <c r="FR38" s="10"/>
      <c r="FS38" s="10"/>
      <c r="FT38" s="49"/>
      <c r="FU38" s="99"/>
      <c r="FV38" s="10"/>
      <c r="FW38" s="10"/>
      <c r="FX38" s="10"/>
      <c r="FY38" s="10"/>
      <c r="FZ38" s="49"/>
      <c r="GA38" s="99"/>
      <c r="GB38" s="99"/>
      <c r="GC38" s="99"/>
      <c r="GD38" s="10"/>
      <c r="GE38" s="10"/>
      <c r="GF38" s="10"/>
      <c r="GG38" s="10"/>
      <c r="GH38" s="49"/>
      <c r="GI38" s="61"/>
      <c r="GJ38" s="99"/>
      <c r="GK38" s="49"/>
      <c r="GL38" s="63"/>
      <c r="GM38" s="122"/>
      <c r="GN38" s="49"/>
      <c r="GO38" s="63"/>
      <c r="GP38" s="122"/>
      <c r="GQ38" s="122"/>
      <c r="GR38" s="49"/>
      <c r="GS38" s="135"/>
      <c r="GT38" s="130"/>
      <c r="GU38" s="130"/>
      <c r="GV38" s="130"/>
      <c r="GW38" s="49"/>
      <c r="GX38" s="63"/>
      <c r="GY38" s="122"/>
      <c r="GZ38" s="122"/>
      <c r="HA38" s="122"/>
      <c r="HB38" s="122"/>
      <c r="HC38" s="49"/>
      <c r="HD38" s="63"/>
      <c r="HE38" s="122"/>
      <c r="HF38" s="122"/>
      <c r="HG38" s="122"/>
      <c r="HH38" s="122"/>
      <c r="HI38" s="49"/>
      <c r="HJ38" s="63"/>
      <c r="HK38" s="122"/>
      <c r="HL38" s="122"/>
      <c r="HM38" s="122"/>
      <c r="HN38" s="122"/>
      <c r="HO38" s="49"/>
      <c r="HP38" s="64"/>
      <c r="HQ38" s="64"/>
      <c r="HR38" s="63">
        <v>0</v>
      </c>
      <c r="HS38" s="122"/>
      <c r="HT38" s="122"/>
      <c r="HU38" s="122"/>
      <c r="HV38" s="49"/>
      <c r="HW38" s="63"/>
      <c r="HX38" s="122"/>
      <c r="HY38" s="49"/>
      <c r="HZ38" s="63"/>
      <c r="IA38" s="159"/>
      <c r="IB38" s="159"/>
      <c r="IC38" s="84"/>
      <c r="ID38" s="63"/>
      <c r="IE38" s="159"/>
      <c r="IF38" s="159"/>
      <c r="IG38" s="159"/>
      <c r="IH38" s="84"/>
      <c r="IJ38" s="63"/>
      <c r="IK38" s="159"/>
      <c r="IL38" s="159"/>
      <c r="IM38" s="159"/>
      <c r="IN38" s="84"/>
      <c r="IO38" s="63"/>
      <c r="IP38" s="159"/>
      <c r="IQ38" s="159"/>
      <c r="IR38" s="159"/>
      <c r="IS38" s="159"/>
      <c r="IT38" s="84"/>
      <c r="IU38" s="63"/>
      <c r="IV38" s="159"/>
      <c r="IW38" s="159"/>
      <c r="IX38" s="159"/>
      <c r="IY38" s="159"/>
      <c r="IZ38" s="84"/>
      <c r="JA38" s="63">
        <v>0</v>
      </c>
      <c r="JB38" s="159"/>
      <c r="JC38" s="159"/>
      <c r="JD38" s="159"/>
      <c r="JE38" s="159"/>
      <c r="JF38" s="159"/>
      <c r="JG38" s="84"/>
      <c r="JH38" s="63">
        <v>0</v>
      </c>
      <c r="JI38" s="159"/>
      <c r="JJ38" s="159">
        <f t="shared" si="51"/>
        <v>0</v>
      </c>
      <c r="JK38" s="77"/>
      <c r="JL38" s="64">
        <v>9689521</v>
      </c>
      <c r="JM38" s="159">
        <f t="shared" si="52"/>
        <v>9689521</v>
      </c>
      <c r="JN38" s="159">
        <f t="shared" si="53"/>
        <v>9689521</v>
      </c>
      <c r="JO38" s="13" t="s">
        <v>316</v>
      </c>
    </row>
    <row r="39" spans="1:275" ht="24.75" hidden="1" customHeight="1" x14ac:dyDescent="0.2">
      <c r="A39" s="9" t="s">
        <v>460</v>
      </c>
      <c r="B39" s="171"/>
      <c r="C39" s="12" t="s">
        <v>461</v>
      </c>
      <c r="D39" s="65"/>
      <c r="E39" s="65"/>
      <c r="F39" s="10"/>
      <c r="G39" s="10"/>
      <c r="H39" s="10"/>
      <c r="I39" s="10"/>
      <c r="J39" s="1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196"/>
      <c r="AQ39" s="63"/>
      <c r="AR39" s="63"/>
      <c r="AS39" s="63"/>
      <c r="AT39" s="63"/>
      <c r="AU39" s="63"/>
      <c r="AV39" s="63"/>
      <c r="AW39" s="63"/>
      <c r="AX39" s="63"/>
      <c r="AY39" s="63"/>
      <c r="AZ39" s="63"/>
      <c r="BA39" s="63"/>
      <c r="BB39" s="63"/>
      <c r="BC39" s="40"/>
      <c r="BD39" s="63"/>
      <c r="BE39" s="63"/>
      <c r="BF39" s="63"/>
      <c r="BG39" s="63"/>
      <c r="BH39" s="63"/>
      <c r="BI39" s="49"/>
      <c r="BJ39" s="63"/>
      <c r="BK39" s="64"/>
      <c r="BL39" s="63"/>
      <c r="BM39" s="65"/>
      <c r="BN39" s="63"/>
      <c r="BO39" s="64"/>
      <c r="BP39" s="63"/>
      <c r="BQ39" s="63"/>
      <c r="BR39" s="63"/>
      <c r="BS39" s="63"/>
      <c r="BT39" s="49"/>
      <c r="BU39" s="49"/>
      <c r="BV39" s="48"/>
      <c r="BW39" s="48"/>
      <c r="BX39" s="48"/>
      <c r="BY39" s="48"/>
      <c r="BZ39" s="58"/>
      <c r="CA39" s="57"/>
      <c r="CB39" s="55"/>
      <c r="CC39" s="49"/>
      <c r="CD39" s="39"/>
      <c r="CE39" s="58"/>
      <c r="CF39" s="58"/>
      <c r="CG39" s="49"/>
      <c r="CH39" s="39"/>
      <c r="CI39" s="58"/>
      <c r="CJ39" s="58"/>
      <c r="CK39" s="58"/>
      <c r="CL39" s="49"/>
      <c r="CM39" s="39"/>
      <c r="CN39" s="58"/>
      <c r="CO39" s="58"/>
      <c r="CP39" s="58"/>
      <c r="CQ39" s="49"/>
      <c r="CR39" s="39"/>
      <c r="CS39" s="58"/>
      <c r="CT39" s="58"/>
      <c r="CU39" s="58"/>
      <c r="CV39" s="58"/>
      <c r="CW39" s="49"/>
      <c r="CX39" s="39"/>
      <c r="CY39" s="58"/>
      <c r="CZ39" s="58"/>
      <c r="DA39" s="58"/>
      <c r="DB39" s="58"/>
      <c r="DC39" s="49"/>
      <c r="DD39" s="39"/>
      <c r="DE39" s="58"/>
      <c r="DF39" s="58"/>
      <c r="DG39" s="58"/>
      <c r="DH39" s="49"/>
      <c r="DI39" s="39"/>
      <c r="DJ39" s="49"/>
      <c r="DK39" s="61"/>
      <c r="DL39" s="58"/>
      <c r="DM39" s="73"/>
      <c r="DN39" s="82"/>
      <c r="DO39" s="10"/>
      <c r="DP39" s="49"/>
      <c r="DQ39" s="79"/>
      <c r="DR39" s="79"/>
      <c r="DS39" s="81"/>
      <c r="DT39" s="11"/>
      <c r="DU39" s="10"/>
      <c r="DV39" s="10"/>
      <c r="DW39" s="10"/>
      <c r="DX39" s="49"/>
      <c r="DY39" s="86"/>
      <c r="DZ39" s="81"/>
      <c r="EA39" s="11"/>
      <c r="EB39" s="10"/>
      <c r="EC39" s="10"/>
      <c r="ED39" s="10"/>
      <c r="EE39" s="10"/>
      <c r="EF39" s="87"/>
      <c r="EG39" s="39"/>
      <c r="EH39" s="81"/>
      <c r="EI39" s="11"/>
      <c r="EJ39" s="10"/>
      <c r="EK39" s="10"/>
      <c r="EL39" s="10"/>
      <c r="EM39" s="10"/>
      <c r="EN39" s="10"/>
      <c r="EO39" s="87"/>
      <c r="EP39" s="78"/>
      <c r="EQ39" s="81"/>
      <c r="ER39" s="81">
        <v>7500000</v>
      </c>
      <c r="ES39" s="81">
        <f t="shared" si="153"/>
        <v>7500000</v>
      </c>
      <c r="ET39" s="10">
        <f t="shared" si="154"/>
        <v>7500000</v>
      </c>
      <c r="EU39" s="10">
        <f t="shared" si="155"/>
        <v>7500000</v>
      </c>
      <c r="EV39" s="13"/>
      <c r="EW39" s="49"/>
      <c r="EX39" s="81">
        <v>0</v>
      </c>
      <c r="EY39" s="10">
        <f t="shared" si="156"/>
        <v>-7500000</v>
      </c>
      <c r="EZ39" s="49" t="s">
        <v>205</v>
      </c>
      <c r="FA39" s="100">
        <v>0</v>
      </c>
      <c r="FB39" s="10">
        <f t="shared" si="77"/>
        <v>-7500000</v>
      </c>
      <c r="FC39" s="10">
        <f t="shared" si="78"/>
        <v>0</v>
      </c>
      <c r="FD39" s="49" t="s">
        <v>205</v>
      </c>
      <c r="FE39" s="81">
        <f t="shared" si="157"/>
        <v>0</v>
      </c>
      <c r="FF39" s="10">
        <f t="shared" si="79"/>
        <v>-7500000</v>
      </c>
      <c r="FG39" s="10">
        <f t="shared" si="80"/>
        <v>0</v>
      </c>
      <c r="FH39" s="10">
        <f t="shared" si="81"/>
        <v>0</v>
      </c>
      <c r="FI39" s="49"/>
      <c r="FJ39" s="81">
        <v>0</v>
      </c>
      <c r="FK39" s="10">
        <f t="shared" si="82"/>
        <v>-7500000</v>
      </c>
      <c r="FL39" s="10">
        <f t="shared" si="83"/>
        <v>0</v>
      </c>
      <c r="FM39" s="10">
        <f t="shared" si="84"/>
        <v>0</v>
      </c>
      <c r="FN39" s="49" t="s">
        <v>205</v>
      </c>
      <c r="FO39" s="99">
        <f t="shared" si="158"/>
        <v>0</v>
      </c>
      <c r="FP39" s="10">
        <f t="shared" si="85"/>
        <v>-7500000</v>
      </c>
      <c r="FQ39" s="10">
        <f t="shared" si="86"/>
        <v>0</v>
      </c>
      <c r="FR39" s="10">
        <f t="shared" si="87"/>
        <v>0</v>
      </c>
      <c r="FS39" s="10">
        <f t="shared" si="88"/>
        <v>0</v>
      </c>
      <c r="FT39" s="49" t="s">
        <v>205</v>
      </c>
      <c r="FU39" s="99">
        <v>0</v>
      </c>
      <c r="FV39" s="10">
        <f t="shared" si="89"/>
        <v>-7500000</v>
      </c>
      <c r="FW39" s="10">
        <f t="shared" si="90"/>
        <v>0</v>
      </c>
      <c r="FX39" s="10">
        <f t="shared" si="91"/>
        <v>0</v>
      </c>
      <c r="FY39" s="10">
        <f t="shared" si="92"/>
        <v>0</v>
      </c>
      <c r="FZ39" s="49" t="s">
        <v>205</v>
      </c>
      <c r="GA39" s="99">
        <v>0</v>
      </c>
      <c r="GB39" s="99">
        <v>2000000</v>
      </c>
      <c r="GC39" s="99">
        <f t="shared" si="0"/>
        <v>2000000</v>
      </c>
      <c r="GD39" s="10">
        <f t="shared" si="58"/>
        <v>-5500000</v>
      </c>
      <c r="GE39" s="10">
        <f t="shared" si="59"/>
        <v>2000000</v>
      </c>
      <c r="GF39" s="10">
        <f t="shared" si="60"/>
        <v>2000000</v>
      </c>
      <c r="GG39" s="10">
        <f t="shared" si="61"/>
        <v>2000000</v>
      </c>
      <c r="GH39" s="49" t="s">
        <v>205</v>
      </c>
      <c r="GI39" s="61">
        <v>0</v>
      </c>
      <c r="GJ39" s="99">
        <f t="shared" si="4"/>
        <v>-2000000</v>
      </c>
      <c r="GK39" s="49" t="s">
        <v>462</v>
      </c>
      <c r="GL39" s="63"/>
      <c r="GM39" s="122">
        <f t="shared" si="5"/>
        <v>-2000000</v>
      </c>
      <c r="GN39" s="49" t="s">
        <v>204</v>
      </c>
      <c r="GO39" s="63">
        <v>0</v>
      </c>
      <c r="GP39" s="122">
        <f t="shared" si="6"/>
        <v>-2000000</v>
      </c>
      <c r="GQ39" s="122">
        <f t="shared" si="7"/>
        <v>0</v>
      </c>
      <c r="GR39" s="49" t="s">
        <v>205</v>
      </c>
      <c r="GS39" s="135">
        <f t="shared" si="8"/>
        <v>0</v>
      </c>
      <c r="GT39" s="130">
        <f t="shared" si="9"/>
        <v>-2000000</v>
      </c>
      <c r="GU39" s="130">
        <f t="shared" si="10"/>
        <v>0</v>
      </c>
      <c r="GV39" s="130">
        <f t="shared" si="11"/>
        <v>0</v>
      </c>
      <c r="GW39" s="49" t="s">
        <v>205</v>
      </c>
      <c r="GX39" s="63">
        <v>0</v>
      </c>
      <c r="GY39" s="122">
        <f t="shared" si="12"/>
        <v>-2000000</v>
      </c>
      <c r="GZ39" s="122">
        <f t="shared" si="13"/>
        <v>0</v>
      </c>
      <c r="HA39" s="122">
        <f t="shared" si="14"/>
        <v>0</v>
      </c>
      <c r="HB39" s="122">
        <f t="shared" si="15"/>
        <v>0</v>
      </c>
      <c r="HC39" s="49" t="s">
        <v>205</v>
      </c>
      <c r="HD39" s="63">
        <v>0</v>
      </c>
      <c r="HE39" s="122">
        <f t="shared" si="16"/>
        <v>-2000000</v>
      </c>
      <c r="HF39" s="122">
        <f t="shared" si="17"/>
        <v>0</v>
      </c>
      <c r="HG39" s="122">
        <f t="shared" si="1"/>
        <v>0</v>
      </c>
      <c r="HH39" s="122">
        <f t="shared" si="18"/>
        <v>0</v>
      </c>
      <c r="HI39" s="49" t="s">
        <v>205</v>
      </c>
      <c r="HJ39" s="63">
        <v>0</v>
      </c>
      <c r="HK39" s="122">
        <f t="shared" si="19"/>
        <v>-2000000</v>
      </c>
      <c r="HL39" s="122">
        <f t="shared" si="20"/>
        <v>0</v>
      </c>
      <c r="HM39" s="122">
        <f t="shared" si="21"/>
        <v>0</v>
      </c>
      <c r="HN39" s="122">
        <f t="shared" si="22"/>
        <v>0</v>
      </c>
      <c r="HO39" s="49" t="s">
        <v>205</v>
      </c>
      <c r="HP39" s="64"/>
      <c r="HQ39" s="64">
        <f t="shared" si="23"/>
        <v>0</v>
      </c>
      <c r="HR39" s="63">
        <f t="shared" si="24"/>
        <v>0</v>
      </c>
      <c r="HS39" s="122">
        <f t="shared" si="25"/>
        <v>-2000000</v>
      </c>
      <c r="HT39" s="122">
        <f t="shared" si="26"/>
        <v>0</v>
      </c>
      <c r="HU39" s="122">
        <f t="shared" si="27"/>
        <v>0</v>
      </c>
      <c r="HV39" s="49" t="s">
        <v>205</v>
      </c>
      <c r="HW39" s="63">
        <v>0</v>
      </c>
      <c r="HX39" s="122">
        <f t="shared" si="28"/>
        <v>0</v>
      </c>
      <c r="HY39" s="49"/>
      <c r="HZ39" s="63">
        <v>0</v>
      </c>
      <c r="IA39" s="159">
        <f t="shared" si="29"/>
        <v>0</v>
      </c>
      <c r="IB39" s="159">
        <f t="shared" si="30"/>
        <v>0</v>
      </c>
      <c r="IC39" s="84"/>
      <c r="ID39" s="63">
        <v>0</v>
      </c>
      <c r="IE39" s="159">
        <f t="shared" si="31"/>
        <v>0</v>
      </c>
      <c r="IF39" s="159">
        <f t="shared" si="32"/>
        <v>0</v>
      </c>
      <c r="IG39" s="159">
        <f t="shared" si="33"/>
        <v>0</v>
      </c>
      <c r="IH39" s="84"/>
      <c r="IJ39" s="63">
        <v>0</v>
      </c>
      <c r="IK39" s="159">
        <f t="shared" si="34"/>
        <v>0</v>
      </c>
      <c r="IL39" s="159">
        <f t="shared" si="35"/>
        <v>0</v>
      </c>
      <c r="IM39" s="159">
        <f t="shared" si="36"/>
        <v>0</v>
      </c>
      <c r="IN39" s="84"/>
      <c r="IO39" s="63">
        <v>0</v>
      </c>
      <c r="IP39" s="159">
        <f t="shared" si="37"/>
        <v>0</v>
      </c>
      <c r="IQ39" s="159">
        <f t="shared" si="38"/>
        <v>0</v>
      </c>
      <c r="IR39" s="159">
        <f t="shared" si="39"/>
        <v>0</v>
      </c>
      <c r="IS39" s="159">
        <f t="shared" si="40"/>
        <v>0</v>
      </c>
      <c r="IT39" s="84"/>
      <c r="IU39" s="63">
        <v>0</v>
      </c>
      <c r="IV39" s="159">
        <f t="shared" si="41"/>
        <v>0</v>
      </c>
      <c r="IW39" s="159">
        <f t="shared" si="42"/>
        <v>0</v>
      </c>
      <c r="IX39" s="159">
        <f t="shared" si="43"/>
        <v>0</v>
      </c>
      <c r="IY39" s="159">
        <f t="shared" si="44"/>
        <v>0</v>
      </c>
      <c r="IZ39" s="84"/>
      <c r="JA39" s="63">
        <v>0</v>
      </c>
      <c r="JB39" s="159">
        <f t="shared" si="45"/>
        <v>0</v>
      </c>
      <c r="JC39" s="159">
        <f t="shared" si="46"/>
        <v>0</v>
      </c>
      <c r="JD39" s="159">
        <f t="shared" si="47"/>
        <v>0</v>
      </c>
      <c r="JE39" s="159">
        <f t="shared" si="48"/>
        <v>0</v>
      </c>
      <c r="JF39" s="159">
        <f t="shared" si="49"/>
        <v>0</v>
      </c>
      <c r="JG39" s="84"/>
      <c r="JH39" s="63"/>
      <c r="JI39" s="159">
        <f t="shared" si="50"/>
        <v>0</v>
      </c>
      <c r="JJ39" s="159">
        <f t="shared" si="51"/>
        <v>0</v>
      </c>
      <c r="JK39" s="77"/>
      <c r="JL39" s="64"/>
      <c r="JM39" s="159">
        <f t="shared" si="52"/>
        <v>0</v>
      </c>
      <c r="JN39" s="159">
        <f t="shared" si="53"/>
        <v>0</v>
      </c>
      <c r="JO39" s="13"/>
    </row>
    <row r="40" spans="1:275" ht="39" customHeight="1" x14ac:dyDescent="0.2">
      <c r="A40" s="9" t="s">
        <v>463</v>
      </c>
      <c r="B40" s="171"/>
      <c r="C40" s="12" t="s">
        <v>464</v>
      </c>
      <c r="D40" s="65">
        <v>500000</v>
      </c>
      <c r="E40" s="65">
        <v>0</v>
      </c>
      <c r="F40" s="10">
        <f t="shared" si="93"/>
        <v>-500000</v>
      </c>
      <c r="G40" s="10">
        <v>0</v>
      </c>
      <c r="H40" s="10">
        <f t="shared" si="94"/>
        <v>-500000</v>
      </c>
      <c r="I40" s="10">
        <f t="shared" si="163"/>
        <v>0</v>
      </c>
      <c r="J40" s="13"/>
      <c r="K40" s="63">
        <v>250000</v>
      </c>
      <c r="L40" s="63">
        <f t="shared" si="95"/>
        <v>-250000</v>
      </c>
      <c r="M40" s="63">
        <f t="shared" si="164"/>
        <v>250000</v>
      </c>
      <c r="N40" s="63">
        <f t="shared" si="96"/>
        <v>250000</v>
      </c>
      <c r="O40" s="63">
        <v>2000000</v>
      </c>
      <c r="P40" s="63">
        <f t="shared" si="97"/>
        <v>1500000</v>
      </c>
      <c r="Q40" s="63">
        <f t="shared" si="165"/>
        <v>2000000</v>
      </c>
      <c r="R40" s="63">
        <f t="shared" si="98"/>
        <v>1750000</v>
      </c>
      <c r="S40" s="63">
        <f>2000000+500000</f>
        <v>2500000</v>
      </c>
      <c r="T40" s="63">
        <f t="shared" si="99"/>
        <v>2000000</v>
      </c>
      <c r="U40" s="63">
        <f t="shared" si="166"/>
        <v>2500000</v>
      </c>
      <c r="V40" s="63">
        <f t="shared" si="159"/>
        <v>2250000</v>
      </c>
      <c r="W40" s="63">
        <f t="shared" si="100"/>
        <v>500000</v>
      </c>
      <c r="X40" s="63">
        <f>2000000+500000</f>
        <v>2500000</v>
      </c>
      <c r="Y40" s="63">
        <f t="shared" si="167"/>
        <v>2000000</v>
      </c>
      <c r="Z40" s="63">
        <f t="shared" si="168"/>
        <v>2500000</v>
      </c>
      <c r="AA40" s="63">
        <f t="shared" si="101"/>
        <v>2250000</v>
      </c>
      <c r="AB40" s="63">
        <f t="shared" si="102"/>
        <v>0</v>
      </c>
      <c r="AC40" s="63">
        <f>2000000+500000</f>
        <v>2500000</v>
      </c>
      <c r="AD40" s="63">
        <f t="shared" si="169"/>
        <v>2000000</v>
      </c>
      <c r="AE40" s="63">
        <f t="shared" si="103"/>
        <v>0</v>
      </c>
      <c r="AF40" s="63">
        <f t="shared" si="62"/>
        <v>0</v>
      </c>
      <c r="AG40" s="63">
        <f>2000000+500000</f>
        <v>2500000</v>
      </c>
      <c r="AH40" s="63">
        <f t="shared" si="170"/>
        <v>2000000</v>
      </c>
      <c r="AI40" s="63">
        <v>630000</v>
      </c>
      <c r="AJ40" s="63">
        <f t="shared" si="104"/>
        <v>3130000</v>
      </c>
      <c r="AK40" s="63"/>
      <c r="AL40" s="63"/>
      <c r="AM40" s="63">
        <f t="shared" si="105"/>
        <v>3130000</v>
      </c>
      <c r="AN40" s="63">
        <v>0</v>
      </c>
      <c r="AO40" s="63">
        <f t="shared" si="106"/>
        <v>-3130000</v>
      </c>
      <c r="AP40" s="63"/>
      <c r="AQ40" s="63">
        <v>10000000</v>
      </c>
      <c r="AR40" s="63">
        <f t="shared" si="107"/>
        <v>6870000</v>
      </c>
      <c r="AS40" s="63">
        <f t="shared" si="108"/>
        <v>10000000</v>
      </c>
      <c r="AT40" s="63">
        <v>10000000</v>
      </c>
      <c r="AU40" s="63">
        <f t="shared" si="109"/>
        <v>6870000</v>
      </c>
      <c r="AV40" s="63">
        <f t="shared" si="110"/>
        <v>10000000</v>
      </c>
      <c r="AW40" s="63">
        <f t="shared" si="111"/>
        <v>0</v>
      </c>
      <c r="AX40" s="39" t="s">
        <v>465</v>
      </c>
      <c r="AY40" s="63">
        <v>0</v>
      </c>
      <c r="AZ40" s="63">
        <f t="shared" si="112"/>
        <v>-3130000</v>
      </c>
      <c r="BA40" s="63">
        <f t="shared" si="113"/>
        <v>0</v>
      </c>
      <c r="BB40" s="63">
        <f t="shared" si="114"/>
        <v>-10000000</v>
      </c>
      <c r="BC40" s="40"/>
      <c r="BD40" s="63">
        <v>0</v>
      </c>
      <c r="BE40" s="63">
        <f t="shared" si="115"/>
        <v>-3130000</v>
      </c>
      <c r="BF40" s="63">
        <f t="shared" si="116"/>
        <v>0</v>
      </c>
      <c r="BG40" s="63">
        <f t="shared" si="117"/>
        <v>-10000000</v>
      </c>
      <c r="BH40" s="63">
        <f t="shared" si="118"/>
        <v>0</v>
      </c>
      <c r="BI40" s="49"/>
      <c r="BJ40" s="63">
        <v>0</v>
      </c>
      <c r="BK40" s="64"/>
      <c r="BL40" s="63">
        <f t="shared" si="119"/>
        <v>0</v>
      </c>
      <c r="BM40" s="65"/>
      <c r="BN40" s="63">
        <f t="shared" si="120"/>
        <v>0</v>
      </c>
      <c r="BO40" s="64">
        <f t="shared" si="63"/>
        <v>-3130000</v>
      </c>
      <c r="BP40" s="63">
        <f t="shared" si="64"/>
        <v>0</v>
      </c>
      <c r="BQ40" s="63">
        <f t="shared" si="65"/>
        <v>-10000000</v>
      </c>
      <c r="BR40" s="63">
        <f t="shared" si="66"/>
        <v>0</v>
      </c>
      <c r="BS40" s="63">
        <f t="shared" si="67"/>
        <v>0</v>
      </c>
      <c r="BT40" s="49"/>
      <c r="BU40" s="49"/>
      <c r="BV40" s="48">
        <f t="shared" si="121"/>
        <v>0</v>
      </c>
      <c r="BW40" s="48"/>
      <c r="BX40" s="48">
        <f t="shared" si="122"/>
        <v>0</v>
      </c>
      <c r="BY40" s="48"/>
      <c r="BZ40" s="58">
        <v>0</v>
      </c>
      <c r="CA40" s="58">
        <v>0</v>
      </c>
      <c r="CB40" s="55">
        <f t="shared" si="195"/>
        <v>0</v>
      </c>
      <c r="CC40" s="49"/>
      <c r="CD40" s="39">
        <v>12548162</v>
      </c>
      <c r="CE40" s="58">
        <f t="shared" si="124"/>
        <v>12548162</v>
      </c>
      <c r="CF40" s="58">
        <f t="shared" si="125"/>
        <v>12548162</v>
      </c>
      <c r="CG40" s="49"/>
      <c r="CH40" s="39">
        <v>12548162</v>
      </c>
      <c r="CI40" s="58">
        <f t="shared" si="126"/>
        <v>12548162</v>
      </c>
      <c r="CJ40" s="58">
        <f t="shared" si="127"/>
        <v>12548162</v>
      </c>
      <c r="CK40" s="58">
        <f t="shared" si="128"/>
        <v>0</v>
      </c>
      <c r="CL40" s="49"/>
      <c r="CM40" s="39">
        <v>0</v>
      </c>
      <c r="CN40" s="58">
        <f t="shared" si="160"/>
        <v>0</v>
      </c>
      <c r="CO40" s="58">
        <f t="shared" si="129"/>
        <v>0</v>
      </c>
      <c r="CP40" s="58">
        <f t="shared" si="130"/>
        <v>-12548162</v>
      </c>
      <c r="CQ40" s="49"/>
      <c r="CR40" s="39">
        <v>0</v>
      </c>
      <c r="CS40" s="58">
        <f t="shared" si="131"/>
        <v>0</v>
      </c>
      <c r="CT40" s="58">
        <f t="shared" si="132"/>
        <v>0</v>
      </c>
      <c r="CU40" s="58">
        <f t="shared" si="133"/>
        <v>-12548162</v>
      </c>
      <c r="CV40" s="58">
        <f t="shared" si="134"/>
        <v>0</v>
      </c>
      <c r="CW40" s="49"/>
      <c r="CX40" s="39"/>
      <c r="CY40" s="58">
        <f t="shared" si="196"/>
        <v>0</v>
      </c>
      <c r="CZ40" s="58">
        <f t="shared" si="69"/>
        <v>0</v>
      </c>
      <c r="DA40" s="58">
        <f t="shared" si="70"/>
        <v>-12548162</v>
      </c>
      <c r="DB40" s="58">
        <f t="shared" si="71"/>
        <v>0</v>
      </c>
      <c r="DC40" s="49"/>
      <c r="DD40" s="39"/>
      <c r="DE40" s="58">
        <f t="shared" si="72"/>
        <v>0</v>
      </c>
      <c r="DF40" s="58">
        <f t="shared" si="73"/>
        <v>0</v>
      </c>
      <c r="DG40" s="58">
        <f t="shared" si="135"/>
        <v>0</v>
      </c>
      <c r="DH40" s="49"/>
      <c r="DI40" s="39"/>
      <c r="DJ40" s="49"/>
      <c r="DK40" s="61">
        <v>15000000</v>
      </c>
      <c r="DL40" s="58">
        <v>15000000</v>
      </c>
      <c r="DM40" s="73">
        <f t="shared" si="75"/>
        <v>15000000</v>
      </c>
      <c r="DN40" s="81">
        <v>15000000</v>
      </c>
      <c r="DO40" s="10">
        <f t="shared" si="136"/>
        <v>0</v>
      </c>
      <c r="DP40" s="49"/>
      <c r="DQ40" s="78">
        <v>27500000</v>
      </c>
      <c r="DR40" s="78"/>
      <c r="DS40" s="81">
        <f t="shared" si="179"/>
        <v>27500000</v>
      </c>
      <c r="DT40" s="11">
        <f t="shared" si="137"/>
        <v>12500000</v>
      </c>
      <c r="DU40" s="10">
        <f t="shared" si="138"/>
        <v>12500000</v>
      </c>
      <c r="DV40" s="10">
        <f t="shared" si="139"/>
        <v>12500000</v>
      </c>
      <c r="DW40" s="10">
        <f t="shared" si="140"/>
        <v>12500000</v>
      </c>
      <c r="DX40" s="49" t="s">
        <v>466</v>
      </c>
      <c r="DY40" s="49" t="s">
        <v>467</v>
      </c>
      <c r="DZ40" s="81">
        <v>15000000</v>
      </c>
      <c r="EA40" s="11" t="e">
        <f t="shared" si="180"/>
        <v>#VALUE!</v>
      </c>
      <c r="EB40" s="10" t="e">
        <f t="shared" si="181"/>
        <v>#VALUE!</v>
      </c>
      <c r="EC40" s="10">
        <f t="shared" si="143"/>
        <v>0</v>
      </c>
      <c r="ED40" s="10">
        <f t="shared" si="144"/>
        <v>0</v>
      </c>
      <c r="EE40" s="10">
        <f t="shared" si="145"/>
        <v>-12500000</v>
      </c>
      <c r="EF40" s="87"/>
      <c r="EG40" s="39"/>
      <c r="EH40" s="81">
        <f t="shared" si="146"/>
        <v>15000000</v>
      </c>
      <c r="EI40" s="11">
        <f t="shared" si="182"/>
        <v>-27500000</v>
      </c>
      <c r="EJ40" s="10" t="e">
        <f t="shared" si="183"/>
        <v>#VALUE!</v>
      </c>
      <c r="EK40" s="10">
        <f t="shared" si="149"/>
        <v>0</v>
      </c>
      <c r="EL40" s="10">
        <f t="shared" si="150"/>
        <v>0</v>
      </c>
      <c r="EM40" s="10">
        <f t="shared" si="151"/>
        <v>-12500000</v>
      </c>
      <c r="EN40" s="10">
        <f t="shared" si="152"/>
        <v>0</v>
      </c>
      <c r="EO40" s="87"/>
      <c r="EP40" s="78">
        <v>15000000</v>
      </c>
      <c r="EQ40" s="81">
        <v>15000000</v>
      </c>
      <c r="ER40" s="81"/>
      <c r="ES40" s="81">
        <f t="shared" si="153"/>
        <v>15000000</v>
      </c>
      <c r="ET40" s="10">
        <f t="shared" si="154"/>
        <v>0</v>
      </c>
      <c r="EU40" s="10">
        <f t="shared" si="155"/>
        <v>0</v>
      </c>
      <c r="EV40" s="87" t="s">
        <v>468</v>
      </c>
      <c r="EW40" s="95"/>
      <c r="EX40" s="81">
        <v>0</v>
      </c>
      <c r="EY40" s="10">
        <f t="shared" si="156"/>
        <v>-15000000</v>
      </c>
      <c r="EZ40" s="49" t="s">
        <v>205</v>
      </c>
      <c r="FA40" s="100">
        <v>0</v>
      </c>
      <c r="FB40" s="10">
        <f t="shared" si="77"/>
        <v>-15000000</v>
      </c>
      <c r="FC40" s="10">
        <f t="shared" si="78"/>
        <v>0</v>
      </c>
      <c r="FD40" s="49" t="s">
        <v>205</v>
      </c>
      <c r="FE40" s="81">
        <f t="shared" si="157"/>
        <v>0</v>
      </c>
      <c r="FF40" s="10">
        <f t="shared" si="79"/>
        <v>-15000000</v>
      </c>
      <c r="FG40" s="10">
        <f t="shared" si="80"/>
        <v>0</v>
      </c>
      <c r="FH40" s="10">
        <f t="shared" si="81"/>
        <v>0</v>
      </c>
      <c r="FI40" s="49"/>
      <c r="FJ40" s="81">
        <v>0</v>
      </c>
      <c r="FK40" s="10">
        <f t="shared" si="82"/>
        <v>-15000000</v>
      </c>
      <c r="FL40" s="10">
        <f t="shared" si="83"/>
        <v>0</v>
      </c>
      <c r="FM40" s="10">
        <f t="shared" si="84"/>
        <v>0</v>
      </c>
      <c r="FN40" s="49" t="s">
        <v>205</v>
      </c>
      <c r="FO40" s="99">
        <f t="shared" si="158"/>
        <v>0</v>
      </c>
      <c r="FP40" s="10">
        <f t="shared" si="85"/>
        <v>-15000000</v>
      </c>
      <c r="FQ40" s="10">
        <f t="shared" si="86"/>
        <v>0</v>
      </c>
      <c r="FR40" s="10">
        <f t="shared" si="87"/>
        <v>0</v>
      </c>
      <c r="FS40" s="10">
        <f t="shared" si="88"/>
        <v>0</v>
      </c>
      <c r="FT40" s="49" t="s">
        <v>205</v>
      </c>
      <c r="FU40" s="99">
        <v>0</v>
      </c>
      <c r="FV40" s="10">
        <f t="shared" si="89"/>
        <v>-15000000</v>
      </c>
      <c r="FW40" s="10">
        <f t="shared" si="90"/>
        <v>0</v>
      </c>
      <c r="FX40" s="10">
        <f t="shared" si="91"/>
        <v>0</v>
      </c>
      <c r="FY40" s="10">
        <f t="shared" si="92"/>
        <v>0</v>
      </c>
      <c r="FZ40" s="49" t="s">
        <v>205</v>
      </c>
      <c r="GA40" s="99">
        <v>0</v>
      </c>
      <c r="GB40" s="99"/>
      <c r="GC40" s="99">
        <f t="shared" si="0"/>
        <v>0</v>
      </c>
      <c r="GD40" s="10">
        <f t="shared" si="58"/>
        <v>-15000000</v>
      </c>
      <c r="GE40" s="10">
        <f t="shared" si="59"/>
        <v>0</v>
      </c>
      <c r="GF40" s="10">
        <f t="shared" si="60"/>
        <v>0</v>
      </c>
      <c r="GG40" s="10">
        <f t="shared" si="61"/>
        <v>0</v>
      </c>
      <c r="GH40" s="49" t="s">
        <v>205</v>
      </c>
      <c r="GI40" s="61">
        <v>0</v>
      </c>
      <c r="GJ40" s="99">
        <f t="shared" si="4"/>
        <v>0</v>
      </c>
      <c r="GK40" s="49"/>
      <c r="GL40" s="63"/>
      <c r="GM40" s="122">
        <f t="shared" si="5"/>
        <v>0</v>
      </c>
      <c r="GN40" s="49"/>
      <c r="GO40" s="63">
        <v>0</v>
      </c>
      <c r="GP40" s="122">
        <f t="shared" si="6"/>
        <v>0</v>
      </c>
      <c r="GQ40" s="122">
        <f t="shared" si="7"/>
        <v>0</v>
      </c>
      <c r="GR40" s="49"/>
      <c r="GS40" s="135">
        <f t="shared" si="8"/>
        <v>0</v>
      </c>
      <c r="GT40" s="130">
        <f t="shared" si="9"/>
        <v>0</v>
      </c>
      <c r="GU40" s="130">
        <f t="shared" si="10"/>
        <v>0</v>
      </c>
      <c r="GV40" s="130">
        <f t="shared" si="11"/>
        <v>0</v>
      </c>
      <c r="GW40" s="49"/>
      <c r="GX40" s="63">
        <v>0</v>
      </c>
      <c r="GY40" s="122">
        <f t="shared" si="12"/>
        <v>0</v>
      </c>
      <c r="GZ40" s="122">
        <f t="shared" si="13"/>
        <v>0</v>
      </c>
      <c r="HA40" s="122">
        <f t="shared" si="14"/>
        <v>0</v>
      </c>
      <c r="HB40" s="122">
        <f t="shared" si="15"/>
        <v>0</v>
      </c>
      <c r="HC40" s="49"/>
      <c r="HD40" s="63">
        <v>0</v>
      </c>
      <c r="HE40" s="122">
        <f t="shared" si="16"/>
        <v>0</v>
      </c>
      <c r="HF40" s="122">
        <f t="shared" si="17"/>
        <v>0</v>
      </c>
      <c r="HG40" s="122">
        <f t="shared" si="1"/>
        <v>0</v>
      </c>
      <c r="HH40" s="122">
        <f t="shared" si="18"/>
        <v>0</v>
      </c>
      <c r="HI40" s="49"/>
      <c r="HJ40" s="63">
        <v>0</v>
      </c>
      <c r="HK40" s="122">
        <f t="shared" si="19"/>
        <v>0</v>
      </c>
      <c r="HL40" s="122">
        <f t="shared" si="20"/>
        <v>0</v>
      </c>
      <c r="HM40" s="122">
        <f t="shared" si="21"/>
        <v>0</v>
      </c>
      <c r="HN40" s="122">
        <f t="shared" si="22"/>
        <v>0</v>
      </c>
      <c r="HO40" s="49"/>
      <c r="HP40" s="64"/>
      <c r="HQ40" s="64">
        <f t="shared" si="23"/>
        <v>0</v>
      </c>
      <c r="HR40" s="63">
        <f t="shared" si="24"/>
        <v>0</v>
      </c>
      <c r="HS40" s="122">
        <f t="shared" si="25"/>
        <v>0</v>
      </c>
      <c r="HT40" s="122">
        <f t="shared" si="26"/>
        <v>0</v>
      </c>
      <c r="HU40" s="122">
        <f t="shared" si="27"/>
        <v>0</v>
      </c>
      <c r="HV40" s="49"/>
      <c r="HW40" s="63">
        <v>0</v>
      </c>
      <c r="HX40" s="122">
        <f t="shared" si="28"/>
        <v>0</v>
      </c>
      <c r="HY40" s="49"/>
      <c r="HZ40" s="63">
        <v>40000000</v>
      </c>
      <c r="IA40" s="159">
        <f t="shared" si="29"/>
        <v>40000000</v>
      </c>
      <c r="IB40" s="159">
        <f t="shared" si="30"/>
        <v>40000000</v>
      </c>
      <c r="IC40" s="84" t="s">
        <v>469</v>
      </c>
      <c r="ID40" s="63">
        <f>40000000</f>
        <v>40000000</v>
      </c>
      <c r="IE40" s="159">
        <f t="shared" si="31"/>
        <v>40000000</v>
      </c>
      <c r="IF40" s="159">
        <f t="shared" si="32"/>
        <v>40000000</v>
      </c>
      <c r="IG40" s="159">
        <f t="shared" si="33"/>
        <v>0</v>
      </c>
      <c r="IH40" s="84" t="s">
        <v>470</v>
      </c>
      <c r="II40" s="134"/>
      <c r="IJ40" s="63">
        <v>40000000</v>
      </c>
      <c r="IK40" s="159">
        <f t="shared" si="34"/>
        <v>40000000</v>
      </c>
      <c r="IL40" s="159">
        <f t="shared" si="35"/>
        <v>40000000</v>
      </c>
      <c r="IM40" s="159">
        <f t="shared" si="36"/>
        <v>0</v>
      </c>
      <c r="IN40" s="84" t="s">
        <v>471</v>
      </c>
      <c r="IO40" s="63">
        <v>40000000</v>
      </c>
      <c r="IP40" s="159">
        <f t="shared" si="37"/>
        <v>40000000</v>
      </c>
      <c r="IQ40" s="159">
        <f t="shared" si="38"/>
        <v>40000000</v>
      </c>
      <c r="IR40" s="159">
        <f t="shared" si="39"/>
        <v>0</v>
      </c>
      <c r="IS40" s="159">
        <f t="shared" si="40"/>
        <v>0</v>
      </c>
      <c r="IT40" s="84" t="s">
        <v>471</v>
      </c>
      <c r="IU40" s="63">
        <v>40000000</v>
      </c>
      <c r="IV40" s="159">
        <f t="shared" si="41"/>
        <v>40000000</v>
      </c>
      <c r="IW40" s="159">
        <f t="shared" si="42"/>
        <v>40000000</v>
      </c>
      <c r="IX40" s="159">
        <f t="shared" si="43"/>
        <v>0</v>
      </c>
      <c r="IY40" s="159">
        <f t="shared" si="44"/>
        <v>0</v>
      </c>
      <c r="IZ40" s="84" t="s">
        <v>471</v>
      </c>
      <c r="JA40" s="63">
        <v>40000000</v>
      </c>
      <c r="JB40" s="159">
        <f t="shared" si="45"/>
        <v>40000000</v>
      </c>
      <c r="JC40" s="159">
        <f t="shared" si="46"/>
        <v>40000000</v>
      </c>
      <c r="JD40" s="159">
        <f t="shared" si="47"/>
        <v>0</v>
      </c>
      <c r="JE40" s="159">
        <f t="shared" si="48"/>
        <v>0</v>
      </c>
      <c r="JF40" s="159">
        <f t="shared" si="49"/>
        <v>0</v>
      </c>
      <c r="JG40" s="84" t="s">
        <v>472</v>
      </c>
      <c r="JH40" s="63">
        <v>0</v>
      </c>
      <c r="JI40" s="159">
        <f t="shared" si="50"/>
        <v>0</v>
      </c>
      <c r="JJ40" s="159">
        <f t="shared" si="51"/>
        <v>-40000000</v>
      </c>
      <c r="JK40" s="77" t="s">
        <v>205</v>
      </c>
      <c r="JL40" s="64">
        <v>0</v>
      </c>
      <c r="JM40" s="159">
        <f t="shared" si="52"/>
        <v>-40000000</v>
      </c>
      <c r="JN40" s="159">
        <f t="shared" si="53"/>
        <v>0</v>
      </c>
      <c r="JO40" s="13" t="s">
        <v>205</v>
      </c>
    </row>
    <row r="41" spans="1:275" ht="26.25" customHeight="1" x14ac:dyDescent="0.2">
      <c r="A41" s="9" t="s">
        <v>473</v>
      </c>
      <c r="B41" s="171"/>
      <c r="C41" s="12" t="s">
        <v>474</v>
      </c>
      <c r="D41" s="65">
        <v>253400576</v>
      </c>
      <c r="E41" s="65">
        <v>253400576</v>
      </c>
      <c r="F41" s="10">
        <f t="shared" si="93"/>
        <v>0</v>
      </c>
      <c r="G41" s="10">
        <v>261651610</v>
      </c>
      <c r="H41" s="10">
        <f t="shared" si="94"/>
        <v>8251034</v>
      </c>
      <c r="I41" s="10">
        <f t="shared" si="163"/>
        <v>8251034</v>
      </c>
      <c r="J41" s="13"/>
      <c r="K41" s="63">
        <v>261651610</v>
      </c>
      <c r="L41" s="63">
        <f t="shared" si="95"/>
        <v>8251034</v>
      </c>
      <c r="M41" s="63">
        <f t="shared" si="164"/>
        <v>8251034</v>
      </c>
      <c r="N41" s="63">
        <f t="shared" si="96"/>
        <v>0</v>
      </c>
      <c r="O41" s="63">
        <v>271572425</v>
      </c>
      <c r="P41" s="63">
        <f t="shared" si="97"/>
        <v>18171849</v>
      </c>
      <c r="Q41" s="63">
        <f t="shared" si="165"/>
        <v>18171849</v>
      </c>
      <c r="R41" s="63">
        <f t="shared" si="98"/>
        <v>9920815</v>
      </c>
      <c r="S41" s="63">
        <f>271572425+150000</f>
        <v>271722425</v>
      </c>
      <c r="T41" s="63">
        <f t="shared" si="99"/>
        <v>18321849</v>
      </c>
      <c r="U41" s="63">
        <f t="shared" si="166"/>
        <v>18321849</v>
      </c>
      <c r="V41" s="63">
        <f t="shared" si="159"/>
        <v>10070815</v>
      </c>
      <c r="W41" s="63">
        <f t="shared" si="100"/>
        <v>150000</v>
      </c>
      <c r="X41" s="63">
        <f>271572425+150000</f>
        <v>271722425</v>
      </c>
      <c r="Y41" s="63">
        <f t="shared" si="167"/>
        <v>18321849</v>
      </c>
      <c r="Z41" s="63">
        <f t="shared" si="168"/>
        <v>18321849</v>
      </c>
      <c r="AA41" s="63">
        <f t="shared" si="101"/>
        <v>10070815</v>
      </c>
      <c r="AB41" s="63">
        <f t="shared" si="102"/>
        <v>0</v>
      </c>
      <c r="AC41" s="63">
        <f>271572425+150000</f>
        <v>271722425</v>
      </c>
      <c r="AD41" s="63">
        <f t="shared" si="169"/>
        <v>18321849</v>
      </c>
      <c r="AE41" s="63">
        <f t="shared" si="103"/>
        <v>0</v>
      </c>
      <c r="AF41" s="63">
        <f t="shared" si="62"/>
        <v>0</v>
      </c>
      <c r="AG41" s="63">
        <f>271572425+150000</f>
        <v>271722425</v>
      </c>
      <c r="AH41" s="63">
        <f t="shared" si="170"/>
        <v>18321849</v>
      </c>
      <c r="AI41" s="63"/>
      <c r="AJ41" s="63">
        <f t="shared" si="104"/>
        <v>271722425</v>
      </c>
      <c r="AK41" s="63">
        <f>271639859-271722425</f>
        <v>-82566</v>
      </c>
      <c r="AL41" s="63"/>
      <c r="AM41" s="63">
        <f t="shared" si="105"/>
        <v>271639859</v>
      </c>
      <c r="AN41" s="63">
        <v>271631997</v>
      </c>
      <c r="AO41" s="63">
        <f t="shared" si="106"/>
        <v>-7862</v>
      </c>
      <c r="AP41" s="63"/>
      <c r="AQ41" s="63">
        <v>276631180</v>
      </c>
      <c r="AR41" s="63">
        <f t="shared" si="107"/>
        <v>4991321</v>
      </c>
      <c r="AS41" s="63">
        <f t="shared" si="108"/>
        <v>4999183</v>
      </c>
      <c r="AT41" s="63">
        <v>276631180</v>
      </c>
      <c r="AU41" s="63">
        <f t="shared" si="109"/>
        <v>4991321</v>
      </c>
      <c r="AV41" s="63">
        <f t="shared" si="110"/>
        <v>4999183</v>
      </c>
      <c r="AW41" s="63">
        <f t="shared" si="111"/>
        <v>0</v>
      </c>
      <c r="AX41" s="63" t="s">
        <v>475</v>
      </c>
      <c r="AY41" s="63">
        <v>281072308</v>
      </c>
      <c r="AZ41" s="63">
        <f t="shared" si="112"/>
        <v>9432449</v>
      </c>
      <c r="BA41" s="63">
        <f t="shared" si="113"/>
        <v>9440311</v>
      </c>
      <c r="BB41" s="63">
        <f t="shared" si="114"/>
        <v>4441128</v>
      </c>
      <c r="BC41" s="40"/>
      <c r="BD41" s="63">
        <f>281072308+150000+500000</f>
        <v>281722308</v>
      </c>
      <c r="BE41" s="63">
        <f t="shared" si="115"/>
        <v>10082449</v>
      </c>
      <c r="BF41" s="63">
        <f t="shared" si="116"/>
        <v>10090311</v>
      </c>
      <c r="BG41" s="63">
        <f t="shared" si="117"/>
        <v>5091128</v>
      </c>
      <c r="BH41" s="63">
        <f t="shared" si="118"/>
        <v>650000</v>
      </c>
      <c r="BI41" s="49" t="s">
        <v>476</v>
      </c>
      <c r="BJ41" s="63">
        <v>277281180</v>
      </c>
      <c r="BK41" s="64">
        <v>-3723180</v>
      </c>
      <c r="BL41" s="63">
        <f t="shared" si="119"/>
        <v>273558000</v>
      </c>
      <c r="BM41" s="65">
        <v>3723180</v>
      </c>
      <c r="BN41" s="63">
        <f t="shared" si="120"/>
        <v>277281180</v>
      </c>
      <c r="BO41" s="64">
        <f t="shared" si="63"/>
        <v>5641321</v>
      </c>
      <c r="BP41" s="63">
        <f t="shared" si="64"/>
        <v>5649183</v>
      </c>
      <c r="BQ41" s="63">
        <f t="shared" si="65"/>
        <v>650000</v>
      </c>
      <c r="BR41" s="63">
        <f t="shared" si="66"/>
        <v>-4441128</v>
      </c>
      <c r="BS41" s="63">
        <f t="shared" si="67"/>
        <v>0</v>
      </c>
      <c r="BT41" s="49" t="s">
        <v>477</v>
      </c>
      <c r="BU41" s="49"/>
      <c r="BV41" s="48">
        <f t="shared" si="121"/>
        <v>277281180</v>
      </c>
      <c r="BW41" s="48">
        <v>-84219</v>
      </c>
      <c r="BX41" s="48">
        <f t="shared" si="122"/>
        <v>277196961</v>
      </c>
      <c r="BY41" s="48"/>
      <c r="BZ41" s="58">
        <v>277196961</v>
      </c>
      <c r="CA41" s="58">
        <v>277281180</v>
      </c>
      <c r="CB41" s="55">
        <f t="shared" si="195"/>
        <v>84219</v>
      </c>
      <c r="CC41" s="49" t="s">
        <v>478</v>
      </c>
      <c r="CD41" s="39">
        <v>281281181</v>
      </c>
      <c r="CE41" s="58">
        <f t="shared" si="124"/>
        <v>4084220</v>
      </c>
      <c r="CF41" s="58">
        <f t="shared" si="125"/>
        <v>4000001</v>
      </c>
      <c r="CG41" s="49"/>
      <c r="CH41" s="39">
        <v>281281181</v>
      </c>
      <c r="CI41" s="58">
        <f t="shared" si="126"/>
        <v>4084220</v>
      </c>
      <c r="CJ41" s="58">
        <f t="shared" si="127"/>
        <v>4000001</v>
      </c>
      <c r="CK41" s="58">
        <f t="shared" si="128"/>
        <v>0</v>
      </c>
      <c r="CL41" s="49" t="s">
        <v>479</v>
      </c>
      <c r="CM41" s="39">
        <v>293740396</v>
      </c>
      <c r="CN41" s="58">
        <f t="shared" si="160"/>
        <v>16543435</v>
      </c>
      <c r="CO41" s="58">
        <f t="shared" si="129"/>
        <v>16459216</v>
      </c>
      <c r="CP41" s="58">
        <f t="shared" si="130"/>
        <v>12459215</v>
      </c>
      <c r="CQ41" s="49"/>
      <c r="CR41" s="39">
        <f>293740396+500000+150000</f>
        <v>294390396</v>
      </c>
      <c r="CS41" s="58">
        <f t="shared" si="131"/>
        <v>17193435</v>
      </c>
      <c r="CT41" s="58">
        <f t="shared" si="132"/>
        <v>17109216</v>
      </c>
      <c r="CU41" s="58">
        <f t="shared" si="133"/>
        <v>13109215</v>
      </c>
      <c r="CV41" s="58">
        <f t="shared" si="134"/>
        <v>650000</v>
      </c>
      <c r="CW41" s="49" t="s">
        <v>480</v>
      </c>
      <c r="CX41" s="39">
        <v>281231181</v>
      </c>
      <c r="CY41" s="58">
        <f t="shared" si="196"/>
        <v>4034220</v>
      </c>
      <c r="CZ41" s="58">
        <f t="shared" si="69"/>
        <v>3950001</v>
      </c>
      <c r="DA41" s="58">
        <f t="shared" si="70"/>
        <v>-50000</v>
      </c>
      <c r="DB41" s="58">
        <f t="shared" si="71"/>
        <v>-13159215</v>
      </c>
      <c r="DC41" s="49" t="s">
        <v>481</v>
      </c>
      <c r="DD41" s="39">
        <v>281231181</v>
      </c>
      <c r="DE41" s="58">
        <f t="shared" si="72"/>
        <v>4034220</v>
      </c>
      <c r="DF41" s="58">
        <f t="shared" si="73"/>
        <v>3950001</v>
      </c>
      <c r="DG41" s="58">
        <f t="shared" si="135"/>
        <v>0</v>
      </c>
      <c r="DH41" s="49" t="s">
        <v>481</v>
      </c>
      <c r="DI41" s="39">
        <v>281231181</v>
      </c>
      <c r="DJ41" s="74" t="s">
        <v>481</v>
      </c>
      <c r="DK41" s="76">
        <v>12500000</v>
      </c>
      <c r="DL41" s="57">
        <f>DI41+12500000</f>
        <v>293731181</v>
      </c>
      <c r="DM41" s="73">
        <f t="shared" si="75"/>
        <v>16534220</v>
      </c>
      <c r="DN41" s="81">
        <v>291145829</v>
      </c>
      <c r="DO41" s="10">
        <f t="shared" si="136"/>
        <v>-2585352</v>
      </c>
      <c r="DP41" s="49"/>
      <c r="DQ41" s="78">
        <v>300000000</v>
      </c>
      <c r="DR41" s="78">
        <v>250000</v>
      </c>
      <c r="DS41" s="81">
        <f t="shared" si="179"/>
        <v>300250000</v>
      </c>
      <c r="DT41" s="11">
        <f t="shared" si="137"/>
        <v>6268819</v>
      </c>
      <c r="DU41" s="10">
        <f t="shared" si="138"/>
        <v>8854171</v>
      </c>
      <c r="DV41" s="10">
        <f t="shared" si="139"/>
        <v>6518819</v>
      </c>
      <c r="DW41" s="10">
        <f t="shared" si="140"/>
        <v>9104171</v>
      </c>
      <c r="DX41" s="49" t="s">
        <v>482</v>
      </c>
      <c r="DY41" s="87" t="s">
        <v>483</v>
      </c>
      <c r="DZ41" s="81">
        <v>318895293</v>
      </c>
      <c r="EA41" s="11" t="e">
        <f t="shared" si="180"/>
        <v>#VALUE!</v>
      </c>
      <c r="EB41" s="10" t="e">
        <f t="shared" si="181"/>
        <v>#VALUE!</v>
      </c>
      <c r="EC41" s="10">
        <f t="shared" si="143"/>
        <v>25164112</v>
      </c>
      <c r="ED41" s="10">
        <f t="shared" si="144"/>
        <v>27749464</v>
      </c>
      <c r="EE41" s="10">
        <f t="shared" si="145"/>
        <v>18645293</v>
      </c>
      <c r="EF41" s="87"/>
      <c r="EG41" s="39">
        <v>450000</v>
      </c>
      <c r="EH41" s="81">
        <f t="shared" si="146"/>
        <v>319345293</v>
      </c>
      <c r="EI41" s="11">
        <f t="shared" si="182"/>
        <v>-300250000</v>
      </c>
      <c r="EJ41" s="10" t="e">
        <f t="shared" si="183"/>
        <v>#VALUE!</v>
      </c>
      <c r="EK41" s="10">
        <f t="shared" si="149"/>
        <v>25614112</v>
      </c>
      <c r="EL41" s="10">
        <f t="shared" si="150"/>
        <v>28199464</v>
      </c>
      <c r="EM41" s="10">
        <f t="shared" si="151"/>
        <v>19095293</v>
      </c>
      <c r="EN41" s="10">
        <f t="shared" si="152"/>
        <v>450000</v>
      </c>
      <c r="EO41" s="87" t="s">
        <v>484</v>
      </c>
      <c r="EP41" s="78">
        <v>319345293</v>
      </c>
      <c r="EQ41" s="81">
        <v>319345293</v>
      </c>
      <c r="ER41" s="81"/>
      <c r="ES41" s="81">
        <f t="shared" si="153"/>
        <v>319345293</v>
      </c>
      <c r="ET41" s="10">
        <f t="shared" si="154"/>
        <v>28199464</v>
      </c>
      <c r="EU41" s="10">
        <f t="shared" si="155"/>
        <v>25614112</v>
      </c>
      <c r="EV41" s="87" t="s">
        <v>485</v>
      </c>
      <c r="EW41" s="95" t="s">
        <v>486</v>
      </c>
      <c r="EX41" s="81">
        <v>323887071</v>
      </c>
      <c r="EY41" s="10">
        <f t="shared" si="156"/>
        <v>4541778</v>
      </c>
      <c r="EZ41" s="49" t="s">
        <v>487</v>
      </c>
      <c r="FA41" s="81">
        <v>328887071</v>
      </c>
      <c r="FB41" s="10">
        <f t="shared" si="77"/>
        <v>9541778</v>
      </c>
      <c r="FC41" s="10">
        <f t="shared" si="78"/>
        <v>5000000</v>
      </c>
      <c r="FD41" s="49" t="s">
        <v>488</v>
      </c>
      <c r="FE41" s="81">
        <f>FA41+250000</f>
        <v>329137071</v>
      </c>
      <c r="FF41" s="10">
        <f t="shared" si="79"/>
        <v>9791778</v>
      </c>
      <c r="FG41" s="10">
        <f t="shared" si="80"/>
        <v>5250000</v>
      </c>
      <c r="FH41" s="10">
        <f t="shared" si="81"/>
        <v>250000</v>
      </c>
      <c r="FI41" s="49" t="s">
        <v>489</v>
      </c>
      <c r="FJ41" s="81">
        <v>345054803</v>
      </c>
      <c r="FK41" s="10">
        <f t="shared" si="82"/>
        <v>25709510</v>
      </c>
      <c r="FL41" s="10">
        <f t="shared" si="83"/>
        <v>21167732</v>
      </c>
      <c r="FM41" s="10">
        <f t="shared" si="84"/>
        <v>15917732</v>
      </c>
      <c r="FN41" s="49" t="s">
        <v>490</v>
      </c>
      <c r="FO41" s="106">
        <f>FJ41+100000</f>
        <v>345154803</v>
      </c>
      <c r="FP41" s="10">
        <f t="shared" si="85"/>
        <v>25809510</v>
      </c>
      <c r="FQ41" s="10">
        <f t="shared" si="86"/>
        <v>21267732</v>
      </c>
      <c r="FR41" s="10">
        <f t="shared" si="87"/>
        <v>16017732</v>
      </c>
      <c r="FS41" s="10">
        <f t="shared" si="88"/>
        <v>100000</v>
      </c>
      <c r="FT41" s="49" t="s">
        <v>491</v>
      </c>
      <c r="FU41" s="106">
        <v>345154803</v>
      </c>
      <c r="FV41" s="10">
        <f t="shared" si="89"/>
        <v>25809510</v>
      </c>
      <c r="FW41" s="10">
        <f t="shared" si="90"/>
        <v>21267732</v>
      </c>
      <c r="FX41" s="10">
        <f t="shared" si="91"/>
        <v>16017732</v>
      </c>
      <c r="FY41" s="10">
        <f t="shared" si="92"/>
        <v>0</v>
      </c>
      <c r="FZ41" s="49" t="s">
        <v>492</v>
      </c>
      <c r="GA41" s="106">
        <v>345154803</v>
      </c>
      <c r="GB41" s="106">
        <v>1998540</v>
      </c>
      <c r="GC41" s="99">
        <f t="shared" si="0"/>
        <v>347153343</v>
      </c>
      <c r="GD41" s="10">
        <f t="shared" si="58"/>
        <v>27808050</v>
      </c>
      <c r="GE41" s="10">
        <f t="shared" si="59"/>
        <v>23266272</v>
      </c>
      <c r="GF41" s="10">
        <f t="shared" si="60"/>
        <v>18016272</v>
      </c>
      <c r="GG41" s="10">
        <f t="shared" si="61"/>
        <v>1998540</v>
      </c>
      <c r="GH41" s="49" t="s">
        <v>492</v>
      </c>
      <c r="GI41" s="61">
        <v>362451631</v>
      </c>
      <c r="GJ41" s="99">
        <f t="shared" si="4"/>
        <v>15298288</v>
      </c>
      <c r="GK41" s="49" t="s">
        <v>493</v>
      </c>
      <c r="GL41" s="63">
        <v>345154803</v>
      </c>
      <c r="GM41" s="122">
        <f t="shared" si="5"/>
        <v>-1998540</v>
      </c>
      <c r="GN41" s="49"/>
      <c r="GO41" s="63">
        <v>328362411</v>
      </c>
      <c r="GP41" s="122">
        <f t="shared" si="6"/>
        <v>-18790932</v>
      </c>
      <c r="GQ41" s="122">
        <f t="shared" si="7"/>
        <v>-16792392</v>
      </c>
      <c r="GR41" s="49" t="s">
        <v>494</v>
      </c>
      <c r="GS41" s="135">
        <f t="shared" si="8"/>
        <v>328362411</v>
      </c>
      <c r="GT41" s="130">
        <f t="shared" si="9"/>
        <v>-18790932</v>
      </c>
      <c r="GU41" s="130">
        <f t="shared" si="10"/>
        <v>-16792392</v>
      </c>
      <c r="GV41" s="130">
        <f t="shared" si="11"/>
        <v>0</v>
      </c>
      <c r="GW41" s="49" t="s">
        <v>494</v>
      </c>
      <c r="GX41" s="63">
        <v>345154803</v>
      </c>
      <c r="GY41" s="122">
        <f t="shared" si="12"/>
        <v>-1998540</v>
      </c>
      <c r="GZ41" s="122">
        <f t="shared" si="13"/>
        <v>0</v>
      </c>
      <c r="HA41" s="122">
        <f t="shared" si="14"/>
        <v>16792392</v>
      </c>
      <c r="HB41" s="122">
        <f t="shared" si="15"/>
        <v>16792392</v>
      </c>
      <c r="HC41" s="49" t="s">
        <v>495</v>
      </c>
      <c r="HD41" s="65">
        <v>345154803</v>
      </c>
      <c r="HE41" s="122">
        <f t="shared" si="16"/>
        <v>-1998540</v>
      </c>
      <c r="HF41" s="122">
        <f t="shared" si="17"/>
        <v>0</v>
      </c>
      <c r="HG41" s="122">
        <f t="shared" si="1"/>
        <v>16792392</v>
      </c>
      <c r="HH41" s="122">
        <f t="shared" si="18"/>
        <v>0</v>
      </c>
      <c r="HI41" s="49" t="s">
        <v>496</v>
      </c>
      <c r="HJ41" s="65">
        <v>345154803</v>
      </c>
      <c r="HK41" s="122">
        <f t="shared" si="19"/>
        <v>-1998540</v>
      </c>
      <c r="HL41" s="122">
        <f t="shared" si="20"/>
        <v>0</v>
      </c>
      <c r="HM41" s="122">
        <f t="shared" si="21"/>
        <v>16792392</v>
      </c>
      <c r="HN41" s="122">
        <f t="shared" si="22"/>
        <v>0</v>
      </c>
      <c r="HO41" s="49" t="s">
        <v>496</v>
      </c>
      <c r="HP41" s="6"/>
      <c r="HQ41" s="64">
        <f t="shared" si="23"/>
        <v>345154803</v>
      </c>
      <c r="HR41" s="63">
        <f t="shared" si="24"/>
        <v>345154803</v>
      </c>
      <c r="HS41" s="122">
        <f t="shared" si="25"/>
        <v>-1998540</v>
      </c>
      <c r="HT41" s="122">
        <f t="shared" si="26"/>
        <v>0</v>
      </c>
      <c r="HU41" s="122">
        <f t="shared" si="27"/>
        <v>0</v>
      </c>
      <c r="HV41" s="49" t="s">
        <v>496</v>
      </c>
      <c r="HW41" s="63">
        <v>367654803</v>
      </c>
      <c r="HX41" s="122">
        <f t="shared" si="28"/>
        <v>22500000</v>
      </c>
      <c r="HY41" s="49"/>
      <c r="HZ41" s="63">
        <v>367654803</v>
      </c>
      <c r="IA41" s="159">
        <f t="shared" si="29"/>
        <v>22500000</v>
      </c>
      <c r="IB41" s="159">
        <f t="shared" si="30"/>
        <v>0</v>
      </c>
      <c r="IC41" s="84" t="s">
        <v>497</v>
      </c>
      <c r="ID41" s="63">
        <f>367654803+500000</f>
        <v>368154803</v>
      </c>
      <c r="IE41" s="159">
        <f t="shared" si="31"/>
        <v>23000000</v>
      </c>
      <c r="IF41" s="159">
        <f t="shared" si="32"/>
        <v>500000</v>
      </c>
      <c r="IG41" s="159">
        <f t="shared" si="33"/>
        <v>500000</v>
      </c>
      <c r="IH41" s="84" t="s">
        <v>498</v>
      </c>
      <c r="II41" s="169" t="s">
        <v>417</v>
      </c>
      <c r="IJ41" s="63">
        <v>372883860</v>
      </c>
      <c r="IK41" s="159">
        <f t="shared" si="34"/>
        <v>27729057</v>
      </c>
      <c r="IL41" s="159">
        <f t="shared" si="35"/>
        <v>5229057</v>
      </c>
      <c r="IM41" s="159">
        <f t="shared" si="36"/>
        <v>4729057</v>
      </c>
      <c r="IN41" s="84" t="s">
        <v>495</v>
      </c>
      <c r="IO41" s="63">
        <f>372883860+200000</f>
        <v>373083860</v>
      </c>
      <c r="IP41" s="159">
        <f t="shared" si="37"/>
        <v>27929057</v>
      </c>
      <c r="IQ41" s="159">
        <f t="shared" si="38"/>
        <v>5429057</v>
      </c>
      <c r="IR41" s="159">
        <f t="shared" si="39"/>
        <v>4929057</v>
      </c>
      <c r="IS41" s="159">
        <f t="shared" si="40"/>
        <v>200000</v>
      </c>
      <c r="IT41" s="84" t="s">
        <v>499</v>
      </c>
      <c r="IU41" s="63">
        <v>373333860</v>
      </c>
      <c r="IV41" s="159">
        <f t="shared" si="41"/>
        <v>28179057</v>
      </c>
      <c r="IW41" s="159">
        <f t="shared" si="42"/>
        <v>5679057</v>
      </c>
      <c r="IX41" s="159">
        <f t="shared" si="43"/>
        <v>5179057</v>
      </c>
      <c r="IY41" s="159">
        <f t="shared" si="44"/>
        <v>250000</v>
      </c>
      <c r="IZ41" s="84" t="s">
        <v>500</v>
      </c>
      <c r="JA41" s="63">
        <v>373333860</v>
      </c>
      <c r="JB41" s="159">
        <f t="shared" si="45"/>
        <v>28179057</v>
      </c>
      <c r="JC41" s="159">
        <f t="shared" si="46"/>
        <v>5679057</v>
      </c>
      <c r="JD41" s="159">
        <f t="shared" si="47"/>
        <v>5179057</v>
      </c>
      <c r="JE41" s="159">
        <f t="shared" si="48"/>
        <v>250000</v>
      </c>
      <c r="JF41" s="159">
        <f t="shared" si="49"/>
        <v>0</v>
      </c>
      <c r="JG41" s="84" t="s">
        <v>500</v>
      </c>
      <c r="JH41" s="63">
        <v>414619357</v>
      </c>
      <c r="JI41" s="159">
        <f t="shared" si="50"/>
        <v>46964554</v>
      </c>
      <c r="JJ41" s="159">
        <f t="shared" si="51"/>
        <v>41285497</v>
      </c>
      <c r="JK41" s="77"/>
      <c r="JL41" s="64">
        <v>440531605</v>
      </c>
      <c r="JM41" s="159">
        <f t="shared" si="52"/>
        <v>67197745</v>
      </c>
      <c r="JN41" s="159">
        <f t="shared" si="53"/>
        <v>25912248</v>
      </c>
      <c r="JO41" s="13"/>
    </row>
    <row r="42" spans="1:275" ht="35.25" hidden="1" customHeight="1" x14ac:dyDescent="0.2">
      <c r="A42" s="9" t="s">
        <v>501</v>
      </c>
      <c r="B42" s="171"/>
      <c r="C42" s="12" t="s">
        <v>502</v>
      </c>
      <c r="D42" s="65"/>
      <c r="E42" s="65"/>
      <c r="F42" s="10"/>
      <c r="G42" s="10"/>
      <c r="H42" s="10"/>
      <c r="I42" s="10"/>
      <c r="J42" s="1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40"/>
      <c r="BD42" s="63"/>
      <c r="BE42" s="63"/>
      <c r="BF42" s="63"/>
      <c r="BG42" s="63"/>
      <c r="BH42" s="63"/>
      <c r="BI42" s="49"/>
      <c r="BJ42" s="63"/>
      <c r="BK42" s="64"/>
      <c r="BL42" s="63"/>
      <c r="BM42" s="65"/>
      <c r="BN42" s="63"/>
      <c r="BO42" s="64"/>
      <c r="BP42" s="63"/>
      <c r="BQ42" s="63"/>
      <c r="BR42" s="63"/>
      <c r="BS42" s="63"/>
      <c r="BT42" s="49"/>
      <c r="BU42" s="49"/>
      <c r="BV42" s="48"/>
      <c r="BW42" s="48"/>
      <c r="BX42" s="48"/>
      <c r="BY42" s="48"/>
      <c r="BZ42" s="58"/>
      <c r="CA42" s="58"/>
      <c r="CB42" s="55"/>
      <c r="CC42" s="49"/>
      <c r="CD42" s="39"/>
      <c r="CE42" s="58"/>
      <c r="CF42" s="58"/>
      <c r="CG42" s="49"/>
      <c r="CH42" s="39"/>
      <c r="CI42" s="58"/>
      <c r="CJ42" s="58"/>
      <c r="CK42" s="58"/>
      <c r="CL42" s="49"/>
      <c r="CM42" s="39"/>
      <c r="CN42" s="58"/>
      <c r="CO42" s="58"/>
      <c r="CP42" s="58"/>
      <c r="CQ42" s="49"/>
      <c r="CR42" s="39"/>
      <c r="CS42" s="58"/>
      <c r="CT42" s="58"/>
      <c r="CU42" s="58"/>
      <c r="CV42" s="58"/>
      <c r="CW42" s="49"/>
      <c r="CX42" s="39"/>
      <c r="CY42" s="58"/>
      <c r="CZ42" s="58"/>
      <c r="DA42" s="58"/>
      <c r="DB42" s="58"/>
      <c r="DC42" s="49"/>
      <c r="DD42" s="39"/>
      <c r="DE42" s="58"/>
      <c r="DF42" s="58"/>
      <c r="DG42" s="58"/>
      <c r="DH42" s="49"/>
      <c r="DI42" s="39"/>
      <c r="DJ42" s="74"/>
      <c r="DK42" s="76"/>
      <c r="DL42" s="57"/>
      <c r="DM42" s="73"/>
      <c r="DN42" s="81"/>
      <c r="DO42" s="10"/>
      <c r="DP42" s="49"/>
      <c r="DQ42" s="78"/>
      <c r="DR42" s="78"/>
      <c r="DS42" s="81"/>
      <c r="DT42" s="11"/>
      <c r="DU42" s="10"/>
      <c r="DV42" s="10"/>
      <c r="DW42" s="10"/>
      <c r="DX42" s="49"/>
      <c r="DY42" s="87"/>
      <c r="DZ42" s="81"/>
      <c r="EA42" s="11"/>
      <c r="EB42" s="10"/>
      <c r="EC42" s="10"/>
      <c r="ED42" s="10"/>
      <c r="EE42" s="10"/>
      <c r="EF42" s="87"/>
      <c r="EG42" s="39"/>
      <c r="EH42" s="81"/>
      <c r="EI42" s="11"/>
      <c r="EJ42" s="10"/>
      <c r="EK42" s="10"/>
      <c r="EL42" s="10"/>
      <c r="EM42" s="10"/>
      <c r="EN42" s="10"/>
      <c r="EO42" s="87"/>
      <c r="EP42" s="78"/>
      <c r="EQ42" s="81"/>
      <c r="ER42" s="81"/>
      <c r="ES42" s="81"/>
      <c r="ET42" s="10"/>
      <c r="EU42" s="10"/>
      <c r="EV42" s="87"/>
      <c r="EW42" s="95"/>
      <c r="EX42" s="81"/>
      <c r="EY42" s="10"/>
      <c r="EZ42" s="49"/>
      <c r="FA42" s="81">
        <v>16500000</v>
      </c>
      <c r="FB42" s="10">
        <f t="shared" si="77"/>
        <v>16500000</v>
      </c>
      <c r="FC42" s="10">
        <f t="shared" si="78"/>
        <v>16500000</v>
      </c>
      <c r="FD42" s="49" t="s">
        <v>503</v>
      </c>
      <c r="FE42" s="81">
        <f t="shared" si="157"/>
        <v>16500000</v>
      </c>
      <c r="FF42" s="10">
        <f t="shared" si="79"/>
        <v>16500000</v>
      </c>
      <c r="FG42" s="10">
        <f t="shared" si="80"/>
        <v>16500000</v>
      </c>
      <c r="FH42" s="10">
        <f t="shared" si="81"/>
        <v>0</v>
      </c>
      <c r="FI42" s="49" t="s">
        <v>316</v>
      </c>
      <c r="FJ42" s="81"/>
      <c r="FK42" s="10">
        <f t="shared" si="82"/>
        <v>0</v>
      </c>
      <c r="FL42" s="10">
        <f t="shared" si="83"/>
        <v>0</v>
      </c>
      <c r="FM42" s="10">
        <f t="shared" si="84"/>
        <v>-16500000</v>
      </c>
      <c r="FN42" s="49"/>
      <c r="FO42" s="99">
        <f t="shared" si="158"/>
        <v>0</v>
      </c>
      <c r="FP42" s="10">
        <f t="shared" si="85"/>
        <v>0</v>
      </c>
      <c r="FQ42" s="10">
        <f t="shared" si="86"/>
        <v>0</v>
      </c>
      <c r="FR42" s="10">
        <f t="shared" si="87"/>
        <v>-16500000</v>
      </c>
      <c r="FS42" s="10">
        <f t="shared" si="88"/>
        <v>0</v>
      </c>
      <c r="FT42" s="49"/>
      <c r="FU42" s="99">
        <v>10500000</v>
      </c>
      <c r="FV42" s="10">
        <f t="shared" si="89"/>
        <v>10500000</v>
      </c>
      <c r="FW42" s="10">
        <f t="shared" si="90"/>
        <v>10500000</v>
      </c>
      <c r="FX42" s="10">
        <f t="shared" si="91"/>
        <v>-6000000</v>
      </c>
      <c r="FY42" s="10">
        <f t="shared" si="92"/>
        <v>10500000</v>
      </c>
      <c r="FZ42" s="49" t="s">
        <v>316</v>
      </c>
      <c r="GA42" s="99">
        <v>10500000</v>
      </c>
      <c r="GB42" s="99"/>
      <c r="GC42" s="99">
        <f t="shared" si="0"/>
        <v>10500000</v>
      </c>
      <c r="GD42" s="10">
        <f t="shared" si="58"/>
        <v>10500000</v>
      </c>
      <c r="GE42" s="10">
        <f t="shared" si="59"/>
        <v>10500000</v>
      </c>
      <c r="GF42" s="10">
        <f t="shared" si="60"/>
        <v>-6000000</v>
      </c>
      <c r="GG42" s="10">
        <f t="shared" si="61"/>
        <v>10500000</v>
      </c>
      <c r="GH42" s="49" t="s">
        <v>316</v>
      </c>
      <c r="GI42" s="61">
        <v>0</v>
      </c>
      <c r="GJ42" s="99">
        <f t="shared" si="4"/>
        <v>-10500000</v>
      </c>
      <c r="GK42" s="49" t="s">
        <v>204</v>
      </c>
      <c r="GL42" s="63"/>
      <c r="GM42" s="122">
        <f t="shared" si="5"/>
        <v>-10500000</v>
      </c>
      <c r="GN42" s="49" t="s">
        <v>204</v>
      </c>
      <c r="GO42" s="63">
        <v>0</v>
      </c>
      <c r="GP42" s="122">
        <f t="shared" si="6"/>
        <v>-10500000</v>
      </c>
      <c r="GQ42" s="122">
        <f t="shared" si="7"/>
        <v>0</v>
      </c>
      <c r="GR42" s="49" t="s">
        <v>205</v>
      </c>
      <c r="GS42" s="135">
        <f t="shared" si="8"/>
        <v>0</v>
      </c>
      <c r="GT42" s="130">
        <f t="shared" si="9"/>
        <v>-10500000</v>
      </c>
      <c r="GU42" s="130">
        <f t="shared" si="10"/>
        <v>0</v>
      </c>
      <c r="GV42" s="130">
        <f t="shared" si="11"/>
        <v>0</v>
      </c>
      <c r="GW42" s="49" t="s">
        <v>205</v>
      </c>
      <c r="GX42" s="63">
        <v>0</v>
      </c>
      <c r="GY42" s="122">
        <f t="shared" si="12"/>
        <v>-10500000</v>
      </c>
      <c r="GZ42" s="122">
        <f t="shared" si="13"/>
        <v>0</v>
      </c>
      <c r="HA42" s="122">
        <f t="shared" si="14"/>
        <v>0</v>
      </c>
      <c r="HB42" s="122">
        <f t="shared" si="15"/>
        <v>0</v>
      </c>
      <c r="HC42" s="49" t="s">
        <v>205</v>
      </c>
      <c r="HD42" s="63">
        <v>0</v>
      </c>
      <c r="HE42" s="122">
        <f t="shared" si="16"/>
        <v>-10500000</v>
      </c>
      <c r="HF42" s="122">
        <f t="shared" si="17"/>
        <v>0</v>
      </c>
      <c r="HG42" s="122">
        <f t="shared" ref="HG42:HG79" si="197">HD42-GS42</f>
        <v>0</v>
      </c>
      <c r="HH42" s="122">
        <f t="shared" si="18"/>
        <v>0</v>
      </c>
      <c r="HI42" s="49" t="s">
        <v>205</v>
      </c>
      <c r="HJ42" s="63">
        <v>0</v>
      </c>
      <c r="HK42" s="122">
        <f t="shared" si="19"/>
        <v>-10500000</v>
      </c>
      <c r="HL42" s="122">
        <f t="shared" si="20"/>
        <v>0</v>
      </c>
      <c r="HM42" s="122">
        <f t="shared" si="21"/>
        <v>0</v>
      </c>
      <c r="HN42" s="122">
        <f t="shared" si="22"/>
        <v>0</v>
      </c>
      <c r="HO42" s="49" t="s">
        <v>205</v>
      </c>
      <c r="HP42" s="64"/>
      <c r="HQ42" s="64">
        <f t="shared" si="23"/>
        <v>0</v>
      </c>
      <c r="HR42" s="63">
        <f t="shared" si="24"/>
        <v>0</v>
      </c>
      <c r="HS42" s="122">
        <f t="shared" si="25"/>
        <v>-10500000</v>
      </c>
      <c r="HT42" s="122">
        <f t="shared" si="26"/>
        <v>0</v>
      </c>
      <c r="HU42" s="122">
        <f t="shared" si="27"/>
        <v>0</v>
      </c>
      <c r="HV42" s="49" t="s">
        <v>205</v>
      </c>
      <c r="HW42" s="63">
        <v>0</v>
      </c>
      <c r="HX42" s="122">
        <f t="shared" si="28"/>
        <v>0</v>
      </c>
      <c r="HY42" s="49"/>
      <c r="HZ42" s="63"/>
      <c r="IA42" s="159">
        <f t="shared" si="29"/>
        <v>0</v>
      </c>
      <c r="IB42" s="159">
        <f t="shared" si="30"/>
        <v>0</v>
      </c>
      <c r="IC42" s="84"/>
      <c r="ID42" s="63"/>
      <c r="IE42" s="159">
        <f t="shared" si="31"/>
        <v>0</v>
      </c>
      <c r="IF42" s="159">
        <f t="shared" si="32"/>
        <v>0</v>
      </c>
      <c r="IG42" s="159">
        <f t="shared" si="33"/>
        <v>0</v>
      </c>
      <c r="IH42" s="84"/>
      <c r="II42" s="134"/>
      <c r="IJ42" s="63"/>
      <c r="IK42" s="159">
        <f t="shared" si="34"/>
        <v>0</v>
      </c>
      <c r="IL42" s="159">
        <f t="shared" si="35"/>
        <v>0</v>
      </c>
      <c r="IM42" s="159">
        <f t="shared" si="36"/>
        <v>0</v>
      </c>
      <c r="IN42" s="84"/>
      <c r="IO42" s="63"/>
      <c r="IP42" s="159">
        <f t="shared" si="37"/>
        <v>0</v>
      </c>
      <c r="IQ42" s="159">
        <f t="shared" si="38"/>
        <v>0</v>
      </c>
      <c r="IR42" s="159">
        <f t="shared" si="39"/>
        <v>0</v>
      </c>
      <c r="IS42" s="159">
        <f t="shared" si="40"/>
        <v>0</v>
      </c>
      <c r="IT42" s="84"/>
      <c r="IU42" s="63"/>
      <c r="IV42" s="159">
        <f t="shared" si="41"/>
        <v>0</v>
      </c>
      <c r="IW42" s="159">
        <f t="shared" si="42"/>
        <v>0</v>
      </c>
      <c r="IX42" s="159">
        <f t="shared" si="43"/>
        <v>0</v>
      </c>
      <c r="IY42" s="159">
        <f t="shared" si="44"/>
        <v>0</v>
      </c>
      <c r="IZ42" s="84"/>
      <c r="JA42" s="63"/>
      <c r="JB42" s="159">
        <f t="shared" si="45"/>
        <v>0</v>
      </c>
      <c r="JC42" s="159">
        <f t="shared" si="46"/>
        <v>0</v>
      </c>
      <c r="JD42" s="159">
        <f t="shared" si="47"/>
        <v>0</v>
      </c>
      <c r="JE42" s="159">
        <f t="shared" si="48"/>
        <v>0</v>
      </c>
      <c r="JF42" s="159">
        <f t="shared" si="49"/>
        <v>0</v>
      </c>
      <c r="JG42" s="84"/>
      <c r="JH42" s="63"/>
      <c r="JI42" s="159">
        <f t="shared" si="50"/>
        <v>0</v>
      </c>
      <c r="JJ42" s="159">
        <f t="shared" si="51"/>
        <v>0</v>
      </c>
      <c r="JK42" s="77"/>
      <c r="JL42" s="64"/>
      <c r="JM42" s="159">
        <f t="shared" si="52"/>
        <v>0</v>
      </c>
      <c r="JN42" s="159">
        <f t="shared" si="53"/>
        <v>0</v>
      </c>
      <c r="JO42" s="13"/>
    </row>
    <row r="43" spans="1:275" ht="26.25" customHeight="1" x14ac:dyDescent="0.2">
      <c r="A43" s="9" t="s">
        <v>504</v>
      </c>
      <c r="B43" s="171"/>
      <c r="C43" s="12" t="s">
        <v>505</v>
      </c>
      <c r="D43" s="65"/>
      <c r="E43" s="65"/>
      <c r="F43" s="10"/>
      <c r="G43" s="10"/>
      <c r="H43" s="10"/>
      <c r="I43" s="10"/>
      <c r="J43" s="1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40"/>
      <c r="BD43" s="63"/>
      <c r="BE43" s="63"/>
      <c r="BF43" s="63"/>
      <c r="BG43" s="63"/>
      <c r="BH43" s="63"/>
      <c r="BI43" s="49"/>
      <c r="BJ43" s="63"/>
      <c r="BK43" s="64"/>
      <c r="BL43" s="63"/>
      <c r="BM43" s="65"/>
      <c r="BN43" s="63"/>
      <c r="BO43" s="64"/>
      <c r="BP43" s="63"/>
      <c r="BQ43" s="63"/>
      <c r="BR43" s="63"/>
      <c r="BS43" s="63"/>
      <c r="BT43" s="49"/>
      <c r="BU43" s="49"/>
      <c r="BV43" s="48"/>
      <c r="BW43" s="48"/>
      <c r="BX43" s="48"/>
      <c r="BY43" s="48"/>
      <c r="BZ43" s="58"/>
      <c r="CA43" s="58"/>
      <c r="CB43" s="55"/>
      <c r="CC43" s="49"/>
      <c r="CD43" s="39"/>
      <c r="CE43" s="58"/>
      <c r="CF43" s="58"/>
      <c r="CG43" s="49"/>
      <c r="CH43" s="39"/>
      <c r="CI43" s="58"/>
      <c r="CJ43" s="58"/>
      <c r="CK43" s="58"/>
      <c r="CL43" s="49"/>
      <c r="CM43" s="39"/>
      <c r="CN43" s="58"/>
      <c r="CO43" s="58"/>
      <c r="CP43" s="58"/>
      <c r="CQ43" s="49"/>
      <c r="CR43" s="39"/>
      <c r="CS43" s="58"/>
      <c r="CT43" s="58"/>
      <c r="CU43" s="58"/>
      <c r="CV43" s="58"/>
      <c r="CW43" s="49"/>
      <c r="CX43" s="39"/>
      <c r="CY43" s="58"/>
      <c r="CZ43" s="58"/>
      <c r="DA43" s="58"/>
      <c r="DB43" s="58"/>
      <c r="DC43" s="49"/>
      <c r="DD43" s="39"/>
      <c r="DE43" s="58"/>
      <c r="DF43" s="58"/>
      <c r="DG43" s="58"/>
      <c r="DH43" s="49"/>
      <c r="DI43" s="39"/>
      <c r="DJ43" s="74"/>
      <c r="DK43" s="76"/>
      <c r="DL43" s="57"/>
      <c r="DM43" s="73"/>
      <c r="DN43" s="81"/>
      <c r="DO43" s="10"/>
      <c r="DP43" s="49"/>
      <c r="DQ43" s="78"/>
      <c r="DR43" s="78"/>
      <c r="DS43" s="81"/>
      <c r="DT43" s="11"/>
      <c r="DU43" s="10"/>
      <c r="DV43" s="10"/>
      <c r="DW43" s="10"/>
      <c r="DX43" s="49"/>
      <c r="DY43" s="87"/>
      <c r="DZ43" s="81"/>
      <c r="EA43" s="11"/>
      <c r="EB43" s="10"/>
      <c r="EC43" s="10"/>
      <c r="ED43" s="10"/>
      <c r="EE43" s="10"/>
      <c r="EF43" s="87"/>
      <c r="EG43" s="39"/>
      <c r="EH43" s="81"/>
      <c r="EI43" s="11"/>
      <c r="EJ43" s="10"/>
      <c r="EK43" s="10"/>
      <c r="EL43" s="10"/>
      <c r="EM43" s="10"/>
      <c r="EN43" s="10"/>
      <c r="EO43" s="87"/>
      <c r="EP43" s="78"/>
      <c r="EQ43" s="81"/>
      <c r="ER43" s="81"/>
      <c r="ES43" s="81"/>
      <c r="ET43" s="10"/>
      <c r="EU43" s="10"/>
      <c r="EV43" s="87"/>
      <c r="EW43" s="95"/>
      <c r="EX43" s="81"/>
      <c r="EY43" s="10"/>
      <c r="EZ43" s="49"/>
      <c r="FA43" s="81"/>
      <c r="FB43" s="10"/>
      <c r="FC43" s="10"/>
      <c r="FD43" s="49"/>
      <c r="FE43" s="81"/>
      <c r="FF43" s="10"/>
      <c r="FG43" s="10"/>
      <c r="FH43" s="10"/>
      <c r="FI43" s="49"/>
      <c r="FJ43" s="81"/>
      <c r="FK43" s="10"/>
      <c r="FL43" s="10"/>
      <c r="FM43" s="10"/>
      <c r="FN43" s="49"/>
      <c r="FO43" s="99"/>
      <c r="FP43" s="10"/>
      <c r="FQ43" s="10"/>
      <c r="FR43" s="10"/>
      <c r="FS43" s="10"/>
      <c r="FT43" s="49"/>
      <c r="FU43" s="99"/>
      <c r="FV43" s="10"/>
      <c r="FW43" s="10"/>
      <c r="FX43" s="10"/>
      <c r="FY43" s="10"/>
      <c r="FZ43" s="49"/>
      <c r="GA43" s="99"/>
      <c r="GB43" s="99"/>
      <c r="GC43" s="99"/>
      <c r="GD43" s="10"/>
      <c r="GE43" s="10"/>
      <c r="GF43" s="10"/>
      <c r="GG43" s="10"/>
      <c r="GH43" s="49"/>
      <c r="GI43" s="61"/>
      <c r="GJ43" s="99"/>
      <c r="GK43" s="49"/>
      <c r="GL43" s="63"/>
      <c r="GM43" s="122">
        <f t="shared" si="5"/>
        <v>0</v>
      </c>
      <c r="GN43" s="49"/>
      <c r="GO43" s="63">
        <v>50000000</v>
      </c>
      <c r="GP43" s="122">
        <f t="shared" ref="GP43" si="198">GO43-GC43</f>
        <v>50000000</v>
      </c>
      <c r="GQ43" s="122">
        <f t="shared" ref="GQ43" si="199">GO43-GL43</f>
        <v>50000000</v>
      </c>
      <c r="GR43" s="49" t="s">
        <v>316</v>
      </c>
      <c r="GS43" s="135">
        <f>GO43+15000+2985000</f>
        <v>53000000</v>
      </c>
      <c r="GT43" s="130">
        <f t="shared" si="9"/>
        <v>53000000</v>
      </c>
      <c r="GU43" s="130">
        <f t="shared" si="10"/>
        <v>53000000</v>
      </c>
      <c r="GV43" s="130">
        <f t="shared" si="11"/>
        <v>3000000</v>
      </c>
      <c r="GW43" s="49" t="s">
        <v>506</v>
      </c>
      <c r="GX43" s="63">
        <v>0</v>
      </c>
      <c r="GY43" s="122">
        <f t="shared" si="12"/>
        <v>0</v>
      </c>
      <c r="GZ43" s="122">
        <f t="shared" si="13"/>
        <v>0</v>
      </c>
      <c r="HA43" s="122">
        <f t="shared" si="14"/>
        <v>-50000000</v>
      </c>
      <c r="HB43" s="122">
        <f t="shared" si="15"/>
        <v>-53000000</v>
      </c>
      <c r="HC43" s="49"/>
      <c r="HD43" s="63">
        <v>0</v>
      </c>
      <c r="HE43" s="122">
        <f t="shared" si="16"/>
        <v>0</v>
      </c>
      <c r="HF43" s="122">
        <f t="shared" si="17"/>
        <v>0</v>
      </c>
      <c r="HG43" s="122">
        <f t="shared" si="197"/>
        <v>-53000000</v>
      </c>
      <c r="HH43" s="122">
        <f t="shared" si="18"/>
        <v>0</v>
      </c>
      <c r="HI43" s="49"/>
      <c r="HJ43" s="63">
        <v>53060000</v>
      </c>
      <c r="HK43" s="122">
        <f t="shared" si="19"/>
        <v>53060000</v>
      </c>
      <c r="HL43" s="122">
        <f t="shared" si="20"/>
        <v>53060000</v>
      </c>
      <c r="HM43" s="122">
        <f t="shared" si="21"/>
        <v>60000</v>
      </c>
      <c r="HN43" s="122">
        <f t="shared" si="22"/>
        <v>53060000</v>
      </c>
      <c r="HO43" s="49" t="s">
        <v>507</v>
      </c>
      <c r="HP43" s="64">
        <v>-52985000</v>
      </c>
      <c r="HQ43" s="64">
        <f t="shared" si="23"/>
        <v>75000</v>
      </c>
      <c r="HR43" s="63">
        <f t="shared" si="24"/>
        <v>53060000</v>
      </c>
      <c r="HS43" s="122">
        <f t="shared" si="25"/>
        <v>53060000</v>
      </c>
      <c r="HT43" s="122">
        <f t="shared" si="26"/>
        <v>53060000</v>
      </c>
      <c r="HU43" s="122">
        <f t="shared" si="27"/>
        <v>0</v>
      </c>
      <c r="HV43" s="49" t="s">
        <v>508</v>
      </c>
      <c r="HW43" s="63">
        <v>0</v>
      </c>
      <c r="HX43" s="122">
        <f t="shared" si="28"/>
        <v>-53060000</v>
      </c>
      <c r="HY43" s="49" t="s">
        <v>205</v>
      </c>
      <c r="HZ43" s="63">
        <v>15000000</v>
      </c>
      <c r="IA43" s="159">
        <f t="shared" si="29"/>
        <v>-38060000</v>
      </c>
      <c r="IB43" s="159">
        <f t="shared" si="30"/>
        <v>15000000</v>
      </c>
      <c r="IC43" s="84" t="s">
        <v>509</v>
      </c>
      <c r="ID43" s="63">
        <v>15000000</v>
      </c>
      <c r="IE43" s="159">
        <f t="shared" si="31"/>
        <v>-38060000</v>
      </c>
      <c r="IF43" s="159">
        <f t="shared" si="32"/>
        <v>15000000</v>
      </c>
      <c r="IG43" s="159">
        <f t="shared" si="33"/>
        <v>0</v>
      </c>
      <c r="IH43" s="84" t="s">
        <v>509</v>
      </c>
      <c r="II43" s="134"/>
      <c r="IJ43" s="63">
        <v>0</v>
      </c>
      <c r="IK43" s="159">
        <f t="shared" si="34"/>
        <v>-53060000</v>
      </c>
      <c r="IL43" s="159">
        <f t="shared" si="35"/>
        <v>0</v>
      </c>
      <c r="IM43" s="159">
        <f t="shared" si="36"/>
        <v>-15000000</v>
      </c>
      <c r="IN43" s="84" t="s">
        <v>205</v>
      </c>
      <c r="IO43" s="63">
        <v>0</v>
      </c>
      <c r="IP43" s="159">
        <f t="shared" si="37"/>
        <v>-53060000</v>
      </c>
      <c r="IQ43" s="159">
        <f t="shared" si="38"/>
        <v>0</v>
      </c>
      <c r="IR43" s="159">
        <f t="shared" si="39"/>
        <v>-15000000</v>
      </c>
      <c r="IS43" s="159">
        <f t="shared" si="40"/>
        <v>0</v>
      </c>
      <c r="IT43" s="84" t="s">
        <v>205</v>
      </c>
      <c r="IU43" s="63">
        <v>15000000</v>
      </c>
      <c r="IV43" s="159">
        <f t="shared" si="41"/>
        <v>-38060000</v>
      </c>
      <c r="IW43" s="159">
        <f t="shared" si="42"/>
        <v>15000000</v>
      </c>
      <c r="IX43" s="159">
        <f t="shared" si="43"/>
        <v>0</v>
      </c>
      <c r="IY43" s="159">
        <f t="shared" si="44"/>
        <v>15000000</v>
      </c>
      <c r="IZ43" s="84"/>
      <c r="JA43" s="63">
        <v>15000000</v>
      </c>
      <c r="JB43" s="159">
        <f t="shared" si="45"/>
        <v>-38060000</v>
      </c>
      <c r="JC43" s="159">
        <f t="shared" si="46"/>
        <v>15000000</v>
      </c>
      <c r="JD43" s="159">
        <f t="shared" si="47"/>
        <v>0</v>
      </c>
      <c r="JE43" s="159">
        <f t="shared" si="48"/>
        <v>15000000</v>
      </c>
      <c r="JF43" s="159">
        <f t="shared" si="49"/>
        <v>0</v>
      </c>
      <c r="JG43" s="84"/>
      <c r="JH43" s="63">
        <v>0</v>
      </c>
      <c r="JI43" s="159">
        <f t="shared" si="50"/>
        <v>0</v>
      </c>
      <c r="JJ43" s="159">
        <f t="shared" si="51"/>
        <v>-15000000</v>
      </c>
      <c r="JK43" s="77" t="s">
        <v>205</v>
      </c>
      <c r="JL43" s="64">
        <v>0</v>
      </c>
      <c r="JM43" s="159">
        <f t="shared" si="52"/>
        <v>-15000000</v>
      </c>
      <c r="JN43" s="159">
        <f t="shared" si="53"/>
        <v>0</v>
      </c>
      <c r="JO43" s="13" t="s">
        <v>205</v>
      </c>
    </row>
    <row r="44" spans="1:275" ht="24" customHeight="1" x14ac:dyDescent="0.2">
      <c r="A44" s="9" t="s">
        <v>510</v>
      </c>
      <c r="B44" s="171"/>
      <c r="C44" s="12" t="s">
        <v>511</v>
      </c>
      <c r="D44" s="65"/>
      <c r="E44" s="65"/>
      <c r="F44" s="10"/>
      <c r="G44" s="10"/>
      <c r="H44" s="10"/>
      <c r="I44" s="10"/>
      <c r="J44" s="1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40"/>
      <c r="BD44" s="63"/>
      <c r="BE44" s="63"/>
      <c r="BF44" s="63"/>
      <c r="BG44" s="63"/>
      <c r="BH44" s="63"/>
      <c r="BI44" s="49"/>
      <c r="BJ44" s="63"/>
      <c r="BK44" s="64"/>
      <c r="BL44" s="63"/>
      <c r="BM44" s="65"/>
      <c r="BN44" s="63"/>
      <c r="BO44" s="64"/>
      <c r="BP44" s="63"/>
      <c r="BQ44" s="63"/>
      <c r="BR44" s="63"/>
      <c r="BS44" s="63"/>
      <c r="BT44" s="49"/>
      <c r="BU44" s="49"/>
      <c r="BV44" s="48"/>
      <c r="BW44" s="48"/>
      <c r="BX44" s="48"/>
      <c r="BY44" s="48"/>
      <c r="BZ44" s="58"/>
      <c r="CA44" s="58"/>
      <c r="CB44" s="55"/>
      <c r="CC44" s="49"/>
      <c r="CD44" s="39"/>
      <c r="CE44" s="58"/>
      <c r="CF44" s="58"/>
      <c r="CG44" s="49"/>
      <c r="CH44" s="39"/>
      <c r="CI44" s="58"/>
      <c r="CJ44" s="58"/>
      <c r="CK44" s="58"/>
      <c r="CL44" s="49"/>
      <c r="CM44" s="39"/>
      <c r="CN44" s="58"/>
      <c r="CO44" s="58"/>
      <c r="CP44" s="58"/>
      <c r="CQ44" s="49"/>
      <c r="CR44" s="39"/>
      <c r="CS44" s="58"/>
      <c r="CT44" s="58"/>
      <c r="CU44" s="58"/>
      <c r="CV44" s="58"/>
      <c r="CW44" s="49"/>
      <c r="CX44" s="39"/>
      <c r="CY44" s="58"/>
      <c r="CZ44" s="58"/>
      <c r="DA44" s="58"/>
      <c r="DB44" s="58"/>
      <c r="DC44" s="49"/>
      <c r="DD44" s="39"/>
      <c r="DE44" s="58"/>
      <c r="DF44" s="58"/>
      <c r="DG44" s="58"/>
      <c r="DH44" s="49"/>
      <c r="DI44" s="39"/>
      <c r="DJ44" s="74"/>
      <c r="DK44" s="76"/>
      <c r="DL44" s="57"/>
      <c r="DM44" s="73"/>
      <c r="DN44" s="81"/>
      <c r="DO44" s="10"/>
      <c r="DP44" s="49"/>
      <c r="DQ44" s="78"/>
      <c r="DR44" s="78"/>
      <c r="DS44" s="81"/>
      <c r="DT44" s="11"/>
      <c r="DU44" s="10"/>
      <c r="DV44" s="10"/>
      <c r="DW44" s="10"/>
      <c r="DX44" s="49"/>
      <c r="DY44" s="87"/>
      <c r="DZ44" s="81"/>
      <c r="EA44" s="11"/>
      <c r="EB44" s="10"/>
      <c r="EC44" s="10"/>
      <c r="ED44" s="10"/>
      <c r="EE44" s="10"/>
      <c r="EF44" s="87"/>
      <c r="EG44" s="39"/>
      <c r="EH44" s="81"/>
      <c r="EI44" s="11"/>
      <c r="EJ44" s="10"/>
      <c r="EK44" s="10"/>
      <c r="EL44" s="10"/>
      <c r="EM44" s="10"/>
      <c r="EN44" s="10"/>
      <c r="EO44" s="87"/>
      <c r="EP44" s="78"/>
      <c r="EQ44" s="81"/>
      <c r="ER44" s="81"/>
      <c r="ES44" s="81"/>
      <c r="ET44" s="10"/>
      <c r="EU44" s="10"/>
      <c r="EV44" s="87"/>
      <c r="EW44" s="95"/>
      <c r="EX44" s="81"/>
      <c r="EY44" s="10"/>
      <c r="EZ44" s="49"/>
      <c r="FA44" s="81"/>
      <c r="FB44" s="10"/>
      <c r="FC44" s="10"/>
      <c r="FD44" s="49"/>
      <c r="FE44" s="81"/>
      <c r="FF44" s="10"/>
      <c r="FG44" s="10"/>
      <c r="FH44" s="10"/>
      <c r="FI44" s="49"/>
      <c r="FJ44" s="81"/>
      <c r="FK44" s="10"/>
      <c r="FL44" s="10"/>
      <c r="FM44" s="10"/>
      <c r="FN44" s="49"/>
      <c r="FO44" s="99"/>
      <c r="FP44" s="10"/>
      <c r="FQ44" s="10"/>
      <c r="FR44" s="10"/>
      <c r="FS44" s="10"/>
      <c r="FT44" s="49"/>
      <c r="FU44" s="99"/>
      <c r="FV44" s="10"/>
      <c r="FW44" s="10"/>
      <c r="FX44" s="10"/>
      <c r="FY44" s="10"/>
      <c r="FZ44" s="49"/>
      <c r="GA44" s="99"/>
      <c r="GB44" s="99"/>
      <c r="GC44" s="99"/>
      <c r="GD44" s="10"/>
      <c r="GE44" s="10"/>
      <c r="GF44" s="10"/>
      <c r="GG44" s="10"/>
      <c r="GH44" s="49"/>
      <c r="GI44" s="61"/>
      <c r="GJ44" s="99"/>
      <c r="GK44" s="49"/>
      <c r="GL44" s="63"/>
      <c r="GM44" s="122"/>
      <c r="GN44" s="49"/>
      <c r="GO44" s="63"/>
      <c r="GP44" s="122"/>
      <c r="GQ44" s="122"/>
      <c r="GR44" s="49"/>
      <c r="GS44" s="135"/>
      <c r="GT44" s="130"/>
      <c r="GU44" s="130"/>
      <c r="GV44" s="130"/>
      <c r="GW44" s="49"/>
      <c r="GX44" s="63"/>
      <c r="GY44" s="122"/>
      <c r="GZ44" s="122"/>
      <c r="HA44" s="122"/>
      <c r="HB44" s="122"/>
      <c r="HC44" s="49"/>
      <c r="HD44" s="63"/>
      <c r="HE44" s="122"/>
      <c r="HF44" s="122"/>
      <c r="HG44" s="122"/>
      <c r="HH44" s="122"/>
      <c r="HI44" s="49"/>
      <c r="HJ44" s="63"/>
      <c r="HK44" s="122"/>
      <c r="HL44" s="122"/>
      <c r="HM44" s="122"/>
      <c r="HN44" s="122"/>
      <c r="HO44" s="49"/>
      <c r="HP44" s="64"/>
      <c r="HQ44" s="64"/>
      <c r="HR44" s="63"/>
      <c r="HS44" s="122"/>
      <c r="HT44" s="122"/>
      <c r="HU44" s="122"/>
      <c r="HV44" s="49"/>
      <c r="HW44" s="63"/>
      <c r="HX44" s="122"/>
      <c r="HY44" s="49"/>
      <c r="HZ44" s="63"/>
      <c r="IA44" s="159"/>
      <c r="IB44" s="159"/>
      <c r="IC44" s="84"/>
      <c r="ID44" s="63"/>
      <c r="IE44" s="159"/>
      <c r="IF44" s="159"/>
      <c r="IG44" s="159"/>
      <c r="IH44" s="84"/>
      <c r="II44" s="134"/>
      <c r="IJ44" s="63">
        <v>6000000</v>
      </c>
      <c r="IK44" s="159">
        <f t="shared" si="34"/>
        <v>6000000</v>
      </c>
      <c r="IL44" s="159">
        <f t="shared" si="35"/>
        <v>6000000</v>
      </c>
      <c r="IM44" s="159">
        <f t="shared" si="36"/>
        <v>6000000</v>
      </c>
      <c r="IN44" s="84" t="s">
        <v>512</v>
      </c>
      <c r="IO44" s="63">
        <v>6000000</v>
      </c>
      <c r="IP44" s="159">
        <f t="shared" si="37"/>
        <v>6000000</v>
      </c>
      <c r="IQ44" s="159">
        <f t="shared" si="38"/>
        <v>6000000</v>
      </c>
      <c r="IR44" s="159">
        <f t="shared" si="39"/>
        <v>6000000</v>
      </c>
      <c r="IS44" s="159">
        <f t="shared" si="40"/>
        <v>0</v>
      </c>
      <c r="IT44" s="84" t="s">
        <v>512</v>
      </c>
      <c r="IU44" s="63">
        <v>6000000</v>
      </c>
      <c r="IV44" s="159">
        <f t="shared" si="41"/>
        <v>6000000</v>
      </c>
      <c r="IW44" s="159">
        <f t="shared" si="42"/>
        <v>6000000</v>
      </c>
      <c r="IX44" s="159">
        <f t="shared" si="43"/>
        <v>6000000</v>
      </c>
      <c r="IY44" s="159">
        <f t="shared" si="44"/>
        <v>0</v>
      </c>
      <c r="IZ44" s="84" t="s">
        <v>512</v>
      </c>
      <c r="JA44" s="63">
        <v>6000000</v>
      </c>
      <c r="JB44" s="159">
        <f t="shared" si="45"/>
        <v>6000000</v>
      </c>
      <c r="JC44" s="159">
        <f t="shared" si="46"/>
        <v>6000000</v>
      </c>
      <c r="JD44" s="159">
        <f t="shared" si="47"/>
        <v>6000000</v>
      </c>
      <c r="JE44" s="159">
        <f t="shared" si="48"/>
        <v>0</v>
      </c>
      <c r="JF44" s="159">
        <f t="shared" si="49"/>
        <v>0</v>
      </c>
      <c r="JG44" s="84" t="s">
        <v>512</v>
      </c>
      <c r="JH44" s="63">
        <v>0</v>
      </c>
      <c r="JI44" s="159">
        <f t="shared" si="50"/>
        <v>0</v>
      </c>
      <c r="JJ44" s="159">
        <f t="shared" si="51"/>
        <v>-6000000</v>
      </c>
      <c r="JK44" s="77" t="s">
        <v>205</v>
      </c>
      <c r="JL44" s="64">
        <v>0</v>
      </c>
      <c r="JM44" s="159">
        <f t="shared" si="52"/>
        <v>-6000000</v>
      </c>
      <c r="JN44" s="159">
        <f t="shared" si="53"/>
        <v>0</v>
      </c>
      <c r="JO44" s="13" t="s">
        <v>205</v>
      </c>
    </row>
    <row r="45" spans="1:275" ht="25.5" x14ac:dyDescent="0.2">
      <c r="A45" s="9" t="s">
        <v>513</v>
      </c>
      <c r="B45" s="171"/>
      <c r="C45" s="12" t="s">
        <v>514</v>
      </c>
      <c r="D45" s="65">
        <v>979650</v>
      </c>
      <c r="E45" s="65">
        <v>0</v>
      </c>
      <c r="F45" s="10">
        <f t="shared" si="93"/>
        <v>-979650</v>
      </c>
      <c r="G45" s="10">
        <v>979650</v>
      </c>
      <c r="H45" s="10">
        <f t="shared" si="94"/>
        <v>0</v>
      </c>
      <c r="I45" s="10">
        <f t="shared" si="163"/>
        <v>979650</v>
      </c>
      <c r="J45" s="13" t="s">
        <v>258</v>
      </c>
      <c r="K45" s="63">
        <v>979650</v>
      </c>
      <c r="L45" s="63">
        <f t="shared" si="95"/>
        <v>0</v>
      </c>
      <c r="M45" s="63">
        <f t="shared" si="164"/>
        <v>979650</v>
      </c>
      <c r="N45" s="63">
        <f t="shared" si="96"/>
        <v>0</v>
      </c>
      <c r="O45" s="63">
        <v>978747</v>
      </c>
      <c r="P45" s="63">
        <f t="shared" si="97"/>
        <v>-903</v>
      </c>
      <c r="Q45" s="63">
        <f t="shared" si="165"/>
        <v>978747</v>
      </c>
      <c r="R45" s="63">
        <f t="shared" si="98"/>
        <v>-903</v>
      </c>
      <c r="S45" s="63">
        <v>978747</v>
      </c>
      <c r="T45" s="63">
        <f t="shared" si="99"/>
        <v>-903</v>
      </c>
      <c r="U45" s="63">
        <f t="shared" si="166"/>
        <v>978747</v>
      </c>
      <c r="V45" s="63">
        <f t="shared" si="159"/>
        <v>-903</v>
      </c>
      <c r="W45" s="63">
        <f t="shared" si="100"/>
        <v>0</v>
      </c>
      <c r="X45" s="63">
        <v>978747</v>
      </c>
      <c r="Y45" s="63">
        <f t="shared" si="167"/>
        <v>-903</v>
      </c>
      <c r="Z45" s="63">
        <f t="shared" si="168"/>
        <v>978747</v>
      </c>
      <c r="AA45" s="63">
        <f t="shared" si="101"/>
        <v>-903</v>
      </c>
      <c r="AB45" s="63">
        <f t="shared" si="102"/>
        <v>0</v>
      </c>
      <c r="AC45" s="63">
        <v>978747</v>
      </c>
      <c r="AD45" s="63">
        <f t="shared" si="169"/>
        <v>-903</v>
      </c>
      <c r="AE45" s="63">
        <f t="shared" si="103"/>
        <v>0</v>
      </c>
      <c r="AF45" s="63">
        <f t="shared" si="62"/>
        <v>0</v>
      </c>
      <c r="AG45" s="63">
        <v>978747</v>
      </c>
      <c r="AH45" s="63">
        <f t="shared" si="170"/>
        <v>-903</v>
      </c>
      <c r="AI45" s="63"/>
      <c r="AJ45" s="63">
        <f t="shared" si="104"/>
        <v>978747</v>
      </c>
      <c r="AK45" s="63"/>
      <c r="AL45" s="63"/>
      <c r="AM45" s="63">
        <f t="shared" si="105"/>
        <v>978747</v>
      </c>
      <c r="AN45" s="63">
        <v>891245</v>
      </c>
      <c r="AO45" s="63">
        <f t="shared" si="106"/>
        <v>-87502</v>
      </c>
      <c r="AP45" s="63"/>
      <c r="AQ45" s="63">
        <v>890322</v>
      </c>
      <c r="AR45" s="63">
        <f t="shared" si="107"/>
        <v>-88425</v>
      </c>
      <c r="AS45" s="63">
        <f t="shared" si="108"/>
        <v>-923</v>
      </c>
      <c r="AT45" s="63">
        <v>890322</v>
      </c>
      <c r="AU45" s="63">
        <f t="shared" si="109"/>
        <v>-88425</v>
      </c>
      <c r="AV45" s="63">
        <f t="shared" si="110"/>
        <v>-923</v>
      </c>
      <c r="AW45" s="63">
        <f t="shared" si="111"/>
        <v>0</v>
      </c>
      <c r="AX45" s="63"/>
      <c r="AY45" s="63">
        <v>909324</v>
      </c>
      <c r="AZ45" s="63">
        <f t="shared" si="112"/>
        <v>-69423</v>
      </c>
      <c r="BA45" s="63">
        <f t="shared" si="113"/>
        <v>18079</v>
      </c>
      <c r="BB45" s="63">
        <f t="shared" si="114"/>
        <v>19002</v>
      </c>
      <c r="BC45" s="40"/>
      <c r="BD45" s="63">
        <v>909324</v>
      </c>
      <c r="BE45" s="63">
        <f t="shared" si="115"/>
        <v>-69423</v>
      </c>
      <c r="BF45" s="63">
        <f t="shared" si="116"/>
        <v>18079</v>
      </c>
      <c r="BG45" s="63">
        <f t="shared" si="117"/>
        <v>19002</v>
      </c>
      <c r="BH45" s="63">
        <f t="shared" si="118"/>
        <v>0</v>
      </c>
      <c r="BI45" s="49"/>
      <c r="BJ45" s="63">
        <v>890322</v>
      </c>
      <c r="BK45" s="64"/>
      <c r="BL45" s="63">
        <f t="shared" si="119"/>
        <v>890322</v>
      </c>
      <c r="BM45" s="65"/>
      <c r="BN45" s="63">
        <f t="shared" si="120"/>
        <v>890322</v>
      </c>
      <c r="BO45" s="64">
        <f t="shared" si="63"/>
        <v>-88425</v>
      </c>
      <c r="BP45" s="63">
        <f t="shared" si="64"/>
        <v>-923</v>
      </c>
      <c r="BQ45" s="63">
        <f t="shared" si="65"/>
        <v>0</v>
      </c>
      <c r="BR45" s="63">
        <f t="shared" si="66"/>
        <v>-19002</v>
      </c>
      <c r="BS45" s="63">
        <f t="shared" si="67"/>
        <v>0</v>
      </c>
      <c r="BT45" s="49"/>
      <c r="BU45" s="49"/>
      <c r="BV45" s="48">
        <f t="shared" si="121"/>
        <v>890322</v>
      </c>
      <c r="BW45" s="48">
        <v>-8903</v>
      </c>
      <c r="BX45" s="48">
        <f t="shared" si="122"/>
        <v>881419</v>
      </c>
      <c r="BY45" s="48"/>
      <c r="BZ45" s="58">
        <v>881419</v>
      </c>
      <c r="CA45" s="58">
        <v>890322</v>
      </c>
      <c r="CB45" s="55">
        <f t="shared" si="195"/>
        <v>8903</v>
      </c>
      <c r="CC45" s="49" t="s">
        <v>478</v>
      </c>
      <c r="CD45" s="39">
        <v>890323</v>
      </c>
      <c r="CE45" s="58">
        <f t="shared" si="124"/>
        <v>8904</v>
      </c>
      <c r="CF45" s="58">
        <f t="shared" si="125"/>
        <v>1</v>
      </c>
      <c r="CG45" s="49"/>
      <c r="CH45" s="39">
        <v>890323</v>
      </c>
      <c r="CI45" s="58">
        <f t="shared" si="126"/>
        <v>8904</v>
      </c>
      <c r="CJ45" s="58">
        <f t="shared" si="127"/>
        <v>1</v>
      </c>
      <c r="CK45" s="58">
        <f t="shared" si="128"/>
        <v>0</v>
      </c>
      <c r="CL45" s="49"/>
      <c r="CM45" s="39">
        <v>890322</v>
      </c>
      <c r="CN45" s="58">
        <f t="shared" si="160"/>
        <v>8903</v>
      </c>
      <c r="CO45" s="58">
        <f t="shared" si="129"/>
        <v>0</v>
      </c>
      <c r="CP45" s="58">
        <f t="shared" si="130"/>
        <v>-1</v>
      </c>
      <c r="CQ45" s="49"/>
      <c r="CR45" s="39">
        <v>890322</v>
      </c>
      <c r="CS45" s="58">
        <f t="shared" si="131"/>
        <v>8903</v>
      </c>
      <c r="CT45" s="58">
        <f t="shared" si="132"/>
        <v>0</v>
      </c>
      <c r="CU45" s="58">
        <f t="shared" si="133"/>
        <v>-1</v>
      </c>
      <c r="CV45" s="58">
        <f t="shared" si="134"/>
        <v>0</v>
      </c>
      <c r="CW45" s="49"/>
      <c r="CX45" s="39">
        <v>890322</v>
      </c>
      <c r="CY45" s="58">
        <f t="shared" si="196"/>
        <v>8903</v>
      </c>
      <c r="CZ45" s="58">
        <f t="shared" si="69"/>
        <v>0</v>
      </c>
      <c r="DA45" s="58">
        <f t="shared" si="70"/>
        <v>-1</v>
      </c>
      <c r="DB45" s="58">
        <f t="shared" si="71"/>
        <v>0</v>
      </c>
      <c r="DC45" s="49"/>
      <c r="DD45" s="39">
        <v>890322</v>
      </c>
      <c r="DE45" s="58">
        <f t="shared" si="72"/>
        <v>8903</v>
      </c>
      <c r="DF45" s="58">
        <f t="shared" si="73"/>
        <v>0</v>
      </c>
      <c r="DG45" s="58">
        <f t="shared" si="135"/>
        <v>0</v>
      </c>
      <c r="DH45" s="49"/>
      <c r="DI45" s="39">
        <v>890322</v>
      </c>
      <c r="DJ45" s="74"/>
      <c r="DK45" s="76"/>
      <c r="DL45" s="57">
        <f t="shared" si="74"/>
        <v>890322</v>
      </c>
      <c r="DM45" s="73">
        <f t="shared" si="75"/>
        <v>8903</v>
      </c>
      <c r="DN45" s="81">
        <v>891956</v>
      </c>
      <c r="DO45" s="10">
        <f t="shared" si="136"/>
        <v>1634</v>
      </c>
      <c r="DP45" s="49"/>
      <c r="DQ45" s="78">
        <v>891954</v>
      </c>
      <c r="DR45" s="78"/>
      <c r="DS45" s="81">
        <f t="shared" si="179"/>
        <v>891954</v>
      </c>
      <c r="DT45" s="11">
        <f t="shared" si="137"/>
        <v>1632</v>
      </c>
      <c r="DU45" s="10">
        <f t="shared" si="138"/>
        <v>-2</v>
      </c>
      <c r="DV45" s="10">
        <f t="shared" si="139"/>
        <v>1632</v>
      </c>
      <c r="DW45" s="10">
        <f t="shared" si="140"/>
        <v>-2</v>
      </c>
      <c r="DX45" s="49"/>
      <c r="DY45" s="86"/>
      <c r="DZ45" s="81">
        <v>891956</v>
      </c>
      <c r="EA45" s="11">
        <f t="shared" si="180"/>
        <v>-891954</v>
      </c>
      <c r="EB45" s="10">
        <f t="shared" si="181"/>
        <v>2</v>
      </c>
      <c r="EC45" s="10">
        <f t="shared" si="143"/>
        <v>1634</v>
      </c>
      <c r="ED45" s="10">
        <f t="shared" si="144"/>
        <v>0</v>
      </c>
      <c r="EE45" s="10">
        <f t="shared" si="145"/>
        <v>2</v>
      </c>
      <c r="EF45" s="87"/>
      <c r="EG45" s="39"/>
      <c r="EH45" s="81">
        <f t="shared" si="146"/>
        <v>891956</v>
      </c>
      <c r="EI45" s="11">
        <f t="shared" si="182"/>
        <v>-891954</v>
      </c>
      <c r="EJ45" s="10">
        <f t="shared" si="183"/>
        <v>0</v>
      </c>
      <c r="EK45" s="10">
        <f t="shared" si="149"/>
        <v>1634</v>
      </c>
      <c r="EL45" s="10">
        <f t="shared" si="150"/>
        <v>0</v>
      </c>
      <c r="EM45" s="10">
        <f t="shared" si="151"/>
        <v>2</v>
      </c>
      <c r="EN45" s="10">
        <f t="shared" si="152"/>
        <v>0</v>
      </c>
      <c r="EO45" s="87"/>
      <c r="EP45" s="78">
        <v>891954</v>
      </c>
      <c r="EQ45" s="81">
        <v>891954</v>
      </c>
      <c r="ER45" s="81"/>
      <c r="ES45" s="81">
        <f t="shared" si="153"/>
        <v>891954</v>
      </c>
      <c r="ET45" s="10">
        <f t="shared" si="154"/>
        <v>-2</v>
      </c>
      <c r="EU45" s="10">
        <f t="shared" si="155"/>
        <v>1632</v>
      </c>
      <c r="EV45" s="87"/>
      <c r="EW45" s="95"/>
      <c r="EX45" s="81">
        <v>925214</v>
      </c>
      <c r="EY45" s="10">
        <f t="shared" si="156"/>
        <v>33260</v>
      </c>
      <c r="EZ45" s="49"/>
      <c r="FA45" s="81">
        <v>925214</v>
      </c>
      <c r="FB45" s="10">
        <f t="shared" si="77"/>
        <v>33260</v>
      </c>
      <c r="FC45" s="10">
        <f t="shared" si="78"/>
        <v>0</v>
      </c>
      <c r="FD45" s="49"/>
      <c r="FE45" s="81">
        <f t="shared" si="157"/>
        <v>925214</v>
      </c>
      <c r="FF45" s="10">
        <f t="shared" si="79"/>
        <v>33260</v>
      </c>
      <c r="FG45" s="10">
        <f t="shared" si="80"/>
        <v>0</v>
      </c>
      <c r="FH45" s="10">
        <f t="shared" si="81"/>
        <v>0</v>
      </c>
      <c r="FI45" s="49"/>
      <c r="FJ45" s="81">
        <v>925214</v>
      </c>
      <c r="FK45" s="10">
        <f t="shared" si="82"/>
        <v>33260</v>
      </c>
      <c r="FL45" s="10">
        <f t="shared" si="83"/>
        <v>0</v>
      </c>
      <c r="FM45" s="10">
        <f t="shared" si="84"/>
        <v>0</v>
      </c>
      <c r="FN45" s="49"/>
      <c r="FO45" s="99">
        <f t="shared" si="158"/>
        <v>925214</v>
      </c>
      <c r="FP45" s="10">
        <f t="shared" si="85"/>
        <v>33260</v>
      </c>
      <c r="FQ45" s="10">
        <f t="shared" si="86"/>
        <v>0</v>
      </c>
      <c r="FR45" s="10">
        <f t="shared" si="87"/>
        <v>0</v>
      </c>
      <c r="FS45" s="10">
        <f t="shared" si="88"/>
        <v>0</v>
      </c>
      <c r="FT45" s="49"/>
      <c r="FU45" s="99">
        <v>925214</v>
      </c>
      <c r="FV45" s="10">
        <f t="shared" si="89"/>
        <v>33260</v>
      </c>
      <c r="FW45" s="10">
        <f t="shared" si="90"/>
        <v>0</v>
      </c>
      <c r="FX45" s="10">
        <f t="shared" si="91"/>
        <v>0</v>
      </c>
      <c r="FY45" s="10">
        <f t="shared" si="92"/>
        <v>0</v>
      </c>
      <c r="FZ45" s="49"/>
      <c r="GA45" s="99">
        <v>925214</v>
      </c>
      <c r="GB45" s="99"/>
      <c r="GC45" s="99">
        <f t="shared" si="0"/>
        <v>925214</v>
      </c>
      <c r="GD45" s="10">
        <f t="shared" si="58"/>
        <v>33260</v>
      </c>
      <c r="GE45" s="10">
        <f t="shared" si="59"/>
        <v>0</v>
      </c>
      <c r="GF45" s="10">
        <f t="shared" si="60"/>
        <v>0</v>
      </c>
      <c r="GG45" s="10">
        <f t="shared" si="61"/>
        <v>0</v>
      </c>
      <c r="GH45" s="49"/>
      <c r="GI45" s="61">
        <v>936513</v>
      </c>
      <c r="GJ45" s="99">
        <f t="shared" si="4"/>
        <v>11299</v>
      </c>
      <c r="GK45" s="49"/>
      <c r="GL45" s="63">
        <v>925214</v>
      </c>
      <c r="GM45" s="122">
        <f t="shared" si="5"/>
        <v>0</v>
      </c>
      <c r="GN45" s="49"/>
      <c r="GO45" s="63">
        <v>1016512</v>
      </c>
      <c r="GP45" s="122">
        <f t="shared" si="6"/>
        <v>91298</v>
      </c>
      <c r="GQ45" s="122">
        <f t="shared" si="7"/>
        <v>91298</v>
      </c>
      <c r="GR45" s="49"/>
      <c r="GS45" s="135">
        <f t="shared" si="8"/>
        <v>1016512</v>
      </c>
      <c r="GT45" s="130">
        <f t="shared" si="9"/>
        <v>91298</v>
      </c>
      <c r="GU45" s="130">
        <f t="shared" si="10"/>
        <v>91298</v>
      </c>
      <c r="GV45" s="130">
        <f t="shared" si="11"/>
        <v>0</v>
      </c>
      <c r="GW45" s="49"/>
      <c r="GX45" s="63">
        <v>925214</v>
      </c>
      <c r="GY45" s="122">
        <f t="shared" si="12"/>
        <v>0</v>
      </c>
      <c r="GZ45" s="122">
        <f t="shared" si="13"/>
        <v>0</v>
      </c>
      <c r="HA45" s="122">
        <f t="shared" si="14"/>
        <v>-91298</v>
      </c>
      <c r="HB45" s="122">
        <f t="shared" si="15"/>
        <v>-91298</v>
      </c>
      <c r="HC45" s="49"/>
      <c r="HD45" s="63">
        <v>925214</v>
      </c>
      <c r="HE45" s="122">
        <f t="shared" si="16"/>
        <v>0</v>
      </c>
      <c r="HF45" s="122">
        <f t="shared" si="17"/>
        <v>0</v>
      </c>
      <c r="HG45" s="122">
        <f t="shared" si="197"/>
        <v>-91298</v>
      </c>
      <c r="HH45" s="122">
        <f t="shared" si="18"/>
        <v>0</v>
      </c>
      <c r="HI45" s="49"/>
      <c r="HJ45" s="63">
        <v>1016512</v>
      </c>
      <c r="HK45" s="122">
        <f t="shared" si="19"/>
        <v>91298</v>
      </c>
      <c r="HL45" s="122">
        <f t="shared" si="20"/>
        <v>91298</v>
      </c>
      <c r="HM45" s="122">
        <f t="shared" si="21"/>
        <v>0</v>
      </c>
      <c r="HN45" s="122">
        <f t="shared" si="22"/>
        <v>91298</v>
      </c>
      <c r="HO45" s="49"/>
      <c r="HP45" s="64">
        <v>-91298</v>
      </c>
      <c r="HQ45" s="64">
        <f t="shared" si="23"/>
        <v>925214</v>
      </c>
      <c r="HR45" s="63">
        <f t="shared" si="24"/>
        <v>1016512</v>
      </c>
      <c r="HS45" s="122">
        <f t="shared" si="25"/>
        <v>91298</v>
      </c>
      <c r="HT45" s="122">
        <f t="shared" si="26"/>
        <v>91298</v>
      </c>
      <c r="HU45" s="122">
        <f t="shared" si="27"/>
        <v>0</v>
      </c>
      <c r="HV45" s="49"/>
      <c r="HW45" s="63">
        <v>925214</v>
      </c>
      <c r="HX45" s="122">
        <f t="shared" si="28"/>
        <v>-91298</v>
      </c>
      <c r="HY45" s="49"/>
      <c r="HZ45" s="63">
        <v>1017455</v>
      </c>
      <c r="IA45" s="159">
        <f t="shared" si="29"/>
        <v>943</v>
      </c>
      <c r="IB45" s="159">
        <f t="shared" si="30"/>
        <v>92241</v>
      </c>
      <c r="IC45" s="84"/>
      <c r="ID45" s="63">
        <v>1017455</v>
      </c>
      <c r="IE45" s="159">
        <f t="shared" si="31"/>
        <v>943</v>
      </c>
      <c r="IF45" s="159">
        <f t="shared" si="32"/>
        <v>92241</v>
      </c>
      <c r="IG45" s="159">
        <f t="shared" si="33"/>
        <v>0</v>
      </c>
      <c r="IH45" s="84"/>
      <c r="IJ45" s="63">
        <v>925214</v>
      </c>
      <c r="IK45" s="159">
        <f t="shared" si="34"/>
        <v>-91298</v>
      </c>
      <c r="IL45" s="159">
        <f t="shared" si="35"/>
        <v>0</v>
      </c>
      <c r="IM45" s="159">
        <f t="shared" si="36"/>
        <v>-92241</v>
      </c>
      <c r="IN45" s="84"/>
      <c r="IO45" s="63">
        <v>925214</v>
      </c>
      <c r="IP45" s="159">
        <f t="shared" si="37"/>
        <v>-91298</v>
      </c>
      <c r="IQ45" s="159">
        <f t="shared" si="38"/>
        <v>0</v>
      </c>
      <c r="IR45" s="159">
        <f t="shared" si="39"/>
        <v>-92241</v>
      </c>
      <c r="IS45" s="159">
        <f t="shared" si="40"/>
        <v>0</v>
      </c>
      <c r="IT45" s="84"/>
      <c r="IU45" s="63">
        <v>1017455</v>
      </c>
      <c r="IV45" s="159">
        <f t="shared" si="41"/>
        <v>943</v>
      </c>
      <c r="IW45" s="159">
        <f t="shared" si="42"/>
        <v>92241</v>
      </c>
      <c r="IX45" s="159">
        <f t="shared" si="43"/>
        <v>0</v>
      </c>
      <c r="IY45" s="159">
        <f t="shared" si="44"/>
        <v>92241</v>
      </c>
      <c r="IZ45" s="84"/>
      <c r="JA45" s="63">
        <v>1017455</v>
      </c>
      <c r="JB45" s="159">
        <f t="shared" si="45"/>
        <v>943</v>
      </c>
      <c r="JC45" s="159">
        <f t="shared" si="46"/>
        <v>92241</v>
      </c>
      <c r="JD45" s="159">
        <f t="shared" si="47"/>
        <v>0</v>
      </c>
      <c r="JE45" s="159">
        <f t="shared" si="48"/>
        <v>92241</v>
      </c>
      <c r="JF45" s="159">
        <f t="shared" si="49"/>
        <v>0</v>
      </c>
      <c r="JG45" s="84"/>
      <c r="JH45" s="63">
        <v>1058955</v>
      </c>
      <c r="JI45" s="159">
        <f t="shared" si="50"/>
        <v>133741</v>
      </c>
      <c r="JJ45" s="159">
        <f t="shared" si="51"/>
        <v>41500</v>
      </c>
      <c r="JK45" s="77" t="s">
        <v>254</v>
      </c>
      <c r="JL45" s="64">
        <v>1058953</v>
      </c>
      <c r="JM45" s="159">
        <f t="shared" si="52"/>
        <v>41498</v>
      </c>
      <c r="JN45" s="159">
        <f t="shared" si="53"/>
        <v>-2</v>
      </c>
      <c r="JO45" s="13"/>
    </row>
    <row r="46" spans="1:275" ht="24" x14ac:dyDescent="0.2">
      <c r="A46" s="9" t="s">
        <v>515</v>
      </c>
      <c r="B46" s="171"/>
      <c r="C46" s="12" t="s">
        <v>516</v>
      </c>
      <c r="D46" s="65">
        <v>0</v>
      </c>
      <c r="E46" s="65">
        <v>0</v>
      </c>
      <c r="F46" s="10">
        <f t="shared" si="93"/>
        <v>0</v>
      </c>
      <c r="G46" s="10">
        <v>0</v>
      </c>
      <c r="H46" s="10">
        <f t="shared" si="94"/>
        <v>0</v>
      </c>
      <c r="I46" s="10">
        <f t="shared" si="163"/>
        <v>0</v>
      </c>
      <c r="J46" s="13"/>
      <c r="K46" s="63">
        <v>400000</v>
      </c>
      <c r="L46" s="63">
        <f t="shared" si="95"/>
        <v>400000</v>
      </c>
      <c r="M46" s="63">
        <f t="shared" si="164"/>
        <v>400000</v>
      </c>
      <c r="N46" s="63">
        <f t="shared" si="96"/>
        <v>400000</v>
      </c>
      <c r="O46" s="63">
        <v>1300000</v>
      </c>
      <c r="P46" s="63">
        <f t="shared" si="97"/>
        <v>1300000</v>
      </c>
      <c r="Q46" s="63">
        <f t="shared" si="165"/>
        <v>1300000</v>
      </c>
      <c r="R46" s="63">
        <f t="shared" si="98"/>
        <v>900000</v>
      </c>
      <c r="S46" s="63">
        <v>1300000</v>
      </c>
      <c r="T46" s="63">
        <f t="shared" si="99"/>
        <v>1300000</v>
      </c>
      <c r="U46" s="63">
        <f t="shared" si="166"/>
        <v>1300000</v>
      </c>
      <c r="V46" s="63">
        <f t="shared" si="159"/>
        <v>900000</v>
      </c>
      <c r="W46" s="63">
        <f t="shared" si="100"/>
        <v>0</v>
      </c>
      <c r="X46" s="63">
        <v>1300000</v>
      </c>
      <c r="Y46" s="63">
        <f t="shared" si="167"/>
        <v>1300000</v>
      </c>
      <c r="Z46" s="63">
        <f t="shared" si="168"/>
        <v>1300000</v>
      </c>
      <c r="AA46" s="63">
        <f t="shared" si="101"/>
        <v>900000</v>
      </c>
      <c r="AB46" s="63">
        <f t="shared" si="102"/>
        <v>0</v>
      </c>
      <c r="AC46" s="63">
        <v>1300000</v>
      </c>
      <c r="AD46" s="63">
        <f t="shared" si="169"/>
        <v>1300000</v>
      </c>
      <c r="AE46" s="63">
        <f t="shared" si="103"/>
        <v>0</v>
      </c>
      <c r="AF46" s="63">
        <f t="shared" si="62"/>
        <v>0</v>
      </c>
      <c r="AG46" s="63">
        <v>1300000</v>
      </c>
      <c r="AH46" s="63">
        <f t="shared" si="170"/>
        <v>1300000</v>
      </c>
      <c r="AI46" s="63"/>
      <c r="AJ46" s="63">
        <f t="shared" si="104"/>
        <v>1300000</v>
      </c>
      <c r="AK46" s="63"/>
      <c r="AL46" s="63"/>
      <c r="AM46" s="63">
        <f t="shared" si="105"/>
        <v>1300000</v>
      </c>
      <c r="AN46" s="63">
        <v>0</v>
      </c>
      <c r="AO46" s="63">
        <f t="shared" si="106"/>
        <v>-1300000</v>
      </c>
      <c r="AP46" s="63"/>
      <c r="AQ46" s="63">
        <v>0</v>
      </c>
      <c r="AR46" s="63">
        <f t="shared" si="107"/>
        <v>-1300000</v>
      </c>
      <c r="AS46" s="63">
        <f t="shared" si="108"/>
        <v>0</v>
      </c>
      <c r="AT46" s="63">
        <v>500000</v>
      </c>
      <c r="AU46" s="63">
        <f t="shared" ref="AU46:AU49" si="200">AT46-AM46</f>
        <v>-800000</v>
      </c>
      <c r="AV46" s="63">
        <f t="shared" ref="AV46:AV49" si="201">AT46-AN46</f>
        <v>500000</v>
      </c>
      <c r="AW46" s="63">
        <f t="shared" ref="AW46:AW49" si="202">AT46-AQ46</f>
        <v>500000</v>
      </c>
      <c r="AX46" s="63"/>
      <c r="AY46" s="63">
        <v>1300000</v>
      </c>
      <c r="AZ46" s="63">
        <f t="shared" si="112"/>
        <v>0</v>
      </c>
      <c r="BA46" s="63">
        <f t="shared" si="113"/>
        <v>1300000</v>
      </c>
      <c r="BB46" s="63">
        <f t="shared" si="114"/>
        <v>800000</v>
      </c>
      <c r="BC46" s="40"/>
      <c r="BD46" s="63">
        <v>1300000</v>
      </c>
      <c r="BE46" s="63">
        <f t="shared" si="115"/>
        <v>0</v>
      </c>
      <c r="BF46" s="63">
        <f t="shared" si="116"/>
        <v>1300000</v>
      </c>
      <c r="BG46" s="63">
        <f t="shared" si="117"/>
        <v>800000</v>
      </c>
      <c r="BH46" s="63">
        <f t="shared" si="118"/>
        <v>0</v>
      </c>
      <c r="BI46" s="49"/>
      <c r="BJ46" s="63">
        <v>1400000</v>
      </c>
      <c r="BK46" s="64">
        <v>-100000</v>
      </c>
      <c r="BL46" s="63">
        <f t="shared" si="119"/>
        <v>1300000</v>
      </c>
      <c r="BM46" s="65">
        <v>100000</v>
      </c>
      <c r="BN46" s="63">
        <f t="shared" si="120"/>
        <v>1400000</v>
      </c>
      <c r="BO46" s="64">
        <f t="shared" si="63"/>
        <v>100000</v>
      </c>
      <c r="BP46" s="63">
        <f t="shared" si="64"/>
        <v>1400000</v>
      </c>
      <c r="BQ46" s="63">
        <f t="shared" si="65"/>
        <v>900000</v>
      </c>
      <c r="BR46" s="63">
        <f t="shared" si="66"/>
        <v>100000</v>
      </c>
      <c r="BS46" s="63">
        <f t="shared" si="67"/>
        <v>0</v>
      </c>
      <c r="BT46" s="49" t="s">
        <v>517</v>
      </c>
      <c r="BU46" s="49"/>
      <c r="BV46" s="48">
        <f t="shared" si="121"/>
        <v>1400000</v>
      </c>
      <c r="BW46" s="48"/>
      <c r="BX46" s="48">
        <f t="shared" si="122"/>
        <v>1400000</v>
      </c>
      <c r="BY46" s="48">
        <v>-100000</v>
      </c>
      <c r="BZ46" s="58">
        <v>1300000</v>
      </c>
      <c r="CA46" s="58">
        <v>1300000</v>
      </c>
      <c r="CB46" s="55">
        <f t="shared" si="195"/>
        <v>0</v>
      </c>
      <c r="CC46" s="49"/>
      <c r="CD46" s="39">
        <v>0</v>
      </c>
      <c r="CE46" s="58">
        <f t="shared" si="124"/>
        <v>-1300000</v>
      </c>
      <c r="CF46" s="58">
        <f t="shared" si="125"/>
        <v>-1300000</v>
      </c>
      <c r="CG46" s="49" t="s">
        <v>518</v>
      </c>
      <c r="CH46" s="39">
        <v>500000</v>
      </c>
      <c r="CI46" s="58">
        <f t="shared" si="126"/>
        <v>-800000</v>
      </c>
      <c r="CJ46" s="58">
        <f t="shared" si="127"/>
        <v>-800000</v>
      </c>
      <c r="CK46" s="58">
        <f t="shared" si="128"/>
        <v>500000</v>
      </c>
      <c r="CL46" s="49" t="s">
        <v>519</v>
      </c>
      <c r="CM46" s="39">
        <v>1300000</v>
      </c>
      <c r="CN46" s="58">
        <f t="shared" si="160"/>
        <v>0</v>
      </c>
      <c r="CO46" s="58">
        <f t="shared" si="129"/>
        <v>0</v>
      </c>
      <c r="CP46" s="58">
        <f t="shared" si="130"/>
        <v>800000</v>
      </c>
      <c r="CQ46" s="49"/>
      <c r="CR46" s="39">
        <v>1300000</v>
      </c>
      <c r="CS46" s="58">
        <f t="shared" si="131"/>
        <v>0</v>
      </c>
      <c r="CT46" s="58">
        <f t="shared" si="132"/>
        <v>0</v>
      </c>
      <c r="CU46" s="58">
        <f t="shared" si="133"/>
        <v>800000</v>
      </c>
      <c r="CV46" s="58">
        <f t="shared" si="134"/>
        <v>0</v>
      </c>
      <c r="CW46" s="49"/>
      <c r="CX46" s="39">
        <v>1400000</v>
      </c>
      <c r="CY46" s="58">
        <f t="shared" si="196"/>
        <v>100000</v>
      </c>
      <c r="CZ46" s="58">
        <f t="shared" si="69"/>
        <v>100000</v>
      </c>
      <c r="DA46" s="58">
        <f t="shared" si="70"/>
        <v>900000</v>
      </c>
      <c r="DB46" s="58">
        <f t="shared" si="71"/>
        <v>100000</v>
      </c>
      <c r="DC46" s="49" t="s">
        <v>519</v>
      </c>
      <c r="DD46" s="39">
        <v>1300000</v>
      </c>
      <c r="DE46" s="58">
        <f t="shared" si="72"/>
        <v>0</v>
      </c>
      <c r="DF46" s="58">
        <f t="shared" si="73"/>
        <v>0</v>
      </c>
      <c r="DG46" s="58">
        <f t="shared" si="135"/>
        <v>-100000</v>
      </c>
      <c r="DH46" s="49"/>
      <c r="DI46" s="39">
        <v>1400000</v>
      </c>
      <c r="DJ46" s="49" t="s">
        <v>519</v>
      </c>
      <c r="DK46" s="61"/>
      <c r="DL46" s="57">
        <f t="shared" si="74"/>
        <v>1400000</v>
      </c>
      <c r="DM46" s="73">
        <f t="shared" si="75"/>
        <v>100000</v>
      </c>
      <c r="DN46" s="81">
        <v>1300000</v>
      </c>
      <c r="DO46" s="10">
        <f t="shared" si="136"/>
        <v>-100000</v>
      </c>
      <c r="DP46" s="49" t="s">
        <v>520</v>
      </c>
      <c r="DQ46" s="78">
        <v>0</v>
      </c>
      <c r="DR46" s="78">
        <v>500000</v>
      </c>
      <c r="DS46" s="81">
        <f t="shared" si="179"/>
        <v>500000</v>
      </c>
      <c r="DT46" s="11">
        <f t="shared" si="137"/>
        <v>-1400000</v>
      </c>
      <c r="DU46" s="10">
        <f t="shared" si="138"/>
        <v>-1300000</v>
      </c>
      <c r="DV46" s="10">
        <f t="shared" si="139"/>
        <v>-900000</v>
      </c>
      <c r="DW46" s="10">
        <f t="shared" si="140"/>
        <v>-800000</v>
      </c>
      <c r="DX46" s="49"/>
      <c r="DY46" s="86" t="s">
        <v>519</v>
      </c>
      <c r="DZ46" s="81">
        <v>1300000</v>
      </c>
      <c r="EA46" s="11">
        <f t="shared" si="180"/>
        <v>-500000</v>
      </c>
      <c r="EB46" s="10">
        <f t="shared" si="181"/>
        <v>1300000</v>
      </c>
      <c r="EC46" s="10">
        <f t="shared" si="143"/>
        <v>-100000</v>
      </c>
      <c r="ED46" s="10">
        <f t="shared" si="144"/>
        <v>0</v>
      </c>
      <c r="EE46" s="10">
        <f t="shared" si="145"/>
        <v>800000</v>
      </c>
      <c r="EF46" s="87"/>
      <c r="EG46" s="39"/>
      <c r="EH46" s="81">
        <f t="shared" si="146"/>
        <v>1300000</v>
      </c>
      <c r="EI46" s="11">
        <f t="shared" si="182"/>
        <v>-500000</v>
      </c>
      <c r="EJ46" s="10">
        <f t="shared" si="183"/>
        <v>-500000</v>
      </c>
      <c r="EK46" s="10">
        <f t="shared" si="149"/>
        <v>-100000</v>
      </c>
      <c r="EL46" s="10">
        <f t="shared" si="150"/>
        <v>0</v>
      </c>
      <c r="EM46" s="10">
        <f t="shared" si="151"/>
        <v>800000</v>
      </c>
      <c r="EN46" s="10">
        <f t="shared" si="152"/>
        <v>0</v>
      </c>
      <c r="EO46" s="87"/>
      <c r="EP46" s="78">
        <v>1400000</v>
      </c>
      <c r="EQ46" s="81">
        <v>1400000</v>
      </c>
      <c r="ER46" s="81"/>
      <c r="ES46" s="81">
        <f t="shared" si="153"/>
        <v>1400000</v>
      </c>
      <c r="ET46" s="10">
        <f t="shared" si="154"/>
        <v>100000</v>
      </c>
      <c r="EU46" s="10">
        <f t="shared" si="155"/>
        <v>0</v>
      </c>
      <c r="EV46" s="87" t="s">
        <v>521</v>
      </c>
      <c r="EW46" s="95" t="s">
        <v>521</v>
      </c>
      <c r="EX46" s="81">
        <v>1300000</v>
      </c>
      <c r="EY46" s="10">
        <f t="shared" si="156"/>
        <v>-100000</v>
      </c>
      <c r="EZ46" s="49" t="s">
        <v>233</v>
      </c>
      <c r="FA46" s="100">
        <v>0</v>
      </c>
      <c r="FB46" s="10">
        <f t="shared" si="77"/>
        <v>-1400000</v>
      </c>
      <c r="FC46" s="10">
        <f t="shared" si="78"/>
        <v>-1300000</v>
      </c>
      <c r="FD46" s="49" t="s">
        <v>205</v>
      </c>
      <c r="FE46" s="81">
        <v>525000</v>
      </c>
      <c r="FF46" s="10">
        <f t="shared" si="79"/>
        <v>-875000</v>
      </c>
      <c r="FG46" s="10">
        <f t="shared" si="80"/>
        <v>-775000</v>
      </c>
      <c r="FH46" s="10">
        <f t="shared" si="81"/>
        <v>525000</v>
      </c>
      <c r="FI46" s="49" t="s">
        <v>522</v>
      </c>
      <c r="FJ46" s="81">
        <v>0</v>
      </c>
      <c r="FK46" s="10">
        <f t="shared" si="82"/>
        <v>-1400000</v>
      </c>
      <c r="FL46" s="10">
        <f t="shared" si="83"/>
        <v>-1300000</v>
      </c>
      <c r="FM46" s="10">
        <f t="shared" si="84"/>
        <v>-525000</v>
      </c>
      <c r="FN46" s="49" t="s">
        <v>205</v>
      </c>
      <c r="FO46" s="99">
        <f>FJ46+1425000</f>
        <v>1425000</v>
      </c>
      <c r="FP46" s="10">
        <f t="shared" si="85"/>
        <v>25000</v>
      </c>
      <c r="FQ46" s="10">
        <f t="shared" si="86"/>
        <v>125000</v>
      </c>
      <c r="FR46" s="10">
        <f t="shared" si="87"/>
        <v>900000</v>
      </c>
      <c r="FS46" s="10">
        <f t="shared" si="88"/>
        <v>1425000</v>
      </c>
      <c r="FT46" s="49" t="s">
        <v>523</v>
      </c>
      <c r="FU46" s="99">
        <v>1425000</v>
      </c>
      <c r="FV46" s="10">
        <f t="shared" si="89"/>
        <v>25000</v>
      </c>
      <c r="FW46" s="10">
        <f t="shared" si="90"/>
        <v>125000</v>
      </c>
      <c r="FX46" s="10">
        <f t="shared" si="91"/>
        <v>900000</v>
      </c>
      <c r="FY46" s="10">
        <f t="shared" si="92"/>
        <v>0</v>
      </c>
      <c r="FZ46" s="49" t="s">
        <v>522</v>
      </c>
      <c r="GA46" s="99">
        <v>1425000</v>
      </c>
      <c r="GB46" s="99"/>
      <c r="GC46" s="99">
        <f t="shared" si="0"/>
        <v>1425000</v>
      </c>
      <c r="GD46" s="10">
        <f t="shared" si="58"/>
        <v>25000</v>
      </c>
      <c r="GE46" s="10">
        <f t="shared" si="59"/>
        <v>125000</v>
      </c>
      <c r="GF46" s="10">
        <f t="shared" si="60"/>
        <v>900000</v>
      </c>
      <c r="GG46" s="10">
        <f t="shared" si="61"/>
        <v>0</v>
      </c>
      <c r="GH46" s="49" t="s">
        <v>522</v>
      </c>
      <c r="GI46" s="61">
        <v>1300000</v>
      </c>
      <c r="GJ46" s="99">
        <f t="shared" si="4"/>
        <v>-125000</v>
      </c>
      <c r="GK46" s="49" t="s">
        <v>524</v>
      </c>
      <c r="GL46" s="63">
        <v>1300000</v>
      </c>
      <c r="GM46" s="122">
        <f t="shared" si="5"/>
        <v>-125000</v>
      </c>
      <c r="GN46" s="49" t="s">
        <v>524</v>
      </c>
      <c r="GO46" s="63">
        <v>0</v>
      </c>
      <c r="GP46" s="122">
        <f t="shared" si="6"/>
        <v>-1425000</v>
      </c>
      <c r="GQ46" s="122">
        <f t="shared" si="7"/>
        <v>-1300000</v>
      </c>
      <c r="GR46" s="49" t="s">
        <v>205</v>
      </c>
      <c r="GS46" s="135">
        <f>GO46+400000</f>
        <v>400000</v>
      </c>
      <c r="GT46" s="130">
        <f t="shared" si="9"/>
        <v>-1025000</v>
      </c>
      <c r="GU46" s="130">
        <f t="shared" si="10"/>
        <v>-900000</v>
      </c>
      <c r="GV46" s="130">
        <f t="shared" si="11"/>
        <v>400000</v>
      </c>
      <c r="GW46" s="49" t="s">
        <v>525</v>
      </c>
      <c r="GX46" s="63">
        <v>1300000</v>
      </c>
      <c r="GY46" s="122">
        <f t="shared" si="12"/>
        <v>-125000</v>
      </c>
      <c r="GZ46" s="122">
        <f t="shared" si="13"/>
        <v>0</v>
      </c>
      <c r="HA46" s="122">
        <f t="shared" si="14"/>
        <v>1300000</v>
      </c>
      <c r="HB46" s="122">
        <f t="shared" si="15"/>
        <v>900000</v>
      </c>
      <c r="HC46" s="49" t="s">
        <v>237</v>
      </c>
      <c r="HD46" s="63">
        <v>1300000</v>
      </c>
      <c r="HE46" s="122">
        <f t="shared" si="16"/>
        <v>-125000</v>
      </c>
      <c r="HF46" s="122">
        <f t="shared" si="17"/>
        <v>0</v>
      </c>
      <c r="HG46" s="122">
        <f t="shared" si="197"/>
        <v>900000</v>
      </c>
      <c r="HH46" s="122">
        <f t="shared" si="18"/>
        <v>0</v>
      </c>
      <c r="HI46" s="49" t="s">
        <v>237</v>
      </c>
      <c r="HJ46" s="63">
        <v>1400000</v>
      </c>
      <c r="HK46" s="122">
        <f t="shared" si="19"/>
        <v>-25000</v>
      </c>
      <c r="HL46" s="122">
        <f t="shared" si="20"/>
        <v>100000</v>
      </c>
      <c r="HM46" s="122">
        <f t="shared" si="21"/>
        <v>1000000</v>
      </c>
      <c r="HN46" s="122">
        <f t="shared" si="22"/>
        <v>100000</v>
      </c>
      <c r="HO46" s="49" t="s">
        <v>525</v>
      </c>
      <c r="HP46" s="64"/>
      <c r="HQ46" s="64">
        <f t="shared" si="23"/>
        <v>1400000</v>
      </c>
      <c r="HR46" s="63">
        <f t="shared" si="24"/>
        <v>1400000</v>
      </c>
      <c r="HS46" s="122">
        <f t="shared" si="25"/>
        <v>-25000</v>
      </c>
      <c r="HT46" s="122">
        <f t="shared" si="26"/>
        <v>100000</v>
      </c>
      <c r="HU46" s="122">
        <f t="shared" si="27"/>
        <v>0</v>
      </c>
      <c r="HV46" s="49" t="s">
        <v>525</v>
      </c>
      <c r="HW46" s="63">
        <v>1300000</v>
      </c>
      <c r="HX46" s="122">
        <f t="shared" si="28"/>
        <v>-100000</v>
      </c>
      <c r="HY46" s="49" t="s">
        <v>526</v>
      </c>
      <c r="HZ46" s="63">
        <v>0</v>
      </c>
      <c r="IA46" s="159">
        <f t="shared" si="29"/>
        <v>-1400000</v>
      </c>
      <c r="IB46" s="159">
        <f t="shared" si="30"/>
        <v>-1300000</v>
      </c>
      <c r="IC46" s="84" t="s">
        <v>205</v>
      </c>
      <c r="ID46" s="63">
        <v>650000</v>
      </c>
      <c r="IE46" s="159">
        <f t="shared" si="31"/>
        <v>-750000</v>
      </c>
      <c r="IF46" s="159">
        <f t="shared" si="32"/>
        <v>-650000</v>
      </c>
      <c r="IG46" s="159">
        <f t="shared" si="33"/>
        <v>650000</v>
      </c>
      <c r="IH46" s="84" t="s">
        <v>410</v>
      </c>
      <c r="IJ46" s="63">
        <v>1300000</v>
      </c>
      <c r="IK46" s="159">
        <f t="shared" si="34"/>
        <v>-100000</v>
      </c>
      <c r="IL46" s="159">
        <f t="shared" si="35"/>
        <v>0</v>
      </c>
      <c r="IM46" s="159">
        <f t="shared" si="36"/>
        <v>650000</v>
      </c>
      <c r="IN46" s="84"/>
      <c r="IO46" s="63">
        <v>1300000</v>
      </c>
      <c r="IP46" s="159">
        <f t="shared" si="37"/>
        <v>-100000</v>
      </c>
      <c r="IQ46" s="159">
        <f t="shared" si="38"/>
        <v>0</v>
      </c>
      <c r="IR46" s="159">
        <f t="shared" si="39"/>
        <v>650000</v>
      </c>
      <c r="IS46" s="159">
        <f t="shared" si="40"/>
        <v>0</v>
      </c>
      <c r="IT46" s="84"/>
      <c r="IU46" s="63">
        <v>1450000</v>
      </c>
      <c r="IV46" s="159">
        <f t="shared" si="41"/>
        <v>50000</v>
      </c>
      <c r="IW46" s="159">
        <f t="shared" si="42"/>
        <v>150000</v>
      </c>
      <c r="IX46" s="159">
        <f t="shared" si="43"/>
        <v>800000</v>
      </c>
      <c r="IY46" s="159">
        <f t="shared" si="44"/>
        <v>150000</v>
      </c>
      <c r="IZ46" s="84" t="s">
        <v>410</v>
      </c>
      <c r="JA46" s="63">
        <v>1450000</v>
      </c>
      <c r="JB46" s="159">
        <f t="shared" si="45"/>
        <v>50000</v>
      </c>
      <c r="JC46" s="159">
        <f t="shared" si="46"/>
        <v>150000</v>
      </c>
      <c r="JD46" s="159">
        <f t="shared" si="47"/>
        <v>800000</v>
      </c>
      <c r="JE46" s="159">
        <f t="shared" si="48"/>
        <v>150000</v>
      </c>
      <c r="JF46" s="159">
        <f t="shared" si="49"/>
        <v>0</v>
      </c>
      <c r="JG46" s="84" t="s">
        <v>410</v>
      </c>
      <c r="JH46" s="63">
        <v>1300000</v>
      </c>
      <c r="JI46" s="159">
        <f t="shared" si="50"/>
        <v>0</v>
      </c>
      <c r="JJ46" s="159">
        <f t="shared" si="51"/>
        <v>-150000</v>
      </c>
      <c r="JK46" s="77" t="s">
        <v>449</v>
      </c>
      <c r="JL46" s="64">
        <v>1000000</v>
      </c>
      <c r="JM46" s="159">
        <f t="shared" si="52"/>
        <v>-450000</v>
      </c>
      <c r="JN46" s="159">
        <f t="shared" si="53"/>
        <v>-300000</v>
      </c>
      <c r="JO46" s="13" t="s">
        <v>410</v>
      </c>
    </row>
    <row r="47" spans="1:275" ht="25.5" hidden="1" customHeight="1" x14ac:dyDescent="0.2">
      <c r="A47" s="9" t="s">
        <v>527</v>
      </c>
      <c r="B47" s="171"/>
      <c r="C47" s="12" t="s">
        <v>528</v>
      </c>
      <c r="D47" s="65"/>
      <c r="E47" s="65">
        <v>500000</v>
      </c>
      <c r="F47" s="10">
        <f t="shared" si="93"/>
        <v>500000</v>
      </c>
      <c r="G47" s="10">
        <v>0</v>
      </c>
      <c r="H47" s="10">
        <f t="shared" si="94"/>
        <v>0</v>
      </c>
      <c r="I47" s="10">
        <f t="shared" si="163"/>
        <v>-500000</v>
      </c>
      <c r="J47" s="13"/>
      <c r="K47" s="63">
        <v>0</v>
      </c>
      <c r="L47" s="63">
        <f t="shared" si="95"/>
        <v>0</v>
      </c>
      <c r="M47" s="63">
        <f t="shared" si="164"/>
        <v>-500000</v>
      </c>
      <c r="N47" s="63">
        <f t="shared" si="96"/>
        <v>0</v>
      </c>
      <c r="O47" s="63">
        <v>0</v>
      </c>
      <c r="P47" s="63">
        <f t="shared" si="97"/>
        <v>0</v>
      </c>
      <c r="Q47" s="63">
        <f t="shared" si="165"/>
        <v>-500000</v>
      </c>
      <c r="R47" s="63">
        <f t="shared" si="98"/>
        <v>0</v>
      </c>
      <c r="S47" s="63">
        <v>0</v>
      </c>
      <c r="T47" s="63">
        <f t="shared" si="99"/>
        <v>0</v>
      </c>
      <c r="U47" s="63">
        <f t="shared" si="166"/>
        <v>-500000</v>
      </c>
      <c r="V47" s="63">
        <f t="shared" si="159"/>
        <v>0</v>
      </c>
      <c r="W47" s="63">
        <f t="shared" si="100"/>
        <v>0</v>
      </c>
      <c r="X47" s="63">
        <v>0</v>
      </c>
      <c r="Y47" s="63">
        <f t="shared" si="167"/>
        <v>0</v>
      </c>
      <c r="Z47" s="63">
        <f t="shared" si="168"/>
        <v>-500000</v>
      </c>
      <c r="AA47" s="63">
        <f t="shared" si="101"/>
        <v>0</v>
      </c>
      <c r="AB47" s="63">
        <f t="shared" si="102"/>
        <v>0</v>
      </c>
      <c r="AC47" s="63">
        <v>0</v>
      </c>
      <c r="AD47" s="63">
        <f t="shared" si="169"/>
        <v>0</v>
      </c>
      <c r="AE47" s="63">
        <f t="shared" si="103"/>
        <v>0</v>
      </c>
      <c r="AF47" s="63">
        <f t="shared" si="62"/>
        <v>0</v>
      </c>
      <c r="AG47" s="63">
        <v>0</v>
      </c>
      <c r="AH47" s="63">
        <f t="shared" si="170"/>
        <v>0</v>
      </c>
      <c r="AI47" s="63"/>
      <c r="AJ47" s="63">
        <f t="shared" si="104"/>
        <v>0</v>
      </c>
      <c r="AK47" s="63"/>
      <c r="AL47" s="63"/>
      <c r="AM47" s="63">
        <f t="shared" si="105"/>
        <v>0</v>
      </c>
      <c r="AN47" s="63">
        <v>0</v>
      </c>
      <c r="AO47" s="63">
        <f t="shared" si="106"/>
        <v>0</v>
      </c>
      <c r="AP47" s="63"/>
      <c r="AQ47" s="63">
        <v>0</v>
      </c>
      <c r="AR47" s="63">
        <f t="shared" si="107"/>
        <v>0</v>
      </c>
      <c r="AS47" s="63">
        <f t="shared" si="108"/>
        <v>0</v>
      </c>
      <c r="AT47" s="63">
        <v>0</v>
      </c>
      <c r="AU47" s="63">
        <f t="shared" si="200"/>
        <v>0</v>
      </c>
      <c r="AV47" s="63">
        <f t="shared" si="201"/>
        <v>0</v>
      </c>
      <c r="AW47" s="63">
        <f t="shared" si="202"/>
        <v>0</v>
      </c>
      <c r="AX47" s="63"/>
      <c r="AY47" s="63"/>
      <c r="AZ47" s="63">
        <f t="shared" si="112"/>
        <v>0</v>
      </c>
      <c r="BA47" s="63">
        <f t="shared" si="113"/>
        <v>0</v>
      </c>
      <c r="BB47" s="63">
        <f t="shared" si="114"/>
        <v>0</v>
      </c>
      <c r="BC47" s="40"/>
      <c r="BD47" s="63"/>
      <c r="BE47" s="63">
        <f t="shared" si="115"/>
        <v>0</v>
      </c>
      <c r="BF47" s="63">
        <f t="shared" si="116"/>
        <v>0</v>
      </c>
      <c r="BG47" s="63">
        <f t="shared" si="117"/>
        <v>0</v>
      </c>
      <c r="BH47" s="63">
        <f t="shared" si="118"/>
        <v>0</v>
      </c>
      <c r="BI47" s="49"/>
      <c r="BJ47" s="63"/>
      <c r="BK47" s="64"/>
      <c r="BL47" s="63">
        <f t="shared" si="119"/>
        <v>0</v>
      </c>
      <c r="BM47" s="65"/>
      <c r="BN47" s="63">
        <f t="shared" si="120"/>
        <v>0</v>
      </c>
      <c r="BO47" s="64">
        <f t="shared" si="63"/>
        <v>0</v>
      </c>
      <c r="BP47" s="63">
        <f t="shared" si="64"/>
        <v>0</v>
      </c>
      <c r="BQ47" s="63">
        <f t="shared" si="65"/>
        <v>0</v>
      </c>
      <c r="BR47" s="63">
        <f t="shared" si="66"/>
        <v>0</v>
      </c>
      <c r="BS47" s="63">
        <f t="shared" si="67"/>
        <v>0</v>
      </c>
      <c r="BT47" s="49"/>
      <c r="BU47" s="49"/>
      <c r="BV47" s="48">
        <f t="shared" si="121"/>
        <v>0</v>
      </c>
      <c r="BW47" s="48"/>
      <c r="BX47" s="48">
        <f t="shared" si="122"/>
        <v>0</v>
      </c>
      <c r="BY47" s="48"/>
      <c r="BZ47" s="58">
        <v>0</v>
      </c>
      <c r="CA47" s="58"/>
      <c r="CB47" s="55"/>
      <c r="CC47" s="49"/>
      <c r="CD47" s="39"/>
      <c r="CE47" s="58">
        <f t="shared" si="124"/>
        <v>0</v>
      </c>
      <c r="CF47" s="58">
        <f t="shared" si="125"/>
        <v>0</v>
      </c>
      <c r="CG47" s="49"/>
      <c r="CH47" s="39"/>
      <c r="CI47" s="58">
        <f t="shared" si="126"/>
        <v>0</v>
      </c>
      <c r="CJ47" s="58">
        <f t="shared" si="127"/>
        <v>0</v>
      </c>
      <c r="CK47" s="58">
        <f t="shared" si="128"/>
        <v>0</v>
      </c>
      <c r="CL47" s="49"/>
      <c r="CM47" s="39"/>
      <c r="CN47" s="58">
        <f t="shared" si="160"/>
        <v>0</v>
      </c>
      <c r="CO47" s="58">
        <f t="shared" si="129"/>
        <v>0</v>
      </c>
      <c r="CP47" s="58">
        <f t="shared" si="130"/>
        <v>0</v>
      </c>
      <c r="CQ47" s="49"/>
      <c r="CR47" s="39"/>
      <c r="CS47" s="58">
        <f t="shared" si="131"/>
        <v>0</v>
      </c>
      <c r="CT47" s="58">
        <f t="shared" si="132"/>
        <v>0</v>
      </c>
      <c r="CU47" s="58">
        <f t="shared" si="133"/>
        <v>0</v>
      </c>
      <c r="CV47" s="58">
        <f t="shared" si="134"/>
        <v>0</v>
      </c>
      <c r="CW47" s="49"/>
      <c r="CX47" s="39"/>
      <c r="CY47" s="58">
        <f t="shared" si="196"/>
        <v>0</v>
      </c>
      <c r="CZ47" s="58">
        <f t="shared" si="69"/>
        <v>0</v>
      </c>
      <c r="DA47" s="58">
        <f t="shared" si="70"/>
        <v>0</v>
      </c>
      <c r="DB47" s="58">
        <f t="shared" si="71"/>
        <v>0</v>
      </c>
      <c r="DC47" s="49"/>
      <c r="DD47" s="39"/>
      <c r="DE47" s="58">
        <f t="shared" si="72"/>
        <v>0</v>
      </c>
      <c r="DF47" s="58">
        <f t="shared" si="73"/>
        <v>0</v>
      </c>
      <c r="DG47" s="58">
        <f t="shared" si="135"/>
        <v>0</v>
      </c>
      <c r="DH47" s="49"/>
      <c r="DI47" s="39"/>
      <c r="DJ47" s="49"/>
      <c r="DK47" s="61"/>
      <c r="DL47" s="57">
        <f t="shared" si="74"/>
        <v>0</v>
      </c>
      <c r="DM47" s="73">
        <f t="shared" si="75"/>
        <v>0</v>
      </c>
      <c r="DN47" s="81"/>
      <c r="DO47" s="10">
        <f t="shared" si="136"/>
        <v>0</v>
      </c>
      <c r="DP47" s="49"/>
      <c r="DQ47" s="78"/>
      <c r="DR47" s="78"/>
      <c r="DS47" s="81">
        <f t="shared" si="179"/>
        <v>0</v>
      </c>
      <c r="DT47" s="11">
        <f t="shared" si="137"/>
        <v>0</v>
      </c>
      <c r="DU47" s="10">
        <f t="shared" si="138"/>
        <v>0</v>
      </c>
      <c r="DV47" s="10">
        <f t="shared" si="139"/>
        <v>0</v>
      </c>
      <c r="DW47" s="10">
        <f t="shared" si="140"/>
        <v>0</v>
      </c>
      <c r="DX47" s="49"/>
      <c r="DY47" s="86"/>
      <c r="DZ47" s="81"/>
      <c r="EA47" s="11">
        <f t="shared" si="180"/>
        <v>0</v>
      </c>
      <c r="EB47" s="10">
        <f t="shared" si="181"/>
        <v>0</v>
      </c>
      <c r="EC47" s="10">
        <f t="shared" si="143"/>
        <v>0</v>
      </c>
      <c r="ED47" s="10">
        <f t="shared" si="144"/>
        <v>0</v>
      </c>
      <c r="EE47" s="10">
        <f t="shared" si="145"/>
        <v>0</v>
      </c>
      <c r="EF47" s="87"/>
      <c r="EG47" s="39"/>
      <c r="EH47" s="81">
        <f t="shared" si="146"/>
        <v>0</v>
      </c>
      <c r="EI47" s="11">
        <f t="shared" si="182"/>
        <v>0</v>
      </c>
      <c r="EJ47" s="10">
        <f t="shared" si="183"/>
        <v>0</v>
      </c>
      <c r="EK47" s="10">
        <f t="shared" si="149"/>
        <v>0</v>
      </c>
      <c r="EL47" s="10">
        <f t="shared" si="150"/>
        <v>0</v>
      </c>
      <c r="EM47" s="10">
        <f t="shared" si="151"/>
        <v>0</v>
      </c>
      <c r="EN47" s="10">
        <f t="shared" si="152"/>
        <v>0</v>
      </c>
      <c r="EO47" s="87"/>
      <c r="EP47" s="78"/>
      <c r="EQ47" s="81"/>
      <c r="ER47" s="81"/>
      <c r="ES47" s="81">
        <f t="shared" si="153"/>
        <v>0</v>
      </c>
      <c r="ET47" s="10">
        <f t="shared" si="154"/>
        <v>0</v>
      </c>
      <c r="EU47" s="10">
        <f t="shared" si="155"/>
        <v>0</v>
      </c>
      <c r="EV47" s="87"/>
      <c r="EW47" s="95"/>
      <c r="EX47" s="81">
        <v>0</v>
      </c>
      <c r="EY47" s="10">
        <f t="shared" si="156"/>
        <v>0</v>
      </c>
      <c r="EZ47" s="49"/>
      <c r="FA47" s="81"/>
      <c r="FB47" s="10">
        <f t="shared" si="77"/>
        <v>0</v>
      </c>
      <c r="FC47" s="10">
        <f t="shared" si="78"/>
        <v>0</v>
      </c>
      <c r="FD47" s="49"/>
      <c r="FE47" s="81">
        <f t="shared" si="157"/>
        <v>0</v>
      </c>
      <c r="FF47" s="10">
        <f t="shared" si="79"/>
        <v>0</v>
      </c>
      <c r="FG47" s="10">
        <f t="shared" si="80"/>
        <v>0</v>
      </c>
      <c r="FH47" s="10">
        <f t="shared" si="81"/>
        <v>0</v>
      </c>
      <c r="FI47" s="49"/>
      <c r="FJ47" s="81"/>
      <c r="FK47" s="10">
        <f t="shared" si="82"/>
        <v>0</v>
      </c>
      <c r="FL47" s="10">
        <f t="shared" si="83"/>
        <v>0</v>
      </c>
      <c r="FM47" s="10">
        <f t="shared" si="84"/>
        <v>0</v>
      </c>
      <c r="FN47" s="49"/>
      <c r="FO47" s="99">
        <f t="shared" si="158"/>
        <v>0</v>
      </c>
      <c r="FP47" s="10">
        <f t="shared" si="85"/>
        <v>0</v>
      </c>
      <c r="FQ47" s="10">
        <f t="shared" si="86"/>
        <v>0</v>
      </c>
      <c r="FR47" s="10">
        <f t="shared" si="87"/>
        <v>0</v>
      </c>
      <c r="FS47" s="10">
        <f t="shared" si="88"/>
        <v>0</v>
      </c>
      <c r="FT47" s="49"/>
      <c r="FU47" s="99">
        <f t="shared" ref="FU47:FU49" si="203">FP47</f>
        <v>0</v>
      </c>
      <c r="FV47" s="10">
        <f t="shared" si="89"/>
        <v>0</v>
      </c>
      <c r="FW47" s="10">
        <f t="shared" si="90"/>
        <v>0</v>
      </c>
      <c r="FX47" s="10">
        <f t="shared" si="91"/>
        <v>0</v>
      </c>
      <c r="FY47" s="10">
        <f t="shared" si="92"/>
        <v>0</v>
      </c>
      <c r="FZ47" s="49"/>
      <c r="GA47" s="99">
        <f t="shared" ref="GA47:GA49" si="204">FV47</f>
        <v>0</v>
      </c>
      <c r="GB47" s="99"/>
      <c r="GC47" s="99">
        <f t="shared" si="0"/>
        <v>0</v>
      </c>
      <c r="GD47" s="10">
        <f t="shared" si="58"/>
        <v>0</v>
      </c>
      <c r="GE47" s="10">
        <f t="shared" si="59"/>
        <v>0</v>
      </c>
      <c r="GF47" s="10">
        <f t="shared" si="60"/>
        <v>0</v>
      </c>
      <c r="GG47" s="10">
        <f t="shared" si="61"/>
        <v>0</v>
      </c>
      <c r="GH47" s="49"/>
      <c r="GI47" s="61"/>
      <c r="GJ47" s="99">
        <f t="shared" si="4"/>
        <v>0</v>
      </c>
      <c r="GK47" s="49"/>
      <c r="GL47" s="63"/>
      <c r="GM47" s="122">
        <f t="shared" si="5"/>
        <v>0</v>
      </c>
      <c r="GN47" s="49"/>
      <c r="GO47" s="63"/>
      <c r="GP47" s="122">
        <f t="shared" si="6"/>
        <v>0</v>
      </c>
      <c r="GQ47" s="122">
        <f t="shared" si="7"/>
        <v>0</v>
      </c>
      <c r="GR47" s="49"/>
      <c r="GS47" s="135">
        <f t="shared" si="8"/>
        <v>0</v>
      </c>
      <c r="GT47" s="130">
        <f t="shared" si="9"/>
        <v>0</v>
      </c>
      <c r="GU47" s="130">
        <f t="shared" si="10"/>
        <v>0</v>
      </c>
      <c r="GV47" s="130">
        <f t="shared" si="11"/>
        <v>0</v>
      </c>
      <c r="GW47" s="49"/>
      <c r="GX47" s="63"/>
      <c r="GY47" s="122">
        <f t="shared" si="12"/>
        <v>0</v>
      </c>
      <c r="GZ47" s="122">
        <f t="shared" si="13"/>
        <v>0</v>
      </c>
      <c r="HA47" s="122">
        <f t="shared" si="14"/>
        <v>0</v>
      </c>
      <c r="HB47" s="122">
        <f t="shared" si="15"/>
        <v>0</v>
      </c>
      <c r="HC47" s="49"/>
      <c r="HD47" s="63"/>
      <c r="HE47" s="122">
        <f t="shared" si="16"/>
        <v>0</v>
      </c>
      <c r="HF47" s="122">
        <f t="shared" si="17"/>
        <v>0</v>
      </c>
      <c r="HG47" s="122">
        <f t="shared" si="197"/>
        <v>0</v>
      </c>
      <c r="HH47" s="122">
        <f t="shared" si="18"/>
        <v>0</v>
      </c>
      <c r="HI47" s="49"/>
      <c r="HJ47" s="63"/>
      <c r="HK47" s="122">
        <f t="shared" si="19"/>
        <v>0</v>
      </c>
      <c r="HL47" s="122">
        <f t="shared" si="20"/>
        <v>0</v>
      </c>
      <c r="HM47" s="122">
        <f t="shared" si="21"/>
        <v>0</v>
      </c>
      <c r="HN47" s="122">
        <f t="shared" si="22"/>
        <v>0</v>
      </c>
      <c r="HO47" s="49"/>
      <c r="HP47" s="64"/>
      <c r="HQ47" s="64">
        <f t="shared" si="23"/>
        <v>0</v>
      </c>
      <c r="HR47" s="63">
        <f t="shared" si="24"/>
        <v>0</v>
      </c>
      <c r="HS47" s="122">
        <f t="shared" si="25"/>
        <v>0</v>
      </c>
      <c r="HT47" s="122">
        <f t="shared" si="26"/>
        <v>0</v>
      </c>
      <c r="HU47" s="122">
        <f t="shared" si="27"/>
        <v>0</v>
      </c>
      <c r="HV47" s="49"/>
      <c r="HW47" s="63"/>
      <c r="HX47" s="122">
        <f t="shared" si="28"/>
        <v>0</v>
      </c>
      <c r="HY47" s="49"/>
      <c r="HZ47" s="63"/>
      <c r="IA47" s="159">
        <f t="shared" si="29"/>
        <v>0</v>
      </c>
      <c r="IB47" s="159">
        <f t="shared" si="30"/>
        <v>0</v>
      </c>
      <c r="IC47" s="84"/>
      <c r="ID47" s="63"/>
      <c r="IE47" s="159">
        <f t="shared" si="31"/>
        <v>0</v>
      </c>
      <c r="IF47" s="159">
        <f t="shared" si="32"/>
        <v>0</v>
      </c>
      <c r="IG47" s="159">
        <f t="shared" si="33"/>
        <v>0</v>
      </c>
      <c r="IH47" s="84"/>
      <c r="IJ47" s="63"/>
      <c r="IK47" s="159">
        <f t="shared" si="34"/>
        <v>0</v>
      </c>
      <c r="IL47" s="159">
        <f t="shared" si="35"/>
        <v>0</v>
      </c>
      <c r="IM47" s="159">
        <f t="shared" si="36"/>
        <v>0</v>
      </c>
      <c r="IN47" s="84"/>
      <c r="IO47" s="63"/>
      <c r="IP47" s="159">
        <f t="shared" si="37"/>
        <v>0</v>
      </c>
      <c r="IQ47" s="159">
        <f t="shared" si="38"/>
        <v>0</v>
      </c>
      <c r="IR47" s="159">
        <f t="shared" si="39"/>
        <v>0</v>
      </c>
      <c r="IS47" s="159">
        <f t="shared" si="40"/>
        <v>0</v>
      </c>
      <c r="IT47" s="84"/>
      <c r="IU47" s="63"/>
      <c r="IV47" s="159">
        <f t="shared" si="41"/>
        <v>0</v>
      </c>
      <c r="IW47" s="159">
        <f t="shared" si="42"/>
        <v>0</v>
      </c>
      <c r="IX47" s="159">
        <f t="shared" si="43"/>
        <v>0</v>
      </c>
      <c r="IY47" s="159">
        <f t="shared" si="44"/>
        <v>0</v>
      </c>
      <c r="IZ47" s="84"/>
      <c r="JA47" s="63"/>
      <c r="JB47" s="159">
        <f t="shared" si="45"/>
        <v>0</v>
      </c>
      <c r="JC47" s="159">
        <f t="shared" si="46"/>
        <v>0</v>
      </c>
      <c r="JD47" s="159">
        <f t="shared" si="47"/>
        <v>0</v>
      </c>
      <c r="JE47" s="159">
        <f t="shared" si="48"/>
        <v>0</v>
      </c>
      <c r="JF47" s="159">
        <f t="shared" si="49"/>
        <v>0</v>
      </c>
      <c r="JG47" s="84"/>
      <c r="JH47" s="63"/>
      <c r="JI47" s="159">
        <f t="shared" si="50"/>
        <v>0</v>
      </c>
      <c r="JJ47" s="159">
        <f t="shared" si="51"/>
        <v>0</v>
      </c>
      <c r="JK47" s="77"/>
      <c r="JL47" s="64"/>
      <c r="JM47" s="159">
        <f t="shared" si="52"/>
        <v>0</v>
      </c>
      <c r="JN47" s="159">
        <f t="shared" si="53"/>
        <v>0</v>
      </c>
      <c r="JO47" s="13"/>
    </row>
    <row r="48" spans="1:275" ht="12.75" hidden="1" customHeight="1" x14ac:dyDescent="0.2">
      <c r="A48" s="9" t="s">
        <v>529</v>
      </c>
      <c r="B48" s="171"/>
      <c r="C48" s="12" t="s">
        <v>530</v>
      </c>
      <c r="D48" s="65"/>
      <c r="E48" s="65">
        <v>200000</v>
      </c>
      <c r="F48" s="10">
        <f t="shared" si="93"/>
        <v>200000</v>
      </c>
      <c r="G48" s="10">
        <v>0</v>
      </c>
      <c r="H48" s="10">
        <f t="shared" si="94"/>
        <v>0</v>
      </c>
      <c r="I48" s="10">
        <f t="shared" si="163"/>
        <v>-200000</v>
      </c>
      <c r="J48" s="13"/>
      <c r="K48" s="63">
        <v>0</v>
      </c>
      <c r="L48" s="63">
        <f t="shared" si="95"/>
        <v>0</v>
      </c>
      <c r="M48" s="63">
        <f t="shared" si="164"/>
        <v>-200000</v>
      </c>
      <c r="N48" s="63">
        <f t="shared" si="96"/>
        <v>0</v>
      </c>
      <c r="O48" s="63">
        <v>0</v>
      </c>
      <c r="P48" s="63">
        <f t="shared" si="97"/>
        <v>0</v>
      </c>
      <c r="Q48" s="63">
        <f t="shared" si="165"/>
        <v>-200000</v>
      </c>
      <c r="R48" s="63">
        <f t="shared" si="98"/>
        <v>0</v>
      </c>
      <c r="S48" s="63">
        <v>0</v>
      </c>
      <c r="T48" s="63">
        <f t="shared" si="99"/>
        <v>0</v>
      </c>
      <c r="U48" s="63">
        <f t="shared" si="166"/>
        <v>-200000</v>
      </c>
      <c r="V48" s="63">
        <f t="shared" si="159"/>
        <v>0</v>
      </c>
      <c r="W48" s="63">
        <f t="shared" si="100"/>
        <v>0</v>
      </c>
      <c r="X48" s="63">
        <v>0</v>
      </c>
      <c r="Y48" s="63">
        <f t="shared" si="167"/>
        <v>0</v>
      </c>
      <c r="Z48" s="63">
        <f t="shared" si="168"/>
        <v>-200000</v>
      </c>
      <c r="AA48" s="63">
        <f t="shared" si="101"/>
        <v>0</v>
      </c>
      <c r="AB48" s="63">
        <f t="shared" si="102"/>
        <v>0</v>
      </c>
      <c r="AC48" s="63">
        <v>0</v>
      </c>
      <c r="AD48" s="63">
        <f t="shared" si="169"/>
        <v>0</v>
      </c>
      <c r="AE48" s="63">
        <f t="shared" si="103"/>
        <v>0</v>
      </c>
      <c r="AF48" s="63">
        <f t="shared" si="62"/>
        <v>0</v>
      </c>
      <c r="AG48" s="63">
        <v>0</v>
      </c>
      <c r="AH48" s="63">
        <f t="shared" si="170"/>
        <v>0</v>
      </c>
      <c r="AI48" s="63"/>
      <c r="AJ48" s="63">
        <f t="shared" si="104"/>
        <v>0</v>
      </c>
      <c r="AK48" s="63"/>
      <c r="AL48" s="63"/>
      <c r="AM48" s="63">
        <f t="shared" si="105"/>
        <v>0</v>
      </c>
      <c r="AN48" s="63">
        <v>0</v>
      </c>
      <c r="AO48" s="63">
        <f t="shared" si="106"/>
        <v>0</v>
      </c>
      <c r="AP48" s="63"/>
      <c r="AQ48" s="63">
        <v>0</v>
      </c>
      <c r="AR48" s="63">
        <f t="shared" si="107"/>
        <v>0</v>
      </c>
      <c r="AS48" s="63">
        <f t="shared" si="108"/>
        <v>0</v>
      </c>
      <c r="AT48" s="63">
        <v>0</v>
      </c>
      <c r="AU48" s="63">
        <f t="shared" si="200"/>
        <v>0</v>
      </c>
      <c r="AV48" s="63">
        <f t="shared" si="201"/>
        <v>0</v>
      </c>
      <c r="AW48" s="63">
        <f t="shared" si="202"/>
        <v>0</v>
      </c>
      <c r="AX48" s="63"/>
      <c r="AY48" s="63"/>
      <c r="AZ48" s="63">
        <f t="shared" si="112"/>
        <v>0</v>
      </c>
      <c r="BA48" s="63">
        <f t="shared" si="113"/>
        <v>0</v>
      </c>
      <c r="BB48" s="63">
        <f t="shared" si="114"/>
        <v>0</v>
      </c>
      <c r="BC48" s="40"/>
      <c r="BD48" s="63"/>
      <c r="BE48" s="63">
        <f t="shared" si="115"/>
        <v>0</v>
      </c>
      <c r="BF48" s="63">
        <f t="shared" si="116"/>
        <v>0</v>
      </c>
      <c r="BG48" s="63">
        <f t="shared" si="117"/>
        <v>0</v>
      </c>
      <c r="BH48" s="63">
        <f t="shared" si="118"/>
        <v>0</v>
      </c>
      <c r="BI48" s="49"/>
      <c r="BJ48" s="63"/>
      <c r="BK48" s="64"/>
      <c r="BL48" s="63">
        <f t="shared" si="119"/>
        <v>0</v>
      </c>
      <c r="BM48" s="65"/>
      <c r="BN48" s="63">
        <f t="shared" si="120"/>
        <v>0</v>
      </c>
      <c r="BO48" s="64">
        <f t="shared" si="63"/>
        <v>0</v>
      </c>
      <c r="BP48" s="63">
        <f t="shared" si="64"/>
        <v>0</v>
      </c>
      <c r="BQ48" s="63">
        <f t="shared" si="65"/>
        <v>0</v>
      </c>
      <c r="BR48" s="63">
        <f t="shared" si="66"/>
        <v>0</v>
      </c>
      <c r="BS48" s="63">
        <f t="shared" si="67"/>
        <v>0</v>
      </c>
      <c r="BT48" s="49"/>
      <c r="BU48" s="49"/>
      <c r="BV48" s="48">
        <f t="shared" si="121"/>
        <v>0</v>
      </c>
      <c r="BW48" s="48"/>
      <c r="BX48" s="48">
        <f t="shared" si="122"/>
        <v>0</v>
      </c>
      <c r="BY48" s="48"/>
      <c r="BZ48" s="58">
        <v>0</v>
      </c>
      <c r="CA48" s="58"/>
      <c r="CB48" s="55"/>
      <c r="CC48" s="49"/>
      <c r="CD48" s="39"/>
      <c r="CE48" s="58">
        <f t="shared" si="124"/>
        <v>0</v>
      </c>
      <c r="CF48" s="58">
        <f t="shared" si="125"/>
        <v>0</v>
      </c>
      <c r="CG48" s="49"/>
      <c r="CH48" s="39"/>
      <c r="CI48" s="58">
        <f t="shared" si="126"/>
        <v>0</v>
      </c>
      <c r="CJ48" s="58">
        <f t="shared" si="127"/>
        <v>0</v>
      </c>
      <c r="CK48" s="58">
        <f t="shared" si="128"/>
        <v>0</v>
      </c>
      <c r="CL48" s="49"/>
      <c r="CM48" s="39"/>
      <c r="CN48" s="58">
        <f t="shared" si="160"/>
        <v>0</v>
      </c>
      <c r="CO48" s="58">
        <f t="shared" si="129"/>
        <v>0</v>
      </c>
      <c r="CP48" s="58">
        <f t="shared" si="130"/>
        <v>0</v>
      </c>
      <c r="CQ48" s="49"/>
      <c r="CR48" s="39"/>
      <c r="CS48" s="58">
        <f t="shared" si="131"/>
        <v>0</v>
      </c>
      <c r="CT48" s="58">
        <f t="shared" si="132"/>
        <v>0</v>
      </c>
      <c r="CU48" s="58">
        <f t="shared" si="133"/>
        <v>0</v>
      </c>
      <c r="CV48" s="58">
        <f t="shared" si="134"/>
        <v>0</v>
      </c>
      <c r="CW48" s="49"/>
      <c r="CX48" s="39"/>
      <c r="CY48" s="58">
        <f t="shared" si="196"/>
        <v>0</v>
      </c>
      <c r="CZ48" s="58">
        <f t="shared" si="69"/>
        <v>0</v>
      </c>
      <c r="DA48" s="58">
        <f t="shared" si="70"/>
        <v>0</v>
      </c>
      <c r="DB48" s="58">
        <f t="shared" si="71"/>
        <v>0</v>
      </c>
      <c r="DC48" s="49"/>
      <c r="DD48" s="39"/>
      <c r="DE48" s="58">
        <f t="shared" si="72"/>
        <v>0</v>
      </c>
      <c r="DF48" s="58">
        <f t="shared" si="73"/>
        <v>0</v>
      </c>
      <c r="DG48" s="58">
        <f t="shared" si="135"/>
        <v>0</v>
      </c>
      <c r="DH48" s="49"/>
      <c r="DI48" s="39"/>
      <c r="DJ48" s="49"/>
      <c r="DK48" s="61"/>
      <c r="DL48" s="57">
        <f t="shared" si="74"/>
        <v>0</v>
      </c>
      <c r="DM48" s="73">
        <f t="shared" si="75"/>
        <v>0</v>
      </c>
      <c r="DN48" s="81"/>
      <c r="DO48" s="10">
        <f t="shared" si="136"/>
        <v>0</v>
      </c>
      <c r="DP48" s="49"/>
      <c r="DQ48" s="78"/>
      <c r="DR48" s="78"/>
      <c r="DS48" s="81">
        <f t="shared" si="179"/>
        <v>0</v>
      </c>
      <c r="DT48" s="11">
        <f t="shared" si="137"/>
        <v>0</v>
      </c>
      <c r="DU48" s="10">
        <f t="shared" si="138"/>
        <v>0</v>
      </c>
      <c r="DV48" s="10">
        <f t="shared" si="139"/>
        <v>0</v>
      </c>
      <c r="DW48" s="10">
        <f t="shared" si="140"/>
        <v>0</v>
      </c>
      <c r="DX48" s="49"/>
      <c r="DY48" s="86"/>
      <c r="DZ48" s="81"/>
      <c r="EA48" s="11">
        <f t="shared" si="180"/>
        <v>0</v>
      </c>
      <c r="EB48" s="10">
        <f t="shared" si="181"/>
        <v>0</v>
      </c>
      <c r="EC48" s="10">
        <f t="shared" si="143"/>
        <v>0</v>
      </c>
      <c r="ED48" s="10">
        <f t="shared" si="144"/>
        <v>0</v>
      </c>
      <c r="EE48" s="10">
        <f t="shared" si="145"/>
        <v>0</v>
      </c>
      <c r="EF48" s="87"/>
      <c r="EG48" s="39"/>
      <c r="EH48" s="81">
        <f t="shared" si="146"/>
        <v>0</v>
      </c>
      <c r="EI48" s="11">
        <f t="shared" si="182"/>
        <v>0</v>
      </c>
      <c r="EJ48" s="10">
        <f t="shared" si="183"/>
        <v>0</v>
      </c>
      <c r="EK48" s="10">
        <f t="shared" si="149"/>
        <v>0</v>
      </c>
      <c r="EL48" s="10">
        <f t="shared" si="150"/>
        <v>0</v>
      </c>
      <c r="EM48" s="10">
        <f t="shared" si="151"/>
        <v>0</v>
      </c>
      <c r="EN48" s="10">
        <f t="shared" si="152"/>
        <v>0</v>
      </c>
      <c r="EO48" s="87"/>
      <c r="EP48" s="78"/>
      <c r="EQ48" s="81"/>
      <c r="ER48" s="81"/>
      <c r="ES48" s="81">
        <f t="shared" si="153"/>
        <v>0</v>
      </c>
      <c r="ET48" s="10">
        <f t="shared" si="154"/>
        <v>0</v>
      </c>
      <c r="EU48" s="10">
        <f t="shared" si="155"/>
        <v>0</v>
      </c>
      <c r="EV48" s="87"/>
      <c r="EW48" s="95"/>
      <c r="EX48" s="81">
        <v>0</v>
      </c>
      <c r="EY48" s="10">
        <f t="shared" si="156"/>
        <v>0</v>
      </c>
      <c r="EZ48" s="49"/>
      <c r="FA48" s="81"/>
      <c r="FB48" s="10">
        <f t="shared" si="77"/>
        <v>0</v>
      </c>
      <c r="FC48" s="10">
        <f t="shared" si="78"/>
        <v>0</v>
      </c>
      <c r="FD48" s="49"/>
      <c r="FE48" s="81">
        <f t="shared" si="157"/>
        <v>0</v>
      </c>
      <c r="FF48" s="10">
        <f t="shared" si="79"/>
        <v>0</v>
      </c>
      <c r="FG48" s="10">
        <f t="shared" si="80"/>
        <v>0</v>
      </c>
      <c r="FH48" s="10">
        <f t="shared" si="81"/>
        <v>0</v>
      </c>
      <c r="FI48" s="49"/>
      <c r="FJ48" s="81"/>
      <c r="FK48" s="10">
        <f t="shared" si="82"/>
        <v>0</v>
      </c>
      <c r="FL48" s="10">
        <f t="shared" si="83"/>
        <v>0</v>
      </c>
      <c r="FM48" s="10">
        <f t="shared" si="84"/>
        <v>0</v>
      </c>
      <c r="FN48" s="49"/>
      <c r="FO48" s="99">
        <f t="shared" si="158"/>
        <v>0</v>
      </c>
      <c r="FP48" s="10">
        <f t="shared" si="85"/>
        <v>0</v>
      </c>
      <c r="FQ48" s="10">
        <f t="shared" si="86"/>
        <v>0</v>
      </c>
      <c r="FR48" s="10">
        <f t="shared" si="87"/>
        <v>0</v>
      </c>
      <c r="FS48" s="10">
        <f t="shared" si="88"/>
        <v>0</v>
      </c>
      <c r="FT48" s="49"/>
      <c r="FU48" s="99">
        <f t="shared" si="203"/>
        <v>0</v>
      </c>
      <c r="FV48" s="10">
        <f t="shared" si="89"/>
        <v>0</v>
      </c>
      <c r="FW48" s="10">
        <f t="shared" si="90"/>
        <v>0</v>
      </c>
      <c r="FX48" s="10">
        <f t="shared" si="91"/>
        <v>0</v>
      </c>
      <c r="FY48" s="10">
        <f t="shared" si="92"/>
        <v>0</v>
      </c>
      <c r="FZ48" s="49"/>
      <c r="GA48" s="99">
        <f t="shared" si="204"/>
        <v>0</v>
      </c>
      <c r="GB48" s="99"/>
      <c r="GC48" s="99">
        <f t="shared" si="0"/>
        <v>0</v>
      </c>
      <c r="GD48" s="10">
        <f t="shared" si="58"/>
        <v>0</v>
      </c>
      <c r="GE48" s="10">
        <f t="shared" si="59"/>
        <v>0</v>
      </c>
      <c r="GF48" s="10">
        <f t="shared" si="60"/>
        <v>0</v>
      </c>
      <c r="GG48" s="10">
        <f t="shared" si="61"/>
        <v>0</v>
      </c>
      <c r="GH48" s="49"/>
      <c r="GI48" s="61"/>
      <c r="GJ48" s="99">
        <f t="shared" si="4"/>
        <v>0</v>
      </c>
      <c r="GK48" s="49"/>
      <c r="GL48" s="63"/>
      <c r="GM48" s="122">
        <f t="shared" si="5"/>
        <v>0</v>
      </c>
      <c r="GN48" s="49"/>
      <c r="GO48" s="63"/>
      <c r="GP48" s="122">
        <f t="shared" si="6"/>
        <v>0</v>
      </c>
      <c r="GQ48" s="122">
        <f t="shared" si="7"/>
        <v>0</v>
      </c>
      <c r="GR48" s="49"/>
      <c r="GS48" s="135">
        <f t="shared" si="8"/>
        <v>0</v>
      </c>
      <c r="GT48" s="130">
        <f t="shared" si="9"/>
        <v>0</v>
      </c>
      <c r="GU48" s="130">
        <f t="shared" si="10"/>
        <v>0</v>
      </c>
      <c r="GV48" s="130">
        <f t="shared" si="11"/>
        <v>0</v>
      </c>
      <c r="GW48" s="49"/>
      <c r="GX48" s="63"/>
      <c r="GY48" s="122">
        <f t="shared" si="12"/>
        <v>0</v>
      </c>
      <c r="GZ48" s="122">
        <f t="shared" si="13"/>
        <v>0</v>
      </c>
      <c r="HA48" s="122">
        <f t="shared" si="14"/>
        <v>0</v>
      </c>
      <c r="HB48" s="122">
        <f t="shared" si="15"/>
        <v>0</v>
      </c>
      <c r="HC48" s="49"/>
      <c r="HD48" s="63"/>
      <c r="HE48" s="122">
        <f t="shared" si="16"/>
        <v>0</v>
      </c>
      <c r="HF48" s="122">
        <f t="shared" si="17"/>
        <v>0</v>
      </c>
      <c r="HG48" s="122">
        <f t="shared" si="197"/>
        <v>0</v>
      </c>
      <c r="HH48" s="122">
        <f t="shared" si="18"/>
        <v>0</v>
      </c>
      <c r="HI48" s="49"/>
      <c r="HJ48" s="63"/>
      <c r="HK48" s="122">
        <f t="shared" si="19"/>
        <v>0</v>
      </c>
      <c r="HL48" s="122">
        <f t="shared" si="20"/>
        <v>0</v>
      </c>
      <c r="HM48" s="122">
        <f t="shared" si="21"/>
        <v>0</v>
      </c>
      <c r="HN48" s="122">
        <f t="shared" si="22"/>
        <v>0</v>
      </c>
      <c r="HO48" s="49"/>
      <c r="HP48" s="64"/>
      <c r="HQ48" s="64">
        <f t="shared" si="23"/>
        <v>0</v>
      </c>
      <c r="HR48" s="63">
        <f t="shared" si="24"/>
        <v>0</v>
      </c>
      <c r="HS48" s="122">
        <f t="shared" si="25"/>
        <v>0</v>
      </c>
      <c r="HT48" s="122">
        <f t="shared" si="26"/>
        <v>0</v>
      </c>
      <c r="HU48" s="122">
        <f t="shared" si="27"/>
        <v>0</v>
      </c>
      <c r="HV48" s="49"/>
      <c r="HW48" s="63"/>
      <c r="HX48" s="122">
        <f t="shared" si="28"/>
        <v>0</v>
      </c>
      <c r="HY48" s="49"/>
      <c r="HZ48" s="63"/>
      <c r="IA48" s="159">
        <f t="shared" si="29"/>
        <v>0</v>
      </c>
      <c r="IB48" s="159">
        <f t="shared" si="30"/>
        <v>0</v>
      </c>
      <c r="IC48" s="84"/>
      <c r="ID48" s="63"/>
      <c r="IE48" s="159">
        <f t="shared" si="31"/>
        <v>0</v>
      </c>
      <c r="IF48" s="159">
        <f t="shared" si="32"/>
        <v>0</v>
      </c>
      <c r="IG48" s="159">
        <f t="shared" si="33"/>
        <v>0</v>
      </c>
      <c r="IH48" s="84"/>
      <c r="IJ48" s="63"/>
      <c r="IK48" s="159">
        <f t="shared" si="34"/>
        <v>0</v>
      </c>
      <c r="IL48" s="159">
        <f t="shared" si="35"/>
        <v>0</v>
      </c>
      <c r="IM48" s="159">
        <f t="shared" si="36"/>
        <v>0</v>
      </c>
      <c r="IN48" s="84"/>
      <c r="IO48" s="63"/>
      <c r="IP48" s="159">
        <f t="shared" si="37"/>
        <v>0</v>
      </c>
      <c r="IQ48" s="159">
        <f t="shared" si="38"/>
        <v>0</v>
      </c>
      <c r="IR48" s="159">
        <f t="shared" si="39"/>
        <v>0</v>
      </c>
      <c r="IS48" s="159">
        <f t="shared" si="40"/>
        <v>0</v>
      </c>
      <c r="IT48" s="84"/>
      <c r="IU48" s="63"/>
      <c r="IV48" s="159">
        <f t="shared" si="41"/>
        <v>0</v>
      </c>
      <c r="IW48" s="159">
        <f t="shared" si="42"/>
        <v>0</v>
      </c>
      <c r="IX48" s="159">
        <f t="shared" si="43"/>
        <v>0</v>
      </c>
      <c r="IY48" s="159">
        <f t="shared" si="44"/>
        <v>0</v>
      </c>
      <c r="IZ48" s="84"/>
      <c r="JA48" s="63"/>
      <c r="JB48" s="159">
        <f t="shared" si="45"/>
        <v>0</v>
      </c>
      <c r="JC48" s="159">
        <f t="shared" si="46"/>
        <v>0</v>
      </c>
      <c r="JD48" s="159">
        <f t="shared" si="47"/>
        <v>0</v>
      </c>
      <c r="JE48" s="159">
        <f t="shared" si="48"/>
        <v>0</v>
      </c>
      <c r="JF48" s="159">
        <f t="shared" si="49"/>
        <v>0</v>
      </c>
      <c r="JG48" s="84"/>
      <c r="JH48" s="63"/>
      <c r="JI48" s="159">
        <f t="shared" si="50"/>
        <v>0</v>
      </c>
      <c r="JJ48" s="159">
        <f t="shared" si="51"/>
        <v>0</v>
      </c>
      <c r="JK48" s="77"/>
      <c r="JL48" s="64"/>
      <c r="JM48" s="159">
        <f t="shared" si="52"/>
        <v>0</v>
      </c>
      <c r="JN48" s="159">
        <f t="shared" si="53"/>
        <v>0</v>
      </c>
      <c r="JO48" s="13"/>
    </row>
    <row r="49" spans="1:275" ht="25.5" hidden="1" customHeight="1" x14ac:dyDescent="0.2">
      <c r="A49" s="9" t="s">
        <v>531</v>
      </c>
      <c r="B49" s="171"/>
      <c r="C49" s="12" t="s">
        <v>532</v>
      </c>
      <c r="D49" s="65">
        <v>246250</v>
      </c>
      <c r="E49" s="65">
        <v>0</v>
      </c>
      <c r="F49" s="10">
        <f t="shared" si="93"/>
        <v>-246250</v>
      </c>
      <c r="G49" s="10"/>
      <c r="H49" s="10">
        <f t="shared" si="94"/>
        <v>-246250</v>
      </c>
      <c r="I49" s="10">
        <f t="shared" si="163"/>
        <v>0</v>
      </c>
      <c r="J49" s="13"/>
      <c r="K49" s="63">
        <v>0</v>
      </c>
      <c r="L49" s="63">
        <f t="shared" si="95"/>
        <v>-246250</v>
      </c>
      <c r="M49" s="63">
        <f t="shared" si="164"/>
        <v>0</v>
      </c>
      <c r="N49" s="63">
        <f t="shared" si="96"/>
        <v>0</v>
      </c>
      <c r="O49" s="63">
        <v>222000</v>
      </c>
      <c r="P49" s="63">
        <f t="shared" si="97"/>
        <v>-24250</v>
      </c>
      <c r="Q49" s="63">
        <f t="shared" si="165"/>
        <v>222000</v>
      </c>
      <c r="R49" s="63">
        <f t="shared" si="98"/>
        <v>222000</v>
      </c>
      <c r="S49" s="63">
        <v>222000</v>
      </c>
      <c r="T49" s="63">
        <f t="shared" si="99"/>
        <v>-24250</v>
      </c>
      <c r="U49" s="63">
        <f t="shared" si="166"/>
        <v>222000</v>
      </c>
      <c r="V49" s="63">
        <f t="shared" si="159"/>
        <v>222000</v>
      </c>
      <c r="W49" s="63">
        <f t="shared" si="100"/>
        <v>0</v>
      </c>
      <c r="X49" s="63">
        <v>0</v>
      </c>
      <c r="Y49" s="63">
        <f t="shared" si="167"/>
        <v>-246250</v>
      </c>
      <c r="Z49" s="63">
        <f t="shared" si="168"/>
        <v>0</v>
      </c>
      <c r="AA49" s="63">
        <f t="shared" si="101"/>
        <v>0</v>
      </c>
      <c r="AB49" s="63">
        <f t="shared" si="102"/>
        <v>-222000</v>
      </c>
      <c r="AC49" s="63">
        <v>0</v>
      </c>
      <c r="AD49" s="63">
        <f t="shared" si="169"/>
        <v>-246250</v>
      </c>
      <c r="AE49" s="63">
        <f t="shared" si="103"/>
        <v>0</v>
      </c>
      <c r="AF49" s="63">
        <f t="shared" si="62"/>
        <v>0</v>
      </c>
      <c r="AG49" s="63">
        <v>0</v>
      </c>
      <c r="AH49" s="63">
        <f t="shared" si="170"/>
        <v>-246250</v>
      </c>
      <c r="AI49" s="63"/>
      <c r="AJ49" s="63">
        <f t="shared" si="104"/>
        <v>0</v>
      </c>
      <c r="AK49" s="63"/>
      <c r="AL49" s="63"/>
      <c r="AM49" s="63">
        <f t="shared" si="105"/>
        <v>0</v>
      </c>
      <c r="AN49" s="63">
        <v>0</v>
      </c>
      <c r="AO49" s="63">
        <f t="shared" si="106"/>
        <v>0</v>
      </c>
      <c r="AP49" s="63"/>
      <c r="AQ49" s="63">
        <v>0</v>
      </c>
      <c r="AR49" s="63">
        <f t="shared" si="107"/>
        <v>0</v>
      </c>
      <c r="AS49" s="63">
        <f t="shared" si="108"/>
        <v>0</v>
      </c>
      <c r="AT49" s="63"/>
      <c r="AU49" s="63">
        <f t="shared" si="200"/>
        <v>0</v>
      </c>
      <c r="AV49" s="63">
        <f t="shared" si="201"/>
        <v>0</v>
      </c>
      <c r="AW49" s="63">
        <f t="shared" si="202"/>
        <v>0</v>
      </c>
      <c r="AX49" s="63"/>
      <c r="AY49" s="63"/>
      <c r="AZ49" s="63">
        <f t="shared" si="112"/>
        <v>0</v>
      </c>
      <c r="BA49" s="63">
        <f t="shared" si="113"/>
        <v>0</v>
      </c>
      <c r="BB49" s="63">
        <f t="shared" si="114"/>
        <v>0</v>
      </c>
      <c r="BC49" s="40"/>
      <c r="BD49" s="63"/>
      <c r="BE49" s="63">
        <f t="shared" si="115"/>
        <v>0</v>
      </c>
      <c r="BF49" s="63">
        <f t="shared" si="116"/>
        <v>0</v>
      </c>
      <c r="BG49" s="63">
        <f t="shared" si="117"/>
        <v>0</v>
      </c>
      <c r="BH49" s="63">
        <f t="shared" si="118"/>
        <v>0</v>
      </c>
      <c r="BI49" s="49"/>
      <c r="BJ49" s="63"/>
      <c r="BK49" s="63"/>
      <c r="BL49" s="63">
        <f t="shared" si="119"/>
        <v>0</v>
      </c>
      <c r="BM49" s="65"/>
      <c r="BN49" s="63">
        <f t="shared" si="120"/>
        <v>0</v>
      </c>
      <c r="BO49" s="64">
        <f t="shared" si="63"/>
        <v>0</v>
      </c>
      <c r="BP49" s="63">
        <f t="shared" si="64"/>
        <v>0</v>
      </c>
      <c r="BQ49" s="63">
        <f t="shared" si="65"/>
        <v>0</v>
      </c>
      <c r="BR49" s="63">
        <f t="shared" si="66"/>
        <v>0</v>
      </c>
      <c r="BS49" s="63">
        <f t="shared" si="67"/>
        <v>0</v>
      </c>
      <c r="BT49" s="49"/>
      <c r="BU49" s="49"/>
      <c r="BV49" s="48">
        <f t="shared" si="121"/>
        <v>0</v>
      </c>
      <c r="BW49" s="48"/>
      <c r="BX49" s="48">
        <f t="shared" si="122"/>
        <v>0</v>
      </c>
      <c r="BY49" s="48"/>
      <c r="BZ49" s="58">
        <v>0</v>
      </c>
      <c r="CA49" s="58"/>
      <c r="CB49" s="55"/>
      <c r="CC49" s="49"/>
      <c r="CD49" s="39"/>
      <c r="CE49" s="58">
        <f t="shared" si="124"/>
        <v>0</v>
      </c>
      <c r="CF49" s="58">
        <f t="shared" si="125"/>
        <v>0</v>
      </c>
      <c r="CG49" s="49"/>
      <c r="CH49" s="39"/>
      <c r="CI49" s="58">
        <f t="shared" si="126"/>
        <v>0</v>
      </c>
      <c r="CJ49" s="58">
        <f t="shared" si="127"/>
        <v>0</v>
      </c>
      <c r="CK49" s="58">
        <f t="shared" si="128"/>
        <v>0</v>
      </c>
      <c r="CL49" s="49"/>
      <c r="CM49" s="39"/>
      <c r="CN49" s="58">
        <f t="shared" si="160"/>
        <v>0</v>
      </c>
      <c r="CO49" s="58">
        <f t="shared" si="129"/>
        <v>0</v>
      </c>
      <c r="CP49" s="58">
        <f t="shared" si="130"/>
        <v>0</v>
      </c>
      <c r="CQ49" s="49"/>
      <c r="CR49" s="39"/>
      <c r="CS49" s="58">
        <f t="shared" si="131"/>
        <v>0</v>
      </c>
      <c r="CT49" s="58">
        <f t="shared" si="132"/>
        <v>0</v>
      </c>
      <c r="CU49" s="58">
        <f t="shared" si="133"/>
        <v>0</v>
      </c>
      <c r="CV49" s="58">
        <f t="shared" si="134"/>
        <v>0</v>
      </c>
      <c r="CW49" s="49"/>
      <c r="CX49" s="39"/>
      <c r="CY49" s="58">
        <f t="shared" si="196"/>
        <v>0</v>
      </c>
      <c r="CZ49" s="58">
        <f t="shared" si="69"/>
        <v>0</v>
      </c>
      <c r="DA49" s="58">
        <f t="shared" si="70"/>
        <v>0</v>
      </c>
      <c r="DB49" s="58">
        <f t="shared" si="71"/>
        <v>0</v>
      </c>
      <c r="DC49" s="49"/>
      <c r="DD49" s="39"/>
      <c r="DE49" s="58">
        <f t="shared" si="72"/>
        <v>0</v>
      </c>
      <c r="DF49" s="58">
        <f t="shared" si="73"/>
        <v>0</v>
      </c>
      <c r="DG49" s="58">
        <f t="shared" si="135"/>
        <v>0</v>
      </c>
      <c r="DH49" s="49"/>
      <c r="DI49" s="39"/>
      <c r="DJ49" s="49"/>
      <c r="DK49" s="61"/>
      <c r="DL49" s="57">
        <f t="shared" si="74"/>
        <v>0</v>
      </c>
      <c r="DM49" s="73">
        <f t="shared" si="75"/>
        <v>0</v>
      </c>
      <c r="DN49" s="81"/>
      <c r="DO49" s="10">
        <f t="shared" si="136"/>
        <v>0</v>
      </c>
      <c r="DP49" s="49"/>
      <c r="DQ49" s="78"/>
      <c r="DR49" s="78"/>
      <c r="DS49" s="81">
        <f t="shared" si="179"/>
        <v>0</v>
      </c>
      <c r="DT49" s="11">
        <f t="shared" si="137"/>
        <v>0</v>
      </c>
      <c r="DU49" s="10">
        <f t="shared" si="138"/>
        <v>0</v>
      </c>
      <c r="DV49" s="10">
        <f t="shared" si="139"/>
        <v>0</v>
      </c>
      <c r="DW49" s="10">
        <f t="shared" si="140"/>
        <v>0</v>
      </c>
      <c r="DX49" s="49"/>
      <c r="DY49" s="86"/>
      <c r="DZ49" s="81"/>
      <c r="EA49" s="11">
        <f t="shared" si="180"/>
        <v>0</v>
      </c>
      <c r="EB49" s="10">
        <f t="shared" si="181"/>
        <v>0</v>
      </c>
      <c r="EC49" s="10">
        <f t="shared" si="143"/>
        <v>0</v>
      </c>
      <c r="ED49" s="10">
        <f t="shared" si="144"/>
        <v>0</v>
      </c>
      <c r="EE49" s="10">
        <f t="shared" si="145"/>
        <v>0</v>
      </c>
      <c r="EF49" s="87"/>
      <c r="EG49" s="39"/>
      <c r="EH49" s="81">
        <f t="shared" si="146"/>
        <v>0</v>
      </c>
      <c r="EI49" s="11">
        <f t="shared" si="182"/>
        <v>0</v>
      </c>
      <c r="EJ49" s="10">
        <f t="shared" si="183"/>
        <v>0</v>
      </c>
      <c r="EK49" s="10">
        <f t="shared" si="149"/>
        <v>0</v>
      </c>
      <c r="EL49" s="10">
        <f t="shared" si="150"/>
        <v>0</v>
      </c>
      <c r="EM49" s="10">
        <f t="shared" si="151"/>
        <v>0</v>
      </c>
      <c r="EN49" s="10">
        <f t="shared" si="152"/>
        <v>0</v>
      </c>
      <c r="EO49" s="87"/>
      <c r="EP49" s="78"/>
      <c r="EQ49" s="81"/>
      <c r="ER49" s="81"/>
      <c r="ES49" s="81">
        <f t="shared" si="153"/>
        <v>0</v>
      </c>
      <c r="ET49" s="10">
        <f t="shared" si="154"/>
        <v>0</v>
      </c>
      <c r="EU49" s="10">
        <f t="shared" si="155"/>
        <v>0</v>
      </c>
      <c r="EV49" s="87"/>
      <c r="EW49" s="95"/>
      <c r="EX49" s="81">
        <v>0</v>
      </c>
      <c r="EY49" s="10">
        <f t="shared" si="156"/>
        <v>0</v>
      </c>
      <c r="EZ49" s="49"/>
      <c r="FA49" s="81"/>
      <c r="FB49" s="10">
        <f t="shared" si="77"/>
        <v>0</v>
      </c>
      <c r="FC49" s="10">
        <f t="shared" si="78"/>
        <v>0</v>
      </c>
      <c r="FD49" s="49"/>
      <c r="FE49" s="81">
        <f t="shared" si="157"/>
        <v>0</v>
      </c>
      <c r="FF49" s="10">
        <f t="shared" si="79"/>
        <v>0</v>
      </c>
      <c r="FG49" s="10">
        <f t="shared" si="80"/>
        <v>0</v>
      </c>
      <c r="FH49" s="10">
        <f t="shared" si="81"/>
        <v>0</v>
      </c>
      <c r="FI49" s="49"/>
      <c r="FJ49" s="81"/>
      <c r="FK49" s="10">
        <f t="shared" si="82"/>
        <v>0</v>
      </c>
      <c r="FL49" s="10">
        <f t="shared" si="83"/>
        <v>0</v>
      </c>
      <c r="FM49" s="10">
        <f t="shared" si="84"/>
        <v>0</v>
      </c>
      <c r="FN49" s="49"/>
      <c r="FO49" s="99">
        <f t="shared" si="158"/>
        <v>0</v>
      </c>
      <c r="FP49" s="10">
        <f t="shared" si="85"/>
        <v>0</v>
      </c>
      <c r="FQ49" s="10">
        <f t="shared" si="86"/>
        <v>0</v>
      </c>
      <c r="FR49" s="10">
        <f t="shared" si="87"/>
        <v>0</v>
      </c>
      <c r="FS49" s="10">
        <f t="shared" si="88"/>
        <v>0</v>
      </c>
      <c r="FT49" s="49"/>
      <c r="FU49" s="99">
        <f t="shared" si="203"/>
        <v>0</v>
      </c>
      <c r="FV49" s="10">
        <f t="shared" si="89"/>
        <v>0</v>
      </c>
      <c r="FW49" s="10">
        <f t="shared" si="90"/>
        <v>0</v>
      </c>
      <c r="FX49" s="10">
        <f t="shared" si="91"/>
        <v>0</v>
      </c>
      <c r="FY49" s="10">
        <f t="shared" si="92"/>
        <v>0</v>
      </c>
      <c r="FZ49" s="49"/>
      <c r="GA49" s="99">
        <f t="shared" si="204"/>
        <v>0</v>
      </c>
      <c r="GB49" s="99"/>
      <c r="GC49" s="99">
        <f t="shared" si="0"/>
        <v>0</v>
      </c>
      <c r="GD49" s="10">
        <f t="shared" si="58"/>
        <v>0</v>
      </c>
      <c r="GE49" s="10">
        <f t="shared" si="59"/>
        <v>0</v>
      </c>
      <c r="GF49" s="10">
        <f t="shared" si="60"/>
        <v>0</v>
      </c>
      <c r="GG49" s="10">
        <f t="shared" si="61"/>
        <v>0</v>
      </c>
      <c r="GH49" s="49"/>
      <c r="GI49" s="61"/>
      <c r="GJ49" s="99">
        <f t="shared" si="4"/>
        <v>0</v>
      </c>
      <c r="GK49" s="49"/>
      <c r="GL49" s="63"/>
      <c r="GM49" s="122">
        <f t="shared" si="5"/>
        <v>0</v>
      </c>
      <c r="GN49" s="49"/>
      <c r="GO49" s="63"/>
      <c r="GP49" s="122">
        <f t="shared" si="6"/>
        <v>0</v>
      </c>
      <c r="GQ49" s="122">
        <f t="shared" si="7"/>
        <v>0</v>
      </c>
      <c r="GR49" s="49"/>
      <c r="GS49" s="135">
        <f t="shared" si="8"/>
        <v>0</v>
      </c>
      <c r="GT49" s="130">
        <f t="shared" si="9"/>
        <v>0</v>
      </c>
      <c r="GU49" s="130">
        <f t="shared" si="10"/>
        <v>0</v>
      </c>
      <c r="GV49" s="130">
        <f t="shared" si="11"/>
        <v>0</v>
      </c>
      <c r="GW49" s="49"/>
      <c r="GX49" s="63"/>
      <c r="GY49" s="122">
        <f t="shared" si="12"/>
        <v>0</v>
      </c>
      <c r="GZ49" s="122">
        <f t="shared" si="13"/>
        <v>0</v>
      </c>
      <c r="HA49" s="122">
        <f t="shared" si="14"/>
        <v>0</v>
      </c>
      <c r="HB49" s="122">
        <f t="shared" si="15"/>
        <v>0</v>
      </c>
      <c r="HC49" s="49"/>
      <c r="HD49" s="63"/>
      <c r="HE49" s="122">
        <f t="shared" si="16"/>
        <v>0</v>
      </c>
      <c r="HF49" s="122">
        <f t="shared" si="17"/>
        <v>0</v>
      </c>
      <c r="HG49" s="122">
        <f t="shared" si="197"/>
        <v>0</v>
      </c>
      <c r="HH49" s="122">
        <f t="shared" si="18"/>
        <v>0</v>
      </c>
      <c r="HI49" s="49"/>
      <c r="HJ49" s="63"/>
      <c r="HK49" s="122">
        <f t="shared" si="19"/>
        <v>0</v>
      </c>
      <c r="HL49" s="122">
        <f t="shared" si="20"/>
        <v>0</v>
      </c>
      <c r="HM49" s="122">
        <f t="shared" si="21"/>
        <v>0</v>
      </c>
      <c r="HN49" s="122">
        <f t="shared" si="22"/>
        <v>0</v>
      </c>
      <c r="HO49" s="49"/>
      <c r="HP49" s="64"/>
      <c r="HQ49" s="64">
        <f t="shared" si="23"/>
        <v>0</v>
      </c>
      <c r="HR49" s="63">
        <f t="shared" si="24"/>
        <v>0</v>
      </c>
      <c r="HS49" s="122">
        <f t="shared" si="25"/>
        <v>0</v>
      </c>
      <c r="HT49" s="122">
        <f t="shared" si="26"/>
        <v>0</v>
      </c>
      <c r="HU49" s="122">
        <f t="shared" si="27"/>
        <v>0</v>
      </c>
      <c r="HV49" s="49"/>
      <c r="HW49" s="63"/>
      <c r="HX49" s="122">
        <f t="shared" si="28"/>
        <v>0</v>
      </c>
      <c r="HY49" s="49"/>
      <c r="HZ49" s="63"/>
      <c r="IA49" s="159">
        <f t="shared" si="29"/>
        <v>0</v>
      </c>
      <c r="IB49" s="159">
        <f t="shared" si="30"/>
        <v>0</v>
      </c>
      <c r="IC49" s="84"/>
      <c r="ID49" s="63"/>
      <c r="IE49" s="159">
        <f t="shared" si="31"/>
        <v>0</v>
      </c>
      <c r="IF49" s="159">
        <f t="shared" si="32"/>
        <v>0</v>
      </c>
      <c r="IG49" s="159">
        <f t="shared" si="33"/>
        <v>0</v>
      </c>
      <c r="IH49" s="84"/>
      <c r="IJ49" s="63"/>
      <c r="IK49" s="159">
        <f t="shared" si="34"/>
        <v>0</v>
      </c>
      <c r="IL49" s="159">
        <f t="shared" si="35"/>
        <v>0</v>
      </c>
      <c r="IM49" s="159">
        <f t="shared" si="36"/>
        <v>0</v>
      </c>
      <c r="IN49" s="84"/>
      <c r="IO49" s="63"/>
      <c r="IP49" s="159">
        <f t="shared" si="37"/>
        <v>0</v>
      </c>
      <c r="IQ49" s="159">
        <f t="shared" si="38"/>
        <v>0</v>
      </c>
      <c r="IR49" s="159">
        <f t="shared" si="39"/>
        <v>0</v>
      </c>
      <c r="IS49" s="159">
        <f t="shared" si="40"/>
        <v>0</v>
      </c>
      <c r="IT49" s="84"/>
      <c r="IU49" s="63"/>
      <c r="IV49" s="159">
        <f t="shared" si="41"/>
        <v>0</v>
      </c>
      <c r="IW49" s="159">
        <f t="shared" si="42"/>
        <v>0</v>
      </c>
      <c r="IX49" s="159">
        <f t="shared" si="43"/>
        <v>0</v>
      </c>
      <c r="IY49" s="159">
        <f t="shared" si="44"/>
        <v>0</v>
      </c>
      <c r="IZ49" s="84"/>
      <c r="JA49" s="63"/>
      <c r="JB49" s="159">
        <f t="shared" si="45"/>
        <v>0</v>
      </c>
      <c r="JC49" s="159">
        <f t="shared" si="46"/>
        <v>0</v>
      </c>
      <c r="JD49" s="159">
        <f t="shared" si="47"/>
        <v>0</v>
      </c>
      <c r="JE49" s="159">
        <f t="shared" si="48"/>
        <v>0</v>
      </c>
      <c r="JF49" s="159">
        <f t="shared" si="49"/>
        <v>0</v>
      </c>
      <c r="JG49" s="84"/>
      <c r="JH49" s="63"/>
      <c r="JI49" s="159">
        <f t="shared" si="50"/>
        <v>0</v>
      </c>
      <c r="JJ49" s="159">
        <f t="shared" si="51"/>
        <v>0</v>
      </c>
      <c r="JK49" s="77"/>
      <c r="JL49" s="64"/>
      <c r="JM49" s="159">
        <f t="shared" si="52"/>
        <v>0</v>
      </c>
      <c r="JN49" s="159">
        <f t="shared" si="53"/>
        <v>0</v>
      </c>
      <c r="JO49" s="13"/>
    </row>
    <row r="50" spans="1:275" ht="27" customHeight="1" x14ac:dyDescent="0.2">
      <c r="A50" s="110" t="s">
        <v>533</v>
      </c>
      <c r="B50" s="110"/>
      <c r="C50" s="12" t="s">
        <v>534</v>
      </c>
      <c r="D50" s="65">
        <v>76860000</v>
      </c>
      <c r="E50" s="65">
        <v>76860000</v>
      </c>
      <c r="F50" s="10">
        <f t="shared" si="93"/>
        <v>0</v>
      </c>
      <c r="G50" s="10">
        <v>76860000</v>
      </c>
      <c r="H50" s="10">
        <f t="shared" si="94"/>
        <v>0</v>
      </c>
      <c r="I50" s="10">
        <f t="shared" si="163"/>
        <v>0</v>
      </c>
      <c r="J50" s="13"/>
      <c r="K50" s="63">
        <v>76860000</v>
      </c>
      <c r="L50" s="63">
        <f t="shared" si="95"/>
        <v>0</v>
      </c>
      <c r="M50" s="63">
        <f t="shared" si="164"/>
        <v>0</v>
      </c>
      <c r="N50" s="63">
        <f t="shared" si="96"/>
        <v>0</v>
      </c>
      <c r="O50" s="63">
        <v>80000000</v>
      </c>
      <c r="P50" s="63">
        <f t="shared" si="97"/>
        <v>3140000</v>
      </c>
      <c r="Q50" s="63">
        <f t="shared" si="165"/>
        <v>3140000</v>
      </c>
      <c r="R50" s="63">
        <f t="shared" si="98"/>
        <v>3140000</v>
      </c>
      <c r="S50" s="63">
        <f>80000000+4500000</f>
        <v>84500000</v>
      </c>
      <c r="T50" s="63">
        <f t="shared" si="99"/>
        <v>7640000</v>
      </c>
      <c r="U50" s="63">
        <f t="shared" si="166"/>
        <v>7640000</v>
      </c>
      <c r="V50" s="63">
        <f t="shared" si="159"/>
        <v>7640000</v>
      </c>
      <c r="W50" s="63">
        <f t="shared" si="100"/>
        <v>4500000</v>
      </c>
      <c r="X50" s="63">
        <v>80500000</v>
      </c>
      <c r="Y50" s="63">
        <f t="shared" si="167"/>
        <v>3640000</v>
      </c>
      <c r="Z50" s="63">
        <f t="shared" si="168"/>
        <v>3640000</v>
      </c>
      <c r="AA50" s="63">
        <f t="shared" si="101"/>
        <v>3640000</v>
      </c>
      <c r="AB50" s="63">
        <f t="shared" si="102"/>
        <v>-4000000</v>
      </c>
      <c r="AC50" s="63">
        <v>80500000</v>
      </c>
      <c r="AD50" s="63">
        <f t="shared" si="169"/>
        <v>3640000</v>
      </c>
      <c r="AE50" s="63">
        <f t="shared" si="103"/>
        <v>0</v>
      </c>
      <c r="AF50" s="63">
        <f t="shared" si="62"/>
        <v>0</v>
      </c>
      <c r="AG50" s="63">
        <v>80500000</v>
      </c>
      <c r="AH50" s="63">
        <f t="shared" si="170"/>
        <v>3640000</v>
      </c>
      <c r="AI50" s="63"/>
      <c r="AJ50" s="63">
        <f t="shared" si="104"/>
        <v>80500000</v>
      </c>
      <c r="AK50" s="63"/>
      <c r="AL50" s="63"/>
      <c r="AM50" s="63">
        <f t="shared" si="105"/>
        <v>80500000</v>
      </c>
      <c r="AN50" s="63">
        <v>100975474</v>
      </c>
      <c r="AO50" s="63">
        <f t="shared" si="106"/>
        <v>20475474</v>
      </c>
      <c r="AP50" s="63"/>
      <c r="AQ50" s="63">
        <v>85500000</v>
      </c>
      <c r="AR50" s="63">
        <f t="shared" si="107"/>
        <v>5000000</v>
      </c>
      <c r="AS50" s="63">
        <f t="shared" si="108"/>
        <v>-15475474</v>
      </c>
      <c r="AT50" s="63">
        <v>85500000</v>
      </c>
      <c r="AU50" s="63">
        <f t="shared" si="109"/>
        <v>5000000</v>
      </c>
      <c r="AV50" s="63">
        <f t="shared" si="110"/>
        <v>-15475474</v>
      </c>
      <c r="AW50" s="63">
        <f t="shared" si="111"/>
        <v>0</v>
      </c>
      <c r="AX50" s="63" t="s">
        <v>535</v>
      </c>
      <c r="AY50" s="63">
        <v>87500000</v>
      </c>
      <c r="AZ50" s="63">
        <f t="shared" si="112"/>
        <v>7000000</v>
      </c>
      <c r="BA50" s="63">
        <f t="shared" si="113"/>
        <v>-13475474</v>
      </c>
      <c r="BB50" s="63">
        <f t="shared" si="114"/>
        <v>2000000</v>
      </c>
      <c r="BC50" s="40"/>
      <c r="BD50" s="63">
        <v>90000000</v>
      </c>
      <c r="BE50" s="63">
        <f t="shared" si="115"/>
        <v>9500000</v>
      </c>
      <c r="BF50" s="63">
        <f t="shared" si="116"/>
        <v>-10975474</v>
      </c>
      <c r="BG50" s="63">
        <f t="shared" si="117"/>
        <v>4500000</v>
      </c>
      <c r="BH50" s="63">
        <f t="shared" si="118"/>
        <v>2500000</v>
      </c>
      <c r="BI50" s="49"/>
      <c r="BJ50" s="63">
        <v>80500000</v>
      </c>
      <c r="BK50" s="64"/>
      <c r="BL50" s="63">
        <f t="shared" si="119"/>
        <v>80500000</v>
      </c>
      <c r="BM50" s="65"/>
      <c r="BN50" s="63">
        <f t="shared" si="120"/>
        <v>80500000</v>
      </c>
      <c r="BO50" s="64">
        <f t="shared" si="63"/>
        <v>0</v>
      </c>
      <c r="BP50" s="63">
        <f t="shared" si="64"/>
        <v>-20475474</v>
      </c>
      <c r="BQ50" s="63">
        <f t="shared" si="65"/>
        <v>-5000000</v>
      </c>
      <c r="BR50" s="63">
        <f t="shared" si="66"/>
        <v>-9500000</v>
      </c>
      <c r="BS50" s="63">
        <f t="shared" si="67"/>
        <v>0</v>
      </c>
      <c r="BT50" s="49"/>
      <c r="BU50" s="49"/>
      <c r="BV50" s="48">
        <f t="shared" si="121"/>
        <v>80500000</v>
      </c>
      <c r="BW50" s="48"/>
      <c r="BX50" s="48">
        <f t="shared" si="122"/>
        <v>80500000</v>
      </c>
      <c r="BY50" s="48"/>
      <c r="BZ50" s="58">
        <v>80500000</v>
      </c>
      <c r="CA50" s="58">
        <v>80500000</v>
      </c>
      <c r="CB50" s="55">
        <f t="shared" ref="CB50:CB53" si="205">CA50-BZ50</f>
        <v>0</v>
      </c>
      <c r="CC50" s="49"/>
      <c r="CD50" s="39">
        <v>80500000</v>
      </c>
      <c r="CE50" s="58">
        <f t="shared" si="124"/>
        <v>0</v>
      </c>
      <c r="CF50" s="58">
        <f t="shared" si="125"/>
        <v>0</v>
      </c>
      <c r="CG50" s="49"/>
      <c r="CH50" s="39">
        <v>80500000</v>
      </c>
      <c r="CI50" s="58">
        <f t="shared" si="126"/>
        <v>0</v>
      </c>
      <c r="CJ50" s="58">
        <f t="shared" si="127"/>
        <v>0</v>
      </c>
      <c r="CK50" s="58">
        <f t="shared" si="128"/>
        <v>0</v>
      </c>
      <c r="CL50" s="49"/>
      <c r="CM50" s="39">
        <v>80500000</v>
      </c>
      <c r="CN50" s="58">
        <f t="shared" si="160"/>
        <v>0</v>
      </c>
      <c r="CO50" s="58">
        <f t="shared" si="129"/>
        <v>0</v>
      </c>
      <c r="CP50" s="58">
        <f t="shared" si="130"/>
        <v>0</v>
      </c>
      <c r="CQ50" s="49"/>
      <c r="CR50" s="39">
        <v>80500000</v>
      </c>
      <c r="CS50" s="58">
        <f t="shared" si="131"/>
        <v>0</v>
      </c>
      <c r="CT50" s="58">
        <f t="shared" si="132"/>
        <v>0</v>
      </c>
      <c r="CU50" s="58">
        <f t="shared" si="133"/>
        <v>0</v>
      </c>
      <c r="CV50" s="58">
        <f t="shared" si="134"/>
        <v>0</v>
      </c>
      <c r="CW50" s="49"/>
      <c r="CX50" s="39">
        <v>80500000</v>
      </c>
      <c r="CY50" s="58">
        <f t="shared" si="196"/>
        <v>0</v>
      </c>
      <c r="CZ50" s="58">
        <f t="shared" si="69"/>
        <v>0</v>
      </c>
      <c r="DA50" s="58">
        <f t="shared" si="70"/>
        <v>0</v>
      </c>
      <c r="DB50" s="58">
        <f t="shared" si="71"/>
        <v>0</v>
      </c>
      <c r="DC50" s="49"/>
      <c r="DD50" s="39">
        <v>80500000</v>
      </c>
      <c r="DE50" s="58">
        <f t="shared" si="72"/>
        <v>0</v>
      </c>
      <c r="DF50" s="58">
        <f t="shared" si="73"/>
        <v>0</v>
      </c>
      <c r="DG50" s="58">
        <f t="shared" si="135"/>
        <v>0</v>
      </c>
      <c r="DH50" s="49"/>
      <c r="DI50" s="39">
        <v>80500000</v>
      </c>
      <c r="DJ50" s="49"/>
      <c r="DK50" s="61">
        <v>2500000</v>
      </c>
      <c r="DL50" s="57">
        <f>DI50+2500000</f>
        <v>83000000</v>
      </c>
      <c r="DM50" s="73">
        <f t="shared" si="75"/>
        <v>2500000</v>
      </c>
      <c r="DN50" s="81">
        <v>80500000</v>
      </c>
      <c r="DO50" s="10">
        <f t="shared" si="136"/>
        <v>-2500000</v>
      </c>
      <c r="DP50" s="49"/>
      <c r="DQ50" s="78">
        <v>90000000</v>
      </c>
      <c r="DR50" s="78"/>
      <c r="DS50" s="81">
        <f t="shared" si="179"/>
        <v>90000000</v>
      </c>
      <c r="DT50" s="11">
        <f t="shared" si="137"/>
        <v>7000000</v>
      </c>
      <c r="DU50" s="10">
        <f t="shared" si="138"/>
        <v>9500000</v>
      </c>
      <c r="DV50" s="10">
        <f t="shared" si="139"/>
        <v>7000000</v>
      </c>
      <c r="DW50" s="10">
        <f t="shared" si="140"/>
        <v>9500000</v>
      </c>
      <c r="DX50" s="49"/>
      <c r="DY50" s="86"/>
      <c r="DZ50" s="81">
        <v>100000000</v>
      </c>
      <c r="EA50" s="11">
        <f t="shared" si="180"/>
        <v>-90000000</v>
      </c>
      <c r="EB50" s="10">
        <f t="shared" si="181"/>
        <v>-9500000</v>
      </c>
      <c r="EC50" s="10">
        <f t="shared" si="143"/>
        <v>17000000</v>
      </c>
      <c r="ED50" s="10">
        <f t="shared" si="144"/>
        <v>19500000</v>
      </c>
      <c r="EE50" s="10">
        <f t="shared" si="145"/>
        <v>10000000</v>
      </c>
      <c r="EF50" s="87"/>
      <c r="EG50" s="39"/>
      <c r="EH50" s="81">
        <f t="shared" si="146"/>
        <v>100000000</v>
      </c>
      <c r="EI50" s="11">
        <f t="shared" si="182"/>
        <v>-90000000</v>
      </c>
      <c r="EJ50" s="10">
        <f t="shared" si="183"/>
        <v>19500000</v>
      </c>
      <c r="EK50" s="10">
        <f t="shared" si="149"/>
        <v>17000000</v>
      </c>
      <c r="EL50" s="10">
        <f t="shared" si="150"/>
        <v>19500000</v>
      </c>
      <c r="EM50" s="10">
        <f t="shared" si="151"/>
        <v>10000000</v>
      </c>
      <c r="EN50" s="10">
        <f t="shared" si="152"/>
        <v>0</v>
      </c>
      <c r="EO50" s="87"/>
      <c r="EP50" s="78">
        <v>90000000</v>
      </c>
      <c r="EQ50" s="81">
        <v>90000000</v>
      </c>
      <c r="ER50" s="81"/>
      <c r="ES50" s="81">
        <f t="shared" si="153"/>
        <v>90000000</v>
      </c>
      <c r="ET50" s="10">
        <f t="shared" si="154"/>
        <v>9500000</v>
      </c>
      <c r="EU50" s="10">
        <f t="shared" si="155"/>
        <v>7000000</v>
      </c>
      <c r="EV50" s="87"/>
      <c r="EW50" s="95"/>
      <c r="EX50" s="81">
        <v>106000000</v>
      </c>
      <c r="EY50" s="10">
        <f t="shared" si="156"/>
        <v>16000000</v>
      </c>
      <c r="EZ50" s="49"/>
      <c r="FA50" s="81">
        <v>113000000</v>
      </c>
      <c r="FB50" s="10">
        <f t="shared" si="77"/>
        <v>23000000</v>
      </c>
      <c r="FC50" s="10">
        <f t="shared" si="78"/>
        <v>7000000</v>
      </c>
      <c r="FD50" s="49"/>
      <c r="FE50" s="81">
        <f t="shared" si="157"/>
        <v>113000000</v>
      </c>
      <c r="FF50" s="10">
        <f t="shared" si="79"/>
        <v>23000000</v>
      </c>
      <c r="FG50" s="10">
        <f t="shared" si="80"/>
        <v>7000000</v>
      </c>
      <c r="FH50" s="10">
        <f t="shared" si="81"/>
        <v>0</v>
      </c>
      <c r="FI50" s="49"/>
      <c r="FJ50" s="81">
        <v>100000000</v>
      </c>
      <c r="FK50" s="10">
        <f t="shared" si="82"/>
        <v>10000000</v>
      </c>
      <c r="FL50" s="10">
        <f t="shared" si="83"/>
        <v>-6000000</v>
      </c>
      <c r="FM50" s="10">
        <f t="shared" si="84"/>
        <v>-13000000</v>
      </c>
      <c r="FN50" s="49"/>
      <c r="FO50" s="99">
        <f t="shared" si="158"/>
        <v>100000000</v>
      </c>
      <c r="FP50" s="10">
        <f t="shared" si="85"/>
        <v>10000000</v>
      </c>
      <c r="FQ50" s="10">
        <f t="shared" si="86"/>
        <v>-6000000</v>
      </c>
      <c r="FR50" s="10">
        <f t="shared" si="87"/>
        <v>-13000000</v>
      </c>
      <c r="FS50" s="10">
        <f t="shared" si="88"/>
        <v>0</v>
      </c>
      <c r="FT50" s="49"/>
      <c r="FU50" s="99">
        <v>115000000</v>
      </c>
      <c r="FV50" s="10">
        <f t="shared" si="89"/>
        <v>25000000</v>
      </c>
      <c r="FW50" s="10">
        <f t="shared" si="90"/>
        <v>9000000</v>
      </c>
      <c r="FX50" s="10">
        <f t="shared" si="91"/>
        <v>2000000</v>
      </c>
      <c r="FY50" s="10">
        <f t="shared" si="92"/>
        <v>15000000</v>
      </c>
      <c r="FZ50" s="49" t="s">
        <v>536</v>
      </c>
      <c r="GA50" s="99">
        <v>115000000</v>
      </c>
      <c r="GB50" s="99">
        <v>5000000</v>
      </c>
      <c r="GC50" s="99">
        <f t="shared" si="0"/>
        <v>120000000</v>
      </c>
      <c r="GD50" s="10">
        <f t="shared" si="58"/>
        <v>30000000</v>
      </c>
      <c r="GE50" s="10">
        <f t="shared" si="59"/>
        <v>14000000</v>
      </c>
      <c r="GF50" s="10">
        <f t="shared" si="60"/>
        <v>7000000</v>
      </c>
      <c r="GG50" s="10">
        <f t="shared" si="61"/>
        <v>20000000</v>
      </c>
      <c r="GH50" s="49" t="s">
        <v>536</v>
      </c>
      <c r="GI50" s="61">
        <v>138200000</v>
      </c>
      <c r="GJ50" s="99">
        <f t="shared" si="4"/>
        <v>18200000</v>
      </c>
      <c r="GK50" s="49" t="s">
        <v>387</v>
      </c>
      <c r="GL50" s="63">
        <v>115000000</v>
      </c>
      <c r="GM50" s="122">
        <f t="shared" si="5"/>
        <v>-5000000</v>
      </c>
      <c r="GN50" s="49"/>
      <c r="GO50" s="63">
        <v>117357887</v>
      </c>
      <c r="GP50" s="122">
        <f t="shared" si="6"/>
        <v>-2642113</v>
      </c>
      <c r="GQ50" s="122">
        <f t="shared" si="7"/>
        <v>2357887</v>
      </c>
      <c r="GR50" s="49"/>
      <c r="GS50" s="135">
        <f t="shared" si="8"/>
        <v>117357887</v>
      </c>
      <c r="GT50" s="130">
        <f t="shared" si="9"/>
        <v>-2642113</v>
      </c>
      <c r="GU50" s="130">
        <f t="shared" si="10"/>
        <v>2357887</v>
      </c>
      <c r="GV50" s="130">
        <f t="shared" si="11"/>
        <v>0</v>
      </c>
      <c r="GW50" s="49"/>
      <c r="GX50" s="63">
        <v>115000000</v>
      </c>
      <c r="GY50" s="122">
        <f t="shared" si="12"/>
        <v>-5000000</v>
      </c>
      <c r="GZ50" s="122">
        <f t="shared" si="13"/>
        <v>0</v>
      </c>
      <c r="HA50" s="122">
        <f t="shared" si="14"/>
        <v>-2357887</v>
      </c>
      <c r="HB50" s="122">
        <f t="shared" si="15"/>
        <v>-2357887</v>
      </c>
      <c r="HC50" s="49"/>
      <c r="HD50" s="63">
        <v>115000000</v>
      </c>
      <c r="HE50" s="122">
        <f t="shared" si="16"/>
        <v>-5000000</v>
      </c>
      <c r="HF50" s="122">
        <f t="shared" si="17"/>
        <v>0</v>
      </c>
      <c r="HG50" s="122">
        <f t="shared" si="197"/>
        <v>-2357887</v>
      </c>
      <c r="HH50" s="122">
        <f t="shared" si="18"/>
        <v>0</v>
      </c>
      <c r="HI50" s="49"/>
      <c r="HJ50" s="63">
        <v>117357887</v>
      </c>
      <c r="HK50" s="122">
        <f t="shared" si="19"/>
        <v>-2642113</v>
      </c>
      <c r="HL50" s="122">
        <f t="shared" si="20"/>
        <v>2357887</v>
      </c>
      <c r="HM50" s="122">
        <f t="shared" si="21"/>
        <v>0</v>
      </c>
      <c r="HN50" s="122">
        <f t="shared" si="22"/>
        <v>2357887</v>
      </c>
      <c r="HO50" s="49"/>
      <c r="HP50" s="64"/>
      <c r="HQ50" s="64">
        <f t="shared" si="23"/>
        <v>117357887</v>
      </c>
      <c r="HR50" s="63">
        <f t="shared" si="24"/>
        <v>117357887</v>
      </c>
      <c r="HS50" s="122">
        <f t="shared" si="25"/>
        <v>-2642113</v>
      </c>
      <c r="HT50" s="122">
        <f t="shared" si="26"/>
        <v>2357887</v>
      </c>
      <c r="HU50" s="122">
        <f t="shared" si="27"/>
        <v>0</v>
      </c>
      <c r="HV50" s="49"/>
      <c r="HW50" s="63">
        <v>143500000</v>
      </c>
      <c r="HX50" s="122">
        <f t="shared" si="28"/>
        <v>26142113</v>
      </c>
      <c r="HY50" s="49"/>
      <c r="HZ50" s="63">
        <v>154604742</v>
      </c>
      <c r="IA50" s="159">
        <f t="shared" si="29"/>
        <v>37246855</v>
      </c>
      <c r="IB50" s="159">
        <f t="shared" si="30"/>
        <v>11104742</v>
      </c>
      <c r="IC50" s="84" t="s">
        <v>537</v>
      </c>
      <c r="ID50" s="63">
        <v>154604742</v>
      </c>
      <c r="IE50" s="159">
        <f t="shared" si="31"/>
        <v>37246855</v>
      </c>
      <c r="IF50" s="159">
        <f t="shared" si="32"/>
        <v>11104742</v>
      </c>
      <c r="IG50" s="159">
        <f t="shared" si="33"/>
        <v>0</v>
      </c>
      <c r="IH50" s="84" t="s">
        <v>537</v>
      </c>
      <c r="IJ50" s="63">
        <v>149138383</v>
      </c>
      <c r="IK50" s="159">
        <f t="shared" si="34"/>
        <v>31780496</v>
      </c>
      <c r="IL50" s="159">
        <f t="shared" si="35"/>
        <v>5638383</v>
      </c>
      <c r="IM50" s="159">
        <f t="shared" si="36"/>
        <v>-5466359</v>
      </c>
      <c r="IN50" s="84"/>
      <c r="IO50" s="63">
        <v>149138383</v>
      </c>
      <c r="IP50" s="159">
        <f t="shared" si="37"/>
        <v>31780496</v>
      </c>
      <c r="IQ50" s="159">
        <f t="shared" si="38"/>
        <v>5638383</v>
      </c>
      <c r="IR50" s="159">
        <f t="shared" si="39"/>
        <v>-5466359</v>
      </c>
      <c r="IS50" s="159">
        <f t="shared" si="40"/>
        <v>0</v>
      </c>
      <c r="IT50" s="84"/>
      <c r="IU50" s="63">
        <v>154604742</v>
      </c>
      <c r="IV50" s="159">
        <f t="shared" si="41"/>
        <v>37246855</v>
      </c>
      <c r="IW50" s="159">
        <f t="shared" si="42"/>
        <v>11104742</v>
      </c>
      <c r="IX50" s="159">
        <f t="shared" si="43"/>
        <v>0</v>
      </c>
      <c r="IY50" s="159">
        <f t="shared" si="44"/>
        <v>5466359</v>
      </c>
      <c r="IZ50" s="84"/>
      <c r="JA50" s="63">
        <f>151704742+2900000</f>
        <v>154604742</v>
      </c>
      <c r="JB50" s="159">
        <f t="shared" si="45"/>
        <v>37246855</v>
      </c>
      <c r="JC50" s="159">
        <f t="shared" si="46"/>
        <v>11104742</v>
      </c>
      <c r="JD50" s="159">
        <f t="shared" si="47"/>
        <v>0</v>
      </c>
      <c r="JE50" s="159">
        <f t="shared" si="48"/>
        <v>5466359</v>
      </c>
      <c r="JF50" s="159">
        <f t="shared" si="49"/>
        <v>0</v>
      </c>
      <c r="JG50" s="84" t="s">
        <v>538</v>
      </c>
      <c r="JH50" s="63">
        <v>219424271</v>
      </c>
      <c r="JI50" s="159">
        <f t="shared" si="50"/>
        <v>75924271</v>
      </c>
      <c r="JJ50" s="159">
        <f t="shared" si="51"/>
        <v>64819529</v>
      </c>
      <c r="JK50" s="77"/>
      <c r="JL50" s="64">
        <v>243804746</v>
      </c>
      <c r="JM50" s="159">
        <f t="shared" si="52"/>
        <v>89200004</v>
      </c>
      <c r="JN50" s="159">
        <f t="shared" si="53"/>
        <v>24380475</v>
      </c>
      <c r="JO50" s="13"/>
    </row>
    <row r="51" spans="1:275" ht="12.75" hidden="1" customHeight="1" x14ac:dyDescent="0.2">
      <c r="A51" s="110" t="s">
        <v>539</v>
      </c>
      <c r="B51" s="110"/>
      <c r="C51" s="12" t="s">
        <v>540</v>
      </c>
      <c r="D51" s="65">
        <v>731625</v>
      </c>
      <c r="E51" s="65">
        <v>0</v>
      </c>
      <c r="F51" s="10">
        <f t="shared" si="93"/>
        <v>-731625</v>
      </c>
      <c r="G51" s="10">
        <v>0</v>
      </c>
      <c r="H51" s="10">
        <f t="shared" si="94"/>
        <v>-731625</v>
      </c>
      <c r="I51" s="10">
        <f t="shared" si="163"/>
        <v>0</v>
      </c>
      <c r="J51" s="13" t="s">
        <v>258</v>
      </c>
      <c r="K51" s="63">
        <v>0</v>
      </c>
      <c r="L51" s="63">
        <f t="shared" si="95"/>
        <v>-731625</v>
      </c>
      <c r="M51" s="63">
        <f t="shared" si="164"/>
        <v>0</v>
      </c>
      <c r="N51" s="63">
        <f t="shared" si="96"/>
        <v>0</v>
      </c>
      <c r="O51" s="63">
        <v>736898</v>
      </c>
      <c r="P51" s="63">
        <f t="shared" si="97"/>
        <v>5273</v>
      </c>
      <c r="Q51" s="63">
        <f t="shared" si="165"/>
        <v>736898</v>
      </c>
      <c r="R51" s="63">
        <f t="shared" si="98"/>
        <v>736898</v>
      </c>
      <c r="S51" s="63">
        <v>736898</v>
      </c>
      <c r="T51" s="63">
        <f t="shared" si="99"/>
        <v>5273</v>
      </c>
      <c r="U51" s="63">
        <f t="shared" si="166"/>
        <v>736898</v>
      </c>
      <c r="V51" s="63">
        <f t="shared" si="159"/>
        <v>736898</v>
      </c>
      <c r="W51" s="63">
        <f t="shared" si="100"/>
        <v>0</v>
      </c>
      <c r="X51" s="63">
        <v>736898</v>
      </c>
      <c r="Y51" s="63">
        <f t="shared" si="167"/>
        <v>5273</v>
      </c>
      <c r="Z51" s="63">
        <f t="shared" si="168"/>
        <v>736898</v>
      </c>
      <c r="AA51" s="63">
        <f t="shared" si="101"/>
        <v>736898</v>
      </c>
      <c r="AB51" s="63">
        <f t="shared" si="102"/>
        <v>0</v>
      </c>
      <c r="AC51" s="63">
        <v>736898</v>
      </c>
      <c r="AD51" s="63">
        <f t="shared" si="169"/>
        <v>5273</v>
      </c>
      <c r="AE51" s="63">
        <f t="shared" si="103"/>
        <v>0</v>
      </c>
      <c r="AF51" s="63">
        <f t="shared" si="62"/>
        <v>0</v>
      </c>
      <c r="AG51" s="63">
        <v>736898</v>
      </c>
      <c r="AH51" s="63">
        <f t="shared" si="170"/>
        <v>5273</v>
      </c>
      <c r="AI51" s="63"/>
      <c r="AJ51" s="63">
        <f t="shared" si="104"/>
        <v>736898</v>
      </c>
      <c r="AK51" s="63"/>
      <c r="AL51" s="63">
        <v>-440000</v>
      </c>
      <c r="AM51" s="63">
        <f t="shared" si="105"/>
        <v>296898</v>
      </c>
      <c r="AN51" s="63">
        <v>0</v>
      </c>
      <c r="AO51" s="63">
        <f t="shared" si="106"/>
        <v>-296898</v>
      </c>
      <c r="AP51" s="63"/>
      <c r="AQ51" s="63">
        <v>0</v>
      </c>
      <c r="AR51" s="63">
        <f t="shared" si="107"/>
        <v>-296898</v>
      </c>
      <c r="AS51" s="63">
        <f t="shared" si="108"/>
        <v>0</v>
      </c>
      <c r="AT51" s="63">
        <v>0</v>
      </c>
      <c r="AU51" s="63">
        <f t="shared" si="109"/>
        <v>-296898</v>
      </c>
      <c r="AV51" s="63">
        <f t="shared" si="110"/>
        <v>0</v>
      </c>
      <c r="AW51" s="63">
        <f t="shared" si="111"/>
        <v>0</v>
      </c>
      <c r="AX51" s="63"/>
      <c r="AY51" s="63">
        <v>500000</v>
      </c>
      <c r="AZ51" s="63">
        <f t="shared" si="112"/>
        <v>203102</v>
      </c>
      <c r="BA51" s="63">
        <f t="shared" si="113"/>
        <v>500000</v>
      </c>
      <c r="BB51" s="63">
        <f t="shared" si="114"/>
        <v>500000</v>
      </c>
      <c r="BC51" s="40" t="s">
        <v>541</v>
      </c>
      <c r="BD51" s="63">
        <v>700000</v>
      </c>
      <c r="BE51" s="63">
        <f t="shared" si="115"/>
        <v>403102</v>
      </c>
      <c r="BF51" s="63">
        <f t="shared" si="116"/>
        <v>700000</v>
      </c>
      <c r="BG51" s="63">
        <f t="shared" si="117"/>
        <v>700000</v>
      </c>
      <c r="BH51" s="63">
        <f t="shared" si="118"/>
        <v>200000</v>
      </c>
      <c r="BI51" s="49"/>
      <c r="BJ51" s="63">
        <v>350000</v>
      </c>
      <c r="BK51" s="64">
        <v>-350000</v>
      </c>
      <c r="BL51" s="63">
        <f t="shared" si="119"/>
        <v>0</v>
      </c>
      <c r="BM51" s="65">
        <v>350000</v>
      </c>
      <c r="BN51" s="63">
        <f t="shared" si="120"/>
        <v>350000</v>
      </c>
      <c r="BO51" s="64">
        <f t="shared" si="63"/>
        <v>53102</v>
      </c>
      <c r="BP51" s="63">
        <f t="shared" si="64"/>
        <v>350000</v>
      </c>
      <c r="BQ51" s="63">
        <f t="shared" si="65"/>
        <v>350000</v>
      </c>
      <c r="BR51" s="63">
        <f t="shared" si="66"/>
        <v>-350000</v>
      </c>
      <c r="BS51" s="63">
        <f t="shared" si="67"/>
        <v>0</v>
      </c>
      <c r="BT51" s="49" t="s">
        <v>542</v>
      </c>
      <c r="BU51" s="49"/>
      <c r="BV51" s="48">
        <f t="shared" si="121"/>
        <v>350000</v>
      </c>
      <c r="BW51" s="48"/>
      <c r="BX51" s="48">
        <f t="shared" si="122"/>
        <v>350000</v>
      </c>
      <c r="BY51" s="48">
        <v>-350000</v>
      </c>
      <c r="BZ51" s="58">
        <v>0</v>
      </c>
      <c r="CA51" s="58">
        <v>0</v>
      </c>
      <c r="CB51" s="55">
        <f t="shared" si="205"/>
        <v>0</v>
      </c>
      <c r="CC51" s="49"/>
      <c r="CD51" s="39">
        <v>0</v>
      </c>
      <c r="CE51" s="58">
        <f t="shared" si="124"/>
        <v>0</v>
      </c>
      <c r="CF51" s="58">
        <f t="shared" si="125"/>
        <v>0</v>
      </c>
      <c r="CG51" s="49"/>
      <c r="CH51" s="39">
        <v>0</v>
      </c>
      <c r="CI51" s="58">
        <f t="shared" si="126"/>
        <v>0</v>
      </c>
      <c r="CJ51" s="58">
        <f t="shared" si="127"/>
        <v>0</v>
      </c>
      <c r="CK51" s="58">
        <f t="shared" si="128"/>
        <v>0</v>
      </c>
      <c r="CL51" s="49"/>
      <c r="CM51" s="39">
        <v>300000</v>
      </c>
      <c r="CN51" s="58">
        <f t="shared" si="160"/>
        <v>300000</v>
      </c>
      <c r="CO51" s="58">
        <f t="shared" si="129"/>
        <v>300000</v>
      </c>
      <c r="CP51" s="58">
        <f t="shared" si="130"/>
        <v>300000</v>
      </c>
      <c r="CQ51" s="49"/>
      <c r="CR51" s="39">
        <v>300000</v>
      </c>
      <c r="CS51" s="58">
        <f t="shared" si="131"/>
        <v>300000</v>
      </c>
      <c r="CT51" s="58">
        <f t="shared" si="132"/>
        <v>300000</v>
      </c>
      <c r="CU51" s="58">
        <f t="shared" si="133"/>
        <v>300000</v>
      </c>
      <c r="CV51" s="58">
        <f t="shared" si="134"/>
        <v>0</v>
      </c>
      <c r="CW51" s="49"/>
      <c r="CX51" s="39">
        <v>165000</v>
      </c>
      <c r="CY51" s="58">
        <f t="shared" si="196"/>
        <v>165000</v>
      </c>
      <c r="CZ51" s="58">
        <f t="shared" si="69"/>
        <v>165000</v>
      </c>
      <c r="DA51" s="58">
        <f t="shared" si="70"/>
        <v>165000</v>
      </c>
      <c r="DB51" s="58">
        <f t="shared" si="71"/>
        <v>-135000</v>
      </c>
      <c r="DC51" s="49" t="s">
        <v>543</v>
      </c>
      <c r="DD51" s="39">
        <v>0</v>
      </c>
      <c r="DE51" s="58">
        <f t="shared" si="72"/>
        <v>0</v>
      </c>
      <c r="DF51" s="58">
        <f t="shared" si="73"/>
        <v>0</v>
      </c>
      <c r="DG51" s="58">
        <f t="shared" si="135"/>
        <v>-165000</v>
      </c>
      <c r="DH51" s="49"/>
      <c r="DI51" s="39">
        <v>165000</v>
      </c>
      <c r="DJ51" s="49" t="s">
        <v>543</v>
      </c>
      <c r="DK51" s="61"/>
      <c r="DL51" s="58">
        <f t="shared" si="74"/>
        <v>165000</v>
      </c>
      <c r="DM51" s="73">
        <f t="shared" si="75"/>
        <v>165000</v>
      </c>
      <c r="DN51" s="81">
        <v>0</v>
      </c>
      <c r="DO51" s="10">
        <f t="shared" si="136"/>
        <v>-165000</v>
      </c>
      <c r="DP51" s="49" t="s">
        <v>544</v>
      </c>
      <c r="DQ51" s="78">
        <v>0</v>
      </c>
      <c r="DR51" s="78"/>
      <c r="DS51" s="81">
        <f t="shared" si="179"/>
        <v>0</v>
      </c>
      <c r="DT51" s="11">
        <f t="shared" si="137"/>
        <v>-165000</v>
      </c>
      <c r="DU51" s="10">
        <f t="shared" si="138"/>
        <v>0</v>
      </c>
      <c r="DV51" s="10">
        <f t="shared" si="139"/>
        <v>-165000</v>
      </c>
      <c r="DW51" s="10">
        <f t="shared" si="140"/>
        <v>0</v>
      </c>
      <c r="DX51" s="49"/>
      <c r="DY51" s="86"/>
      <c r="DZ51" s="81">
        <v>100000</v>
      </c>
      <c r="EA51" s="11">
        <f t="shared" si="180"/>
        <v>0</v>
      </c>
      <c r="EB51" s="10">
        <f t="shared" si="181"/>
        <v>0</v>
      </c>
      <c r="EC51" s="10">
        <f t="shared" si="143"/>
        <v>-65000</v>
      </c>
      <c r="ED51" s="10">
        <f t="shared" si="144"/>
        <v>100000</v>
      </c>
      <c r="EE51" s="10">
        <f t="shared" si="145"/>
        <v>100000</v>
      </c>
      <c r="EF51" s="87"/>
      <c r="EG51" s="39">
        <v>100000</v>
      </c>
      <c r="EH51" s="81">
        <f t="shared" si="146"/>
        <v>200000</v>
      </c>
      <c r="EI51" s="11">
        <f t="shared" si="182"/>
        <v>0</v>
      </c>
      <c r="EJ51" s="10">
        <f t="shared" si="183"/>
        <v>100000</v>
      </c>
      <c r="EK51" s="10">
        <f t="shared" si="149"/>
        <v>35000</v>
      </c>
      <c r="EL51" s="10">
        <f t="shared" si="150"/>
        <v>200000</v>
      </c>
      <c r="EM51" s="10">
        <f t="shared" si="151"/>
        <v>200000</v>
      </c>
      <c r="EN51" s="10">
        <f t="shared" si="152"/>
        <v>100000</v>
      </c>
      <c r="EO51" s="87" t="s">
        <v>420</v>
      </c>
      <c r="EP51" s="78">
        <v>200000</v>
      </c>
      <c r="EQ51" s="81">
        <v>200000</v>
      </c>
      <c r="ER51" s="81"/>
      <c r="ES51" s="81">
        <f t="shared" si="153"/>
        <v>200000</v>
      </c>
      <c r="ET51" s="10">
        <f t="shared" si="154"/>
        <v>200000</v>
      </c>
      <c r="EU51" s="10">
        <f t="shared" si="155"/>
        <v>35000</v>
      </c>
      <c r="EV51" s="87" t="s">
        <v>545</v>
      </c>
      <c r="EW51" s="95"/>
      <c r="EX51" s="81">
        <v>0</v>
      </c>
      <c r="EY51" s="10">
        <f t="shared" si="156"/>
        <v>-200000</v>
      </c>
      <c r="EZ51" s="49" t="s">
        <v>205</v>
      </c>
      <c r="FA51" s="100">
        <v>0</v>
      </c>
      <c r="FB51" s="10">
        <f t="shared" si="77"/>
        <v>-200000</v>
      </c>
      <c r="FC51" s="10">
        <f t="shared" si="78"/>
        <v>0</v>
      </c>
      <c r="FD51" s="49" t="s">
        <v>205</v>
      </c>
      <c r="FE51" s="81">
        <f t="shared" si="157"/>
        <v>0</v>
      </c>
      <c r="FF51" s="10">
        <f t="shared" si="79"/>
        <v>-200000</v>
      </c>
      <c r="FG51" s="10">
        <f t="shared" si="80"/>
        <v>0</v>
      </c>
      <c r="FH51" s="10">
        <f t="shared" si="81"/>
        <v>0</v>
      </c>
      <c r="FI51" s="49"/>
      <c r="FJ51" s="81">
        <v>0</v>
      </c>
      <c r="FK51" s="10">
        <f t="shared" si="82"/>
        <v>-200000</v>
      </c>
      <c r="FL51" s="10">
        <f t="shared" si="83"/>
        <v>0</v>
      </c>
      <c r="FM51" s="10">
        <f t="shared" si="84"/>
        <v>0</v>
      </c>
      <c r="FN51" s="49" t="s">
        <v>205</v>
      </c>
      <c r="FO51" s="99">
        <f t="shared" si="158"/>
        <v>0</v>
      </c>
      <c r="FP51" s="10">
        <f t="shared" si="85"/>
        <v>-200000</v>
      </c>
      <c r="FQ51" s="10">
        <f t="shared" si="86"/>
        <v>0</v>
      </c>
      <c r="FR51" s="10">
        <f t="shared" si="87"/>
        <v>0</v>
      </c>
      <c r="FS51" s="10">
        <f t="shared" si="88"/>
        <v>0</v>
      </c>
      <c r="FT51" s="49" t="s">
        <v>205</v>
      </c>
      <c r="FU51" s="99">
        <v>0</v>
      </c>
      <c r="FV51" s="10">
        <f t="shared" si="89"/>
        <v>-200000</v>
      </c>
      <c r="FW51" s="10">
        <f t="shared" si="90"/>
        <v>0</v>
      </c>
      <c r="FX51" s="10">
        <f t="shared" si="91"/>
        <v>0</v>
      </c>
      <c r="FY51" s="10">
        <f t="shared" si="92"/>
        <v>0</v>
      </c>
      <c r="FZ51" s="49" t="s">
        <v>205</v>
      </c>
      <c r="GA51" s="99">
        <v>0</v>
      </c>
      <c r="GB51" s="99"/>
      <c r="GC51" s="99">
        <f t="shared" si="0"/>
        <v>0</v>
      </c>
      <c r="GD51" s="10">
        <f t="shared" si="58"/>
        <v>-200000</v>
      </c>
      <c r="GE51" s="10">
        <f t="shared" si="59"/>
        <v>0</v>
      </c>
      <c r="GF51" s="10">
        <f t="shared" si="60"/>
        <v>0</v>
      </c>
      <c r="GG51" s="10">
        <f t="shared" si="61"/>
        <v>0</v>
      </c>
      <c r="GH51" s="49" t="s">
        <v>205</v>
      </c>
      <c r="GI51" s="61">
        <v>0</v>
      </c>
      <c r="GJ51" s="99">
        <f t="shared" si="4"/>
        <v>0</v>
      </c>
      <c r="GK51" s="49"/>
      <c r="GL51" s="63"/>
      <c r="GM51" s="122">
        <f t="shared" si="5"/>
        <v>0</v>
      </c>
      <c r="GN51" s="49"/>
      <c r="GO51" s="63">
        <v>0</v>
      </c>
      <c r="GP51" s="122">
        <f t="shared" si="6"/>
        <v>0</v>
      </c>
      <c r="GQ51" s="122">
        <f t="shared" si="7"/>
        <v>0</v>
      </c>
      <c r="GR51" s="49"/>
      <c r="GS51" s="135">
        <f t="shared" si="8"/>
        <v>0</v>
      </c>
      <c r="GT51" s="130">
        <f t="shared" si="9"/>
        <v>0</v>
      </c>
      <c r="GU51" s="130">
        <f t="shared" si="10"/>
        <v>0</v>
      </c>
      <c r="GV51" s="130">
        <f t="shared" si="11"/>
        <v>0</v>
      </c>
      <c r="GW51" s="49"/>
      <c r="GX51" s="63">
        <v>0</v>
      </c>
      <c r="GY51" s="122">
        <f t="shared" si="12"/>
        <v>0</v>
      </c>
      <c r="GZ51" s="122">
        <f t="shared" si="13"/>
        <v>0</v>
      </c>
      <c r="HA51" s="122">
        <f t="shared" si="14"/>
        <v>0</v>
      </c>
      <c r="HB51" s="122">
        <f t="shared" si="15"/>
        <v>0</v>
      </c>
      <c r="HC51" s="49"/>
      <c r="HD51" s="63">
        <v>0</v>
      </c>
      <c r="HE51" s="122">
        <f t="shared" si="16"/>
        <v>0</v>
      </c>
      <c r="HF51" s="122">
        <f t="shared" si="17"/>
        <v>0</v>
      </c>
      <c r="HG51" s="122">
        <f t="shared" si="197"/>
        <v>0</v>
      </c>
      <c r="HH51" s="122">
        <f t="shared" si="18"/>
        <v>0</v>
      </c>
      <c r="HI51" s="49"/>
      <c r="HJ51" s="63">
        <v>0</v>
      </c>
      <c r="HK51" s="122">
        <f t="shared" si="19"/>
        <v>0</v>
      </c>
      <c r="HL51" s="122">
        <f t="shared" si="20"/>
        <v>0</v>
      </c>
      <c r="HM51" s="122">
        <f t="shared" si="21"/>
        <v>0</v>
      </c>
      <c r="HN51" s="122">
        <f t="shared" si="22"/>
        <v>0</v>
      </c>
      <c r="HO51" s="49"/>
      <c r="HP51" s="64"/>
      <c r="HQ51" s="64">
        <f t="shared" si="23"/>
        <v>0</v>
      </c>
      <c r="HR51" s="63">
        <f t="shared" si="24"/>
        <v>0</v>
      </c>
      <c r="HS51" s="122">
        <f t="shared" si="25"/>
        <v>0</v>
      </c>
      <c r="HT51" s="122">
        <f t="shared" si="26"/>
        <v>0</v>
      </c>
      <c r="HU51" s="122">
        <f t="shared" si="27"/>
        <v>0</v>
      </c>
      <c r="HV51" s="49"/>
      <c r="HW51" s="63"/>
      <c r="HX51" s="122">
        <f t="shared" si="28"/>
        <v>0</v>
      </c>
      <c r="HY51" s="49"/>
      <c r="HZ51" s="63"/>
      <c r="IA51" s="159">
        <f t="shared" si="29"/>
        <v>0</v>
      </c>
      <c r="IB51" s="159">
        <f t="shared" si="30"/>
        <v>0</v>
      </c>
      <c r="IC51" s="84"/>
      <c r="ID51" s="63"/>
      <c r="IE51" s="159">
        <f t="shared" si="31"/>
        <v>0</v>
      </c>
      <c r="IF51" s="159">
        <f t="shared" si="32"/>
        <v>0</v>
      </c>
      <c r="IG51" s="159">
        <f t="shared" si="33"/>
        <v>0</v>
      </c>
      <c r="IH51" s="84"/>
      <c r="IJ51" s="63"/>
      <c r="IK51" s="159">
        <f t="shared" si="34"/>
        <v>0</v>
      </c>
      <c r="IL51" s="159">
        <f t="shared" si="35"/>
        <v>0</v>
      </c>
      <c r="IM51" s="159">
        <f t="shared" si="36"/>
        <v>0</v>
      </c>
      <c r="IN51" s="84"/>
      <c r="IO51" s="63"/>
      <c r="IP51" s="159">
        <f t="shared" si="37"/>
        <v>0</v>
      </c>
      <c r="IQ51" s="159">
        <f t="shared" si="38"/>
        <v>0</v>
      </c>
      <c r="IR51" s="159">
        <f t="shared" si="39"/>
        <v>0</v>
      </c>
      <c r="IS51" s="159">
        <f t="shared" si="40"/>
        <v>0</v>
      </c>
      <c r="IT51" s="84"/>
      <c r="IU51" s="63"/>
      <c r="IV51" s="159">
        <f t="shared" si="41"/>
        <v>0</v>
      </c>
      <c r="IW51" s="159">
        <f t="shared" si="42"/>
        <v>0</v>
      </c>
      <c r="IX51" s="159">
        <f t="shared" si="43"/>
        <v>0</v>
      </c>
      <c r="IY51" s="159">
        <f t="shared" si="44"/>
        <v>0</v>
      </c>
      <c r="IZ51" s="84"/>
      <c r="JA51" s="63"/>
      <c r="JB51" s="159">
        <f t="shared" si="45"/>
        <v>0</v>
      </c>
      <c r="JC51" s="159">
        <f t="shared" si="46"/>
        <v>0</v>
      </c>
      <c r="JD51" s="159">
        <f t="shared" si="47"/>
        <v>0</v>
      </c>
      <c r="JE51" s="159">
        <f t="shared" si="48"/>
        <v>0</v>
      </c>
      <c r="JF51" s="159">
        <f t="shared" si="49"/>
        <v>0</v>
      </c>
      <c r="JG51" s="84"/>
      <c r="JH51" s="63"/>
      <c r="JI51" s="159">
        <f t="shared" si="50"/>
        <v>0</v>
      </c>
      <c r="JJ51" s="159">
        <f t="shared" si="51"/>
        <v>0</v>
      </c>
      <c r="JK51" s="77"/>
      <c r="JL51" s="64"/>
      <c r="JM51" s="159">
        <f t="shared" si="52"/>
        <v>0</v>
      </c>
      <c r="JN51" s="159">
        <f t="shared" si="53"/>
        <v>0</v>
      </c>
      <c r="JO51" s="13"/>
    </row>
    <row r="52" spans="1:275" ht="24" x14ac:dyDescent="0.2">
      <c r="A52" s="9" t="s">
        <v>546</v>
      </c>
      <c r="B52" s="171"/>
      <c r="C52" s="12" t="s">
        <v>547</v>
      </c>
      <c r="D52" s="65">
        <v>771682</v>
      </c>
      <c r="E52" s="65">
        <v>771681</v>
      </c>
      <c r="F52" s="10">
        <f t="shared" si="93"/>
        <v>-1</v>
      </c>
      <c r="G52" s="10">
        <v>771681</v>
      </c>
      <c r="H52" s="10">
        <f t="shared" si="94"/>
        <v>-1</v>
      </c>
      <c r="I52" s="10">
        <f t="shared" si="163"/>
        <v>0</v>
      </c>
      <c r="J52" s="13"/>
      <c r="K52" s="63">
        <v>771681</v>
      </c>
      <c r="L52" s="63">
        <f t="shared" si="95"/>
        <v>-1</v>
      </c>
      <c r="M52" s="63">
        <f t="shared" si="164"/>
        <v>0</v>
      </c>
      <c r="N52" s="63">
        <f t="shared" si="96"/>
        <v>0</v>
      </c>
      <c r="O52" s="63">
        <v>0</v>
      </c>
      <c r="P52" s="63">
        <f t="shared" si="97"/>
        <v>-771682</v>
      </c>
      <c r="Q52" s="63">
        <f t="shared" si="165"/>
        <v>-771681</v>
      </c>
      <c r="R52" s="63">
        <f t="shared" si="98"/>
        <v>-771681</v>
      </c>
      <c r="S52" s="63">
        <v>0</v>
      </c>
      <c r="T52" s="63">
        <f t="shared" si="99"/>
        <v>-771682</v>
      </c>
      <c r="U52" s="63">
        <f t="shared" si="166"/>
        <v>-771681</v>
      </c>
      <c r="V52" s="63">
        <f t="shared" si="159"/>
        <v>-771681</v>
      </c>
      <c r="W52" s="63">
        <f t="shared" si="100"/>
        <v>0</v>
      </c>
      <c r="X52" s="63">
        <v>771681</v>
      </c>
      <c r="Y52" s="63">
        <f t="shared" si="167"/>
        <v>-1</v>
      </c>
      <c r="Z52" s="63">
        <f t="shared" si="168"/>
        <v>0</v>
      </c>
      <c r="AA52" s="63">
        <f t="shared" si="101"/>
        <v>0</v>
      </c>
      <c r="AB52" s="63">
        <f t="shared" si="102"/>
        <v>771681</v>
      </c>
      <c r="AC52" s="63">
        <v>771681</v>
      </c>
      <c r="AD52" s="63">
        <f t="shared" si="169"/>
        <v>-1</v>
      </c>
      <c r="AE52" s="63">
        <f t="shared" si="103"/>
        <v>0</v>
      </c>
      <c r="AF52" s="63">
        <f t="shared" si="62"/>
        <v>0</v>
      </c>
      <c r="AG52" s="63">
        <v>771681</v>
      </c>
      <c r="AH52" s="63">
        <f t="shared" si="170"/>
        <v>-1</v>
      </c>
      <c r="AI52" s="63"/>
      <c r="AJ52" s="63">
        <f t="shared" si="104"/>
        <v>771681</v>
      </c>
      <c r="AK52" s="63"/>
      <c r="AL52" s="63"/>
      <c r="AM52" s="63">
        <f t="shared" si="105"/>
        <v>771681</v>
      </c>
      <c r="AN52" s="63">
        <v>770481</v>
      </c>
      <c r="AO52" s="63">
        <f t="shared" si="106"/>
        <v>-1200</v>
      </c>
      <c r="AP52" s="63"/>
      <c r="AQ52" s="63">
        <v>770481</v>
      </c>
      <c r="AR52" s="63">
        <f t="shared" si="107"/>
        <v>-1200</v>
      </c>
      <c r="AS52" s="63">
        <f t="shared" si="108"/>
        <v>0</v>
      </c>
      <c r="AT52" s="63">
        <v>770481</v>
      </c>
      <c r="AU52" s="63">
        <f t="shared" si="109"/>
        <v>-1200</v>
      </c>
      <c r="AV52" s="63">
        <f t="shared" si="110"/>
        <v>0</v>
      </c>
      <c r="AW52" s="63">
        <f t="shared" si="111"/>
        <v>0</v>
      </c>
      <c r="AX52" s="63"/>
      <c r="AY52" s="63">
        <v>770481</v>
      </c>
      <c r="AZ52" s="63">
        <f t="shared" si="112"/>
        <v>-1200</v>
      </c>
      <c r="BA52" s="63" t="s">
        <v>35</v>
      </c>
      <c r="BB52" s="63">
        <f t="shared" si="114"/>
        <v>0</v>
      </c>
      <c r="BC52" s="40"/>
      <c r="BD52" s="63">
        <v>770481</v>
      </c>
      <c r="BE52" s="63">
        <f t="shared" si="115"/>
        <v>-1200</v>
      </c>
      <c r="BF52" s="63">
        <f t="shared" si="116"/>
        <v>0</v>
      </c>
      <c r="BG52" s="63">
        <f t="shared" si="117"/>
        <v>0</v>
      </c>
      <c r="BH52" s="63">
        <f t="shared" si="118"/>
        <v>0</v>
      </c>
      <c r="BI52" s="49"/>
      <c r="BJ52" s="63">
        <v>770481</v>
      </c>
      <c r="BK52" s="64"/>
      <c r="BL52" s="63">
        <f t="shared" si="119"/>
        <v>770481</v>
      </c>
      <c r="BM52" s="65"/>
      <c r="BN52" s="63">
        <f t="shared" si="120"/>
        <v>770481</v>
      </c>
      <c r="BO52" s="64">
        <f t="shared" si="63"/>
        <v>-1200</v>
      </c>
      <c r="BP52" s="63">
        <f t="shared" si="64"/>
        <v>0</v>
      </c>
      <c r="BQ52" s="63">
        <f t="shared" si="65"/>
        <v>0</v>
      </c>
      <c r="BR52" s="63">
        <f t="shared" si="66"/>
        <v>0</v>
      </c>
      <c r="BS52" s="63">
        <f t="shared" si="67"/>
        <v>0</v>
      </c>
      <c r="BT52" s="49"/>
      <c r="BU52" s="49"/>
      <c r="BV52" s="48">
        <f t="shared" si="121"/>
        <v>770481</v>
      </c>
      <c r="BW52" s="48">
        <v>-7705</v>
      </c>
      <c r="BX52" s="48">
        <f t="shared" si="122"/>
        <v>762776</v>
      </c>
      <c r="BY52" s="48"/>
      <c r="BZ52" s="58">
        <v>762776</v>
      </c>
      <c r="CA52" s="58">
        <v>788088</v>
      </c>
      <c r="CB52" s="55">
        <f t="shared" si="205"/>
        <v>25312</v>
      </c>
      <c r="CC52" s="49"/>
      <c r="CD52" s="39">
        <v>788087</v>
      </c>
      <c r="CE52" s="58">
        <f t="shared" si="124"/>
        <v>25311</v>
      </c>
      <c r="CF52" s="58">
        <f t="shared" si="125"/>
        <v>-1</v>
      </c>
      <c r="CG52" s="49"/>
      <c r="CH52" s="39">
        <v>788087</v>
      </c>
      <c r="CI52" s="58">
        <f t="shared" si="126"/>
        <v>25311</v>
      </c>
      <c r="CJ52" s="58">
        <f t="shared" si="127"/>
        <v>-1</v>
      </c>
      <c r="CK52" s="58">
        <f t="shared" si="128"/>
        <v>0</v>
      </c>
      <c r="CL52" s="49"/>
      <c r="CM52" s="39">
        <v>788088</v>
      </c>
      <c r="CN52" s="58">
        <f t="shared" si="160"/>
        <v>25312</v>
      </c>
      <c r="CO52" s="58">
        <f t="shared" si="129"/>
        <v>0</v>
      </c>
      <c r="CP52" s="58">
        <f t="shared" si="130"/>
        <v>1</v>
      </c>
      <c r="CQ52" s="49"/>
      <c r="CR52" s="39">
        <v>788088</v>
      </c>
      <c r="CS52" s="58">
        <f t="shared" si="131"/>
        <v>25312</v>
      </c>
      <c r="CT52" s="58">
        <f t="shared" si="132"/>
        <v>0</v>
      </c>
      <c r="CU52" s="58">
        <f t="shared" si="133"/>
        <v>1</v>
      </c>
      <c r="CV52" s="58">
        <f t="shared" si="134"/>
        <v>0</v>
      </c>
      <c r="CW52" s="49"/>
      <c r="CX52" s="39">
        <v>520481</v>
      </c>
      <c r="CY52" s="58">
        <f t="shared" si="196"/>
        <v>-242295</v>
      </c>
      <c r="CZ52" s="58">
        <f t="shared" si="69"/>
        <v>-267607</v>
      </c>
      <c r="DA52" s="58">
        <f t="shared" si="70"/>
        <v>-267606</v>
      </c>
      <c r="DB52" s="58">
        <f t="shared" si="71"/>
        <v>-267607</v>
      </c>
      <c r="DC52" s="70" t="s">
        <v>548</v>
      </c>
      <c r="DD52" s="39">
        <v>520481</v>
      </c>
      <c r="DE52" s="58">
        <f t="shared" si="72"/>
        <v>-242295</v>
      </c>
      <c r="DF52" s="58">
        <f t="shared" si="73"/>
        <v>-267607</v>
      </c>
      <c r="DG52" s="58">
        <f t="shared" si="135"/>
        <v>0</v>
      </c>
      <c r="DH52" s="70" t="s">
        <v>548</v>
      </c>
      <c r="DI52" s="39">
        <v>520481</v>
      </c>
      <c r="DJ52" s="80" t="s">
        <v>548</v>
      </c>
      <c r="DK52" s="93"/>
      <c r="DL52" s="58">
        <f t="shared" si="74"/>
        <v>520481</v>
      </c>
      <c r="DM52" s="73">
        <f t="shared" si="75"/>
        <v>-242295</v>
      </c>
      <c r="DN52" s="81">
        <v>524492</v>
      </c>
      <c r="DO52" s="10">
        <f t="shared" si="136"/>
        <v>4011</v>
      </c>
      <c r="DP52" s="54"/>
      <c r="DQ52" s="78">
        <v>522978</v>
      </c>
      <c r="DR52" s="78"/>
      <c r="DS52" s="81">
        <f t="shared" si="179"/>
        <v>522978</v>
      </c>
      <c r="DT52" s="11">
        <f t="shared" si="137"/>
        <v>2497</v>
      </c>
      <c r="DU52" s="10">
        <f t="shared" si="138"/>
        <v>-1514</v>
      </c>
      <c r="DV52" s="10">
        <f t="shared" si="139"/>
        <v>2497</v>
      </c>
      <c r="DW52" s="10">
        <f t="shared" si="140"/>
        <v>-1514</v>
      </c>
      <c r="DX52" s="54"/>
      <c r="DY52" s="86"/>
      <c r="DZ52" s="81">
        <v>524492</v>
      </c>
      <c r="EA52" s="11">
        <f t="shared" si="180"/>
        <v>-522978</v>
      </c>
      <c r="EB52" s="10">
        <f t="shared" si="181"/>
        <v>1514</v>
      </c>
      <c r="EC52" s="10">
        <f t="shared" si="143"/>
        <v>4011</v>
      </c>
      <c r="ED52" s="10">
        <f t="shared" si="144"/>
        <v>0</v>
      </c>
      <c r="EE52" s="10">
        <f t="shared" si="145"/>
        <v>1514</v>
      </c>
      <c r="EF52" s="87"/>
      <c r="EG52" s="39"/>
      <c r="EH52" s="81">
        <f t="shared" si="146"/>
        <v>524492</v>
      </c>
      <c r="EI52" s="11">
        <f t="shared" si="182"/>
        <v>-522978</v>
      </c>
      <c r="EJ52" s="10">
        <f t="shared" si="183"/>
        <v>0</v>
      </c>
      <c r="EK52" s="10">
        <f t="shared" si="149"/>
        <v>4011</v>
      </c>
      <c r="EL52" s="10">
        <f t="shared" si="150"/>
        <v>0</v>
      </c>
      <c r="EM52" s="10">
        <f t="shared" si="151"/>
        <v>1514</v>
      </c>
      <c r="EN52" s="10">
        <f t="shared" si="152"/>
        <v>0</v>
      </c>
      <c r="EO52" s="87"/>
      <c r="EP52" s="78">
        <v>522978</v>
      </c>
      <c r="EQ52" s="81">
        <v>522978</v>
      </c>
      <c r="ER52" s="81"/>
      <c r="ES52" s="81">
        <f t="shared" si="153"/>
        <v>522978</v>
      </c>
      <c r="ET52" s="10">
        <f t="shared" si="154"/>
        <v>-1514</v>
      </c>
      <c r="EU52" s="10">
        <f t="shared" si="155"/>
        <v>2497</v>
      </c>
      <c r="EV52" s="87"/>
      <c r="EW52" s="95"/>
      <c r="EX52" s="81">
        <v>578231</v>
      </c>
      <c r="EY52" s="10">
        <f t="shared" si="156"/>
        <v>55253</v>
      </c>
      <c r="EZ52" s="49"/>
      <c r="FA52" s="81">
        <v>578231</v>
      </c>
      <c r="FB52" s="10">
        <f t="shared" si="77"/>
        <v>55253</v>
      </c>
      <c r="FC52" s="10">
        <f t="shared" si="78"/>
        <v>0</v>
      </c>
      <c r="FD52" s="49"/>
      <c r="FE52" s="81">
        <f t="shared" si="157"/>
        <v>578231</v>
      </c>
      <c r="FF52" s="10">
        <f t="shared" si="79"/>
        <v>55253</v>
      </c>
      <c r="FG52" s="10">
        <f t="shared" si="80"/>
        <v>0</v>
      </c>
      <c r="FH52" s="10">
        <f t="shared" si="81"/>
        <v>0</v>
      </c>
      <c r="FI52" s="49"/>
      <c r="FJ52" s="81">
        <v>578231</v>
      </c>
      <c r="FK52" s="10">
        <f t="shared" si="82"/>
        <v>55253</v>
      </c>
      <c r="FL52" s="10">
        <f t="shared" si="83"/>
        <v>0</v>
      </c>
      <c r="FM52" s="10">
        <f t="shared" si="84"/>
        <v>0</v>
      </c>
      <c r="FN52" s="49"/>
      <c r="FO52" s="99">
        <f t="shared" si="158"/>
        <v>578231</v>
      </c>
      <c r="FP52" s="10">
        <f t="shared" si="85"/>
        <v>55253</v>
      </c>
      <c r="FQ52" s="10">
        <f t="shared" si="86"/>
        <v>0</v>
      </c>
      <c r="FR52" s="10">
        <f t="shared" si="87"/>
        <v>0</v>
      </c>
      <c r="FS52" s="10">
        <f t="shared" si="88"/>
        <v>0</v>
      </c>
      <c r="FT52" s="49"/>
      <c r="FU52" s="99">
        <v>578231</v>
      </c>
      <c r="FV52" s="10">
        <f t="shared" si="89"/>
        <v>55253</v>
      </c>
      <c r="FW52" s="10">
        <f t="shared" si="90"/>
        <v>0</v>
      </c>
      <c r="FX52" s="10">
        <f t="shared" si="91"/>
        <v>0</v>
      </c>
      <c r="FY52" s="10">
        <f t="shared" si="92"/>
        <v>0</v>
      </c>
      <c r="FZ52" s="49"/>
      <c r="GA52" s="99">
        <v>578231</v>
      </c>
      <c r="GB52" s="99"/>
      <c r="GC52" s="99">
        <f t="shared" si="0"/>
        <v>578231</v>
      </c>
      <c r="GD52" s="10">
        <f t="shared" si="58"/>
        <v>55253</v>
      </c>
      <c r="GE52" s="10">
        <f t="shared" si="59"/>
        <v>0</v>
      </c>
      <c r="GF52" s="10">
        <f t="shared" si="60"/>
        <v>0</v>
      </c>
      <c r="GG52" s="10">
        <f t="shared" si="61"/>
        <v>0</v>
      </c>
      <c r="GH52" s="49"/>
      <c r="GI52" s="61">
        <v>1078231</v>
      </c>
      <c r="GJ52" s="99">
        <f t="shared" si="4"/>
        <v>500000</v>
      </c>
      <c r="GK52" s="49" t="s">
        <v>387</v>
      </c>
      <c r="GL52" s="63">
        <v>578231</v>
      </c>
      <c r="GM52" s="122">
        <f t="shared" si="5"/>
        <v>0</v>
      </c>
      <c r="GN52" s="49"/>
      <c r="GO52" s="63">
        <v>578231</v>
      </c>
      <c r="GP52" s="122">
        <f t="shared" si="6"/>
        <v>0</v>
      </c>
      <c r="GQ52" s="122">
        <f t="shared" si="7"/>
        <v>0</v>
      </c>
      <c r="GR52" s="49"/>
      <c r="GS52" s="135">
        <f t="shared" si="8"/>
        <v>578231</v>
      </c>
      <c r="GT52" s="130">
        <f t="shared" si="9"/>
        <v>0</v>
      </c>
      <c r="GU52" s="130">
        <f t="shared" si="10"/>
        <v>0</v>
      </c>
      <c r="GV52" s="130">
        <f t="shared" si="11"/>
        <v>0</v>
      </c>
      <c r="GW52" s="49"/>
      <c r="GX52" s="63">
        <v>578231</v>
      </c>
      <c r="GY52" s="122">
        <f t="shared" si="12"/>
        <v>0</v>
      </c>
      <c r="GZ52" s="122">
        <f t="shared" si="13"/>
        <v>0</v>
      </c>
      <c r="HA52" s="122">
        <f t="shared" si="14"/>
        <v>0</v>
      </c>
      <c r="HB52" s="122">
        <f t="shared" si="15"/>
        <v>0</v>
      </c>
      <c r="HC52" s="49"/>
      <c r="HD52" s="63">
        <v>578231</v>
      </c>
      <c r="HE52" s="122">
        <f t="shared" si="16"/>
        <v>0</v>
      </c>
      <c r="HF52" s="122">
        <f t="shared" si="17"/>
        <v>0</v>
      </c>
      <c r="HG52" s="122">
        <f t="shared" si="197"/>
        <v>0</v>
      </c>
      <c r="HH52" s="122">
        <f t="shared" si="18"/>
        <v>0</v>
      </c>
      <c r="HI52" s="49"/>
      <c r="HJ52" s="63">
        <v>578231</v>
      </c>
      <c r="HK52" s="122">
        <f t="shared" si="19"/>
        <v>0</v>
      </c>
      <c r="HL52" s="122">
        <f t="shared" si="20"/>
        <v>0</v>
      </c>
      <c r="HM52" s="122">
        <f t="shared" si="21"/>
        <v>0</v>
      </c>
      <c r="HN52" s="122">
        <f t="shared" si="22"/>
        <v>0</v>
      </c>
      <c r="HO52" s="49"/>
      <c r="HP52" s="64"/>
      <c r="HQ52" s="64">
        <f t="shared" si="23"/>
        <v>578231</v>
      </c>
      <c r="HR52" s="63">
        <f t="shared" si="24"/>
        <v>578231</v>
      </c>
      <c r="HS52" s="122">
        <f t="shared" si="25"/>
        <v>0</v>
      </c>
      <c r="HT52" s="122">
        <f t="shared" si="26"/>
        <v>0</v>
      </c>
      <c r="HU52" s="122">
        <f t="shared" si="27"/>
        <v>0</v>
      </c>
      <c r="HV52" s="49"/>
      <c r="HW52" s="63">
        <v>1078231</v>
      </c>
      <c r="HX52" s="122">
        <f t="shared" si="28"/>
        <v>500000</v>
      </c>
      <c r="HY52" s="49"/>
      <c r="HZ52" s="63">
        <v>578231</v>
      </c>
      <c r="IA52" s="159">
        <f t="shared" si="29"/>
        <v>0</v>
      </c>
      <c r="IB52" s="159">
        <f t="shared" si="30"/>
        <v>-500000</v>
      </c>
      <c r="IC52" s="84"/>
      <c r="ID52" s="63">
        <v>578231</v>
      </c>
      <c r="IE52" s="159">
        <f t="shared" si="31"/>
        <v>0</v>
      </c>
      <c r="IF52" s="159">
        <f t="shared" si="32"/>
        <v>-500000</v>
      </c>
      <c r="IG52" s="159">
        <f t="shared" si="33"/>
        <v>0</v>
      </c>
      <c r="IH52" s="84"/>
      <c r="IJ52" s="63">
        <v>1078231</v>
      </c>
      <c r="IK52" s="159">
        <f t="shared" si="34"/>
        <v>500000</v>
      </c>
      <c r="IL52" s="159">
        <f t="shared" si="35"/>
        <v>0</v>
      </c>
      <c r="IM52" s="159">
        <f t="shared" si="36"/>
        <v>500000</v>
      </c>
      <c r="IN52" s="84"/>
      <c r="IO52" s="63">
        <v>1078231</v>
      </c>
      <c r="IP52" s="159">
        <f t="shared" si="37"/>
        <v>500000</v>
      </c>
      <c r="IQ52" s="159">
        <f t="shared" si="38"/>
        <v>0</v>
      </c>
      <c r="IR52" s="159">
        <f t="shared" si="39"/>
        <v>500000</v>
      </c>
      <c r="IS52" s="159">
        <f t="shared" si="40"/>
        <v>0</v>
      </c>
      <c r="IT52" s="84"/>
      <c r="IU52" s="63">
        <v>1078231</v>
      </c>
      <c r="IV52" s="159">
        <f t="shared" si="41"/>
        <v>500000</v>
      </c>
      <c r="IW52" s="159">
        <f t="shared" si="42"/>
        <v>0</v>
      </c>
      <c r="IX52" s="159">
        <f t="shared" si="43"/>
        <v>500000</v>
      </c>
      <c r="IY52" s="159">
        <f t="shared" si="44"/>
        <v>0</v>
      </c>
      <c r="IZ52" s="84"/>
      <c r="JA52" s="63">
        <v>1078231</v>
      </c>
      <c r="JB52" s="159">
        <f t="shared" si="45"/>
        <v>500000</v>
      </c>
      <c r="JC52" s="159">
        <f t="shared" si="46"/>
        <v>0</v>
      </c>
      <c r="JD52" s="159">
        <f t="shared" si="47"/>
        <v>500000</v>
      </c>
      <c r="JE52" s="159">
        <f t="shared" si="48"/>
        <v>0</v>
      </c>
      <c r="JF52" s="159">
        <f t="shared" si="49"/>
        <v>0</v>
      </c>
      <c r="JG52" s="84"/>
      <c r="JH52" s="63">
        <v>1127456</v>
      </c>
      <c r="JI52" s="159">
        <f t="shared" si="50"/>
        <v>49225</v>
      </c>
      <c r="JJ52" s="159">
        <f t="shared" si="51"/>
        <v>49225</v>
      </c>
      <c r="JK52" s="77" t="s">
        <v>254</v>
      </c>
      <c r="JL52" s="64">
        <v>1127456</v>
      </c>
      <c r="JM52" s="159">
        <f t="shared" si="52"/>
        <v>49225</v>
      </c>
      <c r="JN52" s="159">
        <f t="shared" si="53"/>
        <v>0</v>
      </c>
      <c r="JO52" s="13"/>
    </row>
    <row r="53" spans="1:275" ht="38.25" x14ac:dyDescent="0.2">
      <c r="A53" s="9" t="s">
        <v>549</v>
      </c>
      <c r="B53" s="171"/>
      <c r="C53" s="12" t="s">
        <v>550</v>
      </c>
      <c r="D53" s="65">
        <v>28906725</v>
      </c>
      <c r="E53" s="65">
        <v>28906725</v>
      </c>
      <c r="F53" s="10">
        <f t="shared" si="93"/>
        <v>0</v>
      </c>
      <c r="G53" s="10">
        <v>23920227</v>
      </c>
      <c r="H53" s="10">
        <f t="shared" si="94"/>
        <v>-4986498</v>
      </c>
      <c r="I53" s="10">
        <f t="shared" si="163"/>
        <v>-4986498</v>
      </c>
      <c r="J53" s="13"/>
      <c r="K53" s="63">
        <v>23920227</v>
      </c>
      <c r="L53" s="63">
        <f t="shared" si="95"/>
        <v>-4986498</v>
      </c>
      <c r="M53" s="63">
        <f t="shared" si="164"/>
        <v>-4986498</v>
      </c>
      <c r="N53" s="63">
        <f t="shared" si="96"/>
        <v>0</v>
      </c>
      <c r="O53" s="63">
        <v>28473125</v>
      </c>
      <c r="P53" s="63">
        <f t="shared" si="97"/>
        <v>-433600</v>
      </c>
      <c r="Q53" s="63">
        <f t="shared" si="165"/>
        <v>-433600</v>
      </c>
      <c r="R53" s="63">
        <f t="shared" si="98"/>
        <v>4552898</v>
      </c>
      <c r="S53" s="63">
        <v>28473125</v>
      </c>
      <c r="T53" s="63">
        <f t="shared" si="99"/>
        <v>-433600</v>
      </c>
      <c r="U53" s="63">
        <f t="shared" si="166"/>
        <v>-433600</v>
      </c>
      <c r="V53" s="63">
        <f t="shared" si="159"/>
        <v>4552898</v>
      </c>
      <c r="W53" s="63">
        <f t="shared" si="100"/>
        <v>0</v>
      </c>
      <c r="X53" s="63">
        <v>23920227</v>
      </c>
      <c r="Y53" s="63">
        <f t="shared" si="167"/>
        <v>-4986498</v>
      </c>
      <c r="Z53" s="63">
        <f t="shared" si="168"/>
        <v>-4986498</v>
      </c>
      <c r="AA53" s="63">
        <f t="shared" si="101"/>
        <v>0</v>
      </c>
      <c r="AB53" s="63">
        <f t="shared" si="102"/>
        <v>-4552898</v>
      </c>
      <c r="AC53" s="63">
        <v>23920227</v>
      </c>
      <c r="AD53" s="63">
        <f t="shared" si="169"/>
        <v>-4986498</v>
      </c>
      <c r="AE53" s="63">
        <f t="shared" si="103"/>
        <v>0</v>
      </c>
      <c r="AF53" s="63">
        <f t="shared" si="62"/>
        <v>0</v>
      </c>
      <c r="AG53" s="63">
        <v>23920227</v>
      </c>
      <c r="AH53" s="63">
        <f t="shared" si="170"/>
        <v>-4986498</v>
      </c>
      <c r="AI53" s="63">
        <v>1800000</v>
      </c>
      <c r="AJ53" s="63">
        <f t="shared" si="104"/>
        <v>25720227</v>
      </c>
      <c r="AK53" s="63"/>
      <c r="AL53" s="63"/>
      <c r="AM53" s="63">
        <f>AJ53+AL53+AK53</f>
        <v>25720227</v>
      </c>
      <c r="AN53" s="63">
        <v>29500000</v>
      </c>
      <c r="AO53" s="63">
        <f t="shared" si="106"/>
        <v>3779773</v>
      </c>
      <c r="AP53" s="63"/>
      <c r="AQ53" s="63">
        <v>25720227</v>
      </c>
      <c r="AR53" s="63">
        <f t="shared" si="107"/>
        <v>0</v>
      </c>
      <c r="AS53" s="63">
        <f t="shared" si="108"/>
        <v>-3779773</v>
      </c>
      <c r="AT53" s="63">
        <v>25720227</v>
      </c>
      <c r="AU53" s="63">
        <f t="shared" si="109"/>
        <v>0</v>
      </c>
      <c r="AV53" s="63">
        <f t="shared" si="110"/>
        <v>-3779773</v>
      </c>
      <c r="AW53" s="63">
        <f t="shared" si="111"/>
        <v>0</v>
      </c>
      <c r="AX53" s="63"/>
      <c r="AY53" s="63">
        <v>25720227</v>
      </c>
      <c r="AZ53" s="63">
        <f t="shared" si="112"/>
        <v>0</v>
      </c>
      <c r="BA53" s="63">
        <f t="shared" si="113"/>
        <v>-3779773</v>
      </c>
      <c r="BB53" s="63">
        <f t="shared" si="114"/>
        <v>0</v>
      </c>
      <c r="BC53" s="40"/>
      <c r="BD53" s="63">
        <v>25720227</v>
      </c>
      <c r="BE53" s="63">
        <f t="shared" si="115"/>
        <v>0</v>
      </c>
      <c r="BF53" s="63">
        <f t="shared" si="116"/>
        <v>-3779773</v>
      </c>
      <c r="BG53" s="63">
        <f t="shared" si="117"/>
        <v>0</v>
      </c>
      <c r="BH53" s="63">
        <f t="shared" si="118"/>
        <v>0</v>
      </c>
      <c r="BI53" s="49"/>
      <c r="BJ53" s="63">
        <v>25720227</v>
      </c>
      <c r="BK53" s="64"/>
      <c r="BL53" s="63">
        <f t="shared" si="119"/>
        <v>25720227</v>
      </c>
      <c r="BM53" s="65"/>
      <c r="BN53" s="63">
        <f>+BL53+BM53</f>
        <v>25720227</v>
      </c>
      <c r="BO53" s="64">
        <f t="shared" si="63"/>
        <v>0</v>
      </c>
      <c r="BP53" s="63">
        <f t="shared" si="64"/>
        <v>-3779773</v>
      </c>
      <c r="BQ53" s="63">
        <f t="shared" si="65"/>
        <v>0</v>
      </c>
      <c r="BR53" s="63">
        <f t="shared" si="66"/>
        <v>0</v>
      </c>
      <c r="BS53" s="63">
        <f t="shared" si="67"/>
        <v>0</v>
      </c>
      <c r="BT53" s="49"/>
      <c r="BU53" s="61">
        <v>8751555</v>
      </c>
      <c r="BV53" s="48">
        <f t="shared" si="121"/>
        <v>34471782</v>
      </c>
      <c r="BW53" s="48"/>
      <c r="BX53" s="48">
        <f t="shared" si="122"/>
        <v>34471782</v>
      </c>
      <c r="BY53" s="48"/>
      <c r="BZ53" s="58">
        <v>34471782</v>
      </c>
      <c r="CA53" s="58">
        <v>31094275</v>
      </c>
      <c r="CB53" s="55">
        <f t="shared" si="205"/>
        <v>-3377507</v>
      </c>
      <c r="CC53" s="49" t="s">
        <v>551</v>
      </c>
      <c r="CD53" s="39">
        <v>31094275</v>
      </c>
      <c r="CE53" s="58">
        <f t="shared" si="124"/>
        <v>-3377507</v>
      </c>
      <c r="CF53" s="58">
        <f t="shared" si="125"/>
        <v>0</v>
      </c>
      <c r="CG53" s="49" t="s">
        <v>551</v>
      </c>
      <c r="CH53" s="39">
        <v>31094275</v>
      </c>
      <c r="CI53" s="58">
        <f t="shared" si="126"/>
        <v>-3377507</v>
      </c>
      <c r="CJ53" s="58">
        <f t="shared" si="127"/>
        <v>0</v>
      </c>
      <c r="CK53" s="58">
        <f t="shared" si="128"/>
        <v>0</v>
      </c>
      <c r="CL53" s="49" t="s">
        <v>551</v>
      </c>
      <c r="CM53" s="39">
        <v>27094275</v>
      </c>
      <c r="CN53" s="58">
        <f t="shared" si="160"/>
        <v>-7377507</v>
      </c>
      <c r="CO53" s="58">
        <f t="shared" si="129"/>
        <v>-4000000</v>
      </c>
      <c r="CP53" s="57">
        <f t="shared" si="130"/>
        <v>-4000000</v>
      </c>
      <c r="CQ53" s="49"/>
      <c r="CR53" s="39">
        <v>27094275</v>
      </c>
      <c r="CS53" s="58">
        <f t="shared" si="131"/>
        <v>-7377507</v>
      </c>
      <c r="CT53" s="58">
        <f t="shared" si="132"/>
        <v>-4000000</v>
      </c>
      <c r="CU53" s="58">
        <f t="shared" si="133"/>
        <v>-4000000</v>
      </c>
      <c r="CV53" s="58">
        <f t="shared" si="134"/>
        <v>0</v>
      </c>
      <c r="CW53" s="49"/>
      <c r="CX53" s="39">
        <v>26994275</v>
      </c>
      <c r="CY53" s="58">
        <f t="shared" si="196"/>
        <v>-7477507</v>
      </c>
      <c r="CZ53" s="58">
        <f t="shared" si="69"/>
        <v>-4100000</v>
      </c>
      <c r="DA53" s="58">
        <f t="shared" si="70"/>
        <v>-4100000</v>
      </c>
      <c r="DB53" s="58">
        <f t="shared" si="71"/>
        <v>-100000</v>
      </c>
      <c r="DC53" s="70" t="s">
        <v>552</v>
      </c>
      <c r="DD53" s="39">
        <v>26994275</v>
      </c>
      <c r="DE53" s="58">
        <f t="shared" si="72"/>
        <v>-7477507</v>
      </c>
      <c r="DF53" s="58">
        <f t="shared" si="73"/>
        <v>-4100000</v>
      </c>
      <c r="DG53" s="58">
        <f t="shared" si="135"/>
        <v>0</v>
      </c>
      <c r="DH53" s="70" t="s">
        <v>552</v>
      </c>
      <c r="DI53" s="39">
        <v>26994275</v>
      </c>
      <c r="DJ53" s="54" t="s">
        <v>552</v>
      </c>
      <c r="DK53" s="61">
        <v>4100000</v>
      </c>
      <c r="DL53" s="58">
        <f>DI53+4100000</f>
        <v>31094275</v>
      </c>
      <c r="DM53" s="73">
        <f t="shared" si="75"/>
        <v>-3377507</v>
      </c>
      <c r="DN53" s="81">
        <v>32134648</v>
      </c>
      <c r="DO53" s="10">
        <f t="shared" si="136"/>
        <v>1040373</v>
      </c>
      <c r="DP53" s="49" t="s">
        <v>553</v>
      </c>
      <c r="DQ53" s="78">
        <v>27094275</v>
      </c>
      <c r="DR53" s="78">
        <v>5040373</v>
      </c>
      <c r="DS53" s="81">
        <f t="shared" si="179"/>
        <v>32134648</v>
      </c>
      <c r="DT53" s="11">
        <f t="shared" si="137"/>
        <v>-4000000</v>
      </c>
      <c r="DU53" s="10">
        <f t="shared" si="138"/>
        <v>-5040373</v>
      </c>
      <c r="DV53" s="10">
        <f t="shared" si="139"/>
        <v>1040373</v>
      </c>
      <c r="DW53" s="10">
        <f t="shared" si="140"/>
        <v>0</v>
      </c>
      <c r="DX53" s="49"/>
      <c r="DY53" s="49" t="s">
        <v>553</v>
      </c>
      <c r="DZ53" s="81">
        <v>27094275</v>
      </c>
      <c r="EA53" s="11">
        <f t="shared" si="180"/>
        <v>-32134648</v>
      </c>
      <c r="EB53" s="10">
        <f t="shared" si="181"/>
        <v>5040373</v>
      </c>
      <c r="EC53" s="10">
        <f t="shared" si="143"/>
        <v>-4000000</v>
      </c>
      <c r="ED53" s="10">
        <f t="shared" si="144"/>
        <v>-5040373</v>
      </c>
      <c r="EE53" s="10">
        <f t="shared" si="145"/>
        <v>-5040373</v>
      </c>
      <c r="EF53" s="48"/>
      <c r="EG53" s="61"/>
      <c r="EH53" s="81">
        <f t="shared" si="146"/>
        <v>27094275</v>
      </c>
      <c r="EI53" s="11">
        <f t="shared" si="182"/>
        <v>-32134648</v>
      </c>
      <c r="EJ53" s="10">
        <f t="shared" si="183"/>
        <v>-10080746</v>
      </c>
      <c r="EK53" s="10">
        <f t="shared" si="149"/>
        <v>-4000000</v>
      </c>
      <c r="EL53" s="10">
        <f t="shared" si="150"/>
        <v>-5040373</v>
      </c>
      <c r="EM53" s="10">
        <f t="shared" si="151"/>
        <v>-5040373</v>
      </c>
      <c r="EN53" s="10">
        <f t="shared" si="152"/>
        <v>0</v>
      </c>
      <c r="EO53" s="48"/>
      <c r="EP53" s="78">
        <v>32134648</v>
      </c>
      <c r="EQ53" s="81">
        <v>32134648</v>
      </c>
      <c r="ER53" s="81"/>
      <c r="ES53" s="81">
        <f t="shared" si="153"/>
        <v>32134648</v>
      </c>
      <c r="ET53" s="10">
        <f t="shared" si="154"/>
        <v>0</v>
      </c>
      <c r="EU53" s="10">
        <f t="shared" si="155"/>
        <v>1040373</v>
      </c>
      <c r="EV53" s="13" t="s">
        <v>554</v>
      </c>
      <c r="EW53" s="49" t="s">
        <v>555</v>
      </c>
      <c r="EX53" s="81">
        <v>32235270</v>
      </c>
      <c r="EY53" s="10">
        <f t="shared" si="156"/>
        <v>100622</v>
      </c>
      <c r="EZ53" s="49"/>
      <c r="FA53" s="81">
        <v>32235270</v>
      </c>
      <c r="FB53" s="10">
        <f t="shared" si="77"/>
        <v>100622</v>
      </c>
      <c r="FC53" s="10">
        <f t="shared" si="78"/>
        <v>0</v>
      </c>
      <c r="FD53" s="49"/>
      <c r="FE53" s="81">
        <f t="shared" si="157"/>
        <v>32235270</v>
      </c>
      <c r="FF53" s="10">
        <f t="shared" si="79"/>
        <v>100622</v>
      </c>
      <c r="FG53" s="10">
        <f t="shared" si="80"/>
        <v>0</v>
      </c>
      <c r="FH53" s="10">
        <f t="shared" si="81"/>
        <v>0</v>
      </c>
      <c r="FI53" s="49"/>
      <c r="FJ53" s="81">
        <v>32235270</v>
      </c>
      <c r="FK53" s="10">
        <f t="shared" si="82"/>
        <v>100622</v>
      </c>
      <c r="FL53" s="10">
        <f t="shared" si="83"/>
        <v>0</v>
      </c>
      <c r="FM53" s="10">
        <f t="shared" si="84"/>
        <v>0</v>
      </c>
      <c r="FN53" s="49"/>
      <c r="FO53" s="99">
        <f t="shared" si="158"/>
        <v>32235270</v>
      </c>
      <c r="FP53" s="10">
        <f t="shared" si="85"/>
        <v>100622</v>
      </c>
      <c r="FQ53" s="10">
        <f t="shared" si="86"/>
        <v>0</v>
      </c>
      <c r="FR53" s="10">
        <f t="shared" si="87"/>
        <v>0</v>
      </c>
      <c r="FS53" s="10">
        <f t="shared" si="88"/>
        <v>0</v>
      </c>
      <c r="FT53" s="49"/>
      <c r="FU53" s="99">
        <v>32235270</v>
      </c>
      <c r="FV53" s="10">
        <f t="shared" si="89"/>
        <v>100622</v>
      </c>
      <c r="FW53" s="10">
        <f t="shared" si="90"/>
        <v>0</v>
      </c>
      <c r="FX53" s="10">
        <f t="shared" si="91"/>
        <v>0</v>
      </c>
      <c r="FY53" s="10">
        <f t="shared" si="92"/>
        <v>0</v>
      </c>
      <c r="FZ53" s="49"/>
      <c r="GA53" s="99">
        <v>32235270</v>
      </c>
      <c r="GB53" s="99"/>
      <c r="GC53" s="99">
        <f t="shared" si="0"/>
        <v>32235270</v>
      </c>
      <c r="GD53" s="10">
        <f t="shared" si="58"/>
        <v>100622</v>
      </c>
      <c r="GE53" s="10">
        <f t="shared" si="59"/>
        <v>0</v>
      </c>
      <c r="GF53" s="10">
        <f t="shared" si="60"/>
        <v>0</v>
      </c>
      <c r="GG53" s="10">
        <f t="shared" si="61"/>
        <v>0</v>
      </c>
      <c r="GH53" s="49"/>
      <c r="GI53" s="61">
        <v>33456123</v>
      </c>
      <c r="GJ53" s="99">
        <f t="shared" si="4"/>
        <v>1220853</v>
      </c>
      <c r="GK53" s="49" t="s">
        <v>387</v>
      </c>
      <c r="GL53" s="63">
        <v>32235270</v>
      </c>
      <c r="GM53" s="122">
        <f t="shared" si="5"/>
        <v>0</v>
      </c>
      <c r="GN53" s="49"/>
      <c r="GO53" s="63">
        <v>32235270</v>
      </c>
      <c r="GP53" s="122">
        <f t="shared" si="6"/>
        <v>0</v>
      </c>
      <c r="GQ53" s="122">
        <f t="shared" si="7"/>
        <v>0</v>
      </c>
      <c r="GR53" s="49"/>
      <c r="GS53" s="135">
        <f t="shared" si="8"/>
        <v>32235270</v>
      </c>
      <c r="GT53" s="130">
        <f t="shared" si="9"/>
        <v>0</v>
      </c>
      <c r="GU53" s="130">
        <f t="shared" si="10"/>
        <v>0</v>
      </c>
      <c r="GV53" s="130">
        <f t="shared" si="11"/>
        <v>0</v>
      </c>
      <c r="GW53" s="49"/>
      <c r="GX53" s="63">
        <v>32235270</v>
      </c>
      <c r="GY53" s="122">
        <f t="shared" si="12"/>
        <v>0</v>
      </c>
      <c r="GZ53" s="122">
        <f t="shared" si="13"/>
        <v>0</v>
      </c>
      <c r="HA53" s="122">
        <f t="shared" si="14"/>
        <v>0</v>
      </c>
      <c r="HB53" s="122">
        <f t="shared" si="15"/>
        <v>0</v>
      </c>
      <c r="HC53" s="49"/>
      <c r="HD53" s="63">
        <v>32235270</v>
      </c>
      <c r="HE53" s="122">
        <f t="shared" si="16"/>
        <v>0</v>
      </c>
      <c r="HF53" s="122">
        <f t="shared" si="17"/>
        <v>0</v>
      </c>
      <c r="HG53" s="122">
        <f t="shared" si="197"/>
        <v>0</v>
      </c>
      <c r="HH53" s="122">
        <f t="shared" si="18"/>
        <v>0</v>
      </c>
      <c r="HI53" s="49"/>
      <c r="HJ53" s="63">
        <v>32235270</v>
      </c>
      <c r="HK53" s="122">
        <f t="shared" si="19"/>
        <v>0</v>
      </c>
      <c r="HL53" s="122">
        <f t="shared" si="20"/>
        <v>0</v>
      </c>
      <c r="HM53" s="122">
        <f t="shared" si="21"/>
        <v>0</v>
      </c>
      <c r="HN53" s="122">
        <f t="shared" si="22"/>
        <v>0</v>
      </c>
      <c r="HO53" s="49"/>
      <c r="HP53" s="64"/>
      <c r="HQ53" s="64">
        <f t="shared" si="23"/>
        <v>32235270</v>
      </c>
      <c r="HR53" s="63">
        <f t="shared" si="24"/>
        <v>32235270</v>
      </c>
      <c r="HS53" s="122">
        <f t="shared" si="25"/>
        <v>0</v>
      </c>
      <c r="HT53" s="122">
        <f t="shared" si="26"/>
        <v>0</v>
      </c>
      <c r="HU53" s="122">
        <f t="shared" si="27"/>
        <v>0</v>
      </c>
      <c r="HV53" s="49"/>
      <c r="HW53" s="63">
        <v>32235270</v>
      </c>
      <c r="HX53" s="122">
        <f t="shared" si="28"/>
        <v>0</v>
      </c>
      <c r="HY53" s="49"/>
      <c r="HZ53" s="63">
        <v>32235270</v>
      </c>
      <c r="IA53" s="159">
        <f t="shared" si="29"/>
        <v>0</v>
      </c>
      <c r="IB53" s="159">
        <f t="shared" si="30"/>
        <v>0</v>
      </c>
      <c r="IC53" s="84"/>
      <c r="ID53" s="63">
        <v>32235270</v>
      </c>
      <c r="IE53" s="159">
        <f t="shared" si="31"/>
        <v>0</v>
      </c>
      <c r="IF53" s="159">
        <f t="shared" si="32"/>
        <v>0</v>
      </c>
      <c r="IG53" s="159">
        <f t="shared" si="33"/>
        <v>0</v>
      </c>
      <c r="IH53" s="84"/>
      <c r="IJ53" s="63">
        <v>32235270</v>
      </c>
      <c r="IK53" s="159">
        <f t="shared" si="34"/>
        <v>0</v>
      </c>
      <c r="IL53" s="159">
        <f t="shared" si="35"/>
        <v>0</v>
      </c>
      <c r="IM53" s="159">
        <f t="shared" si="36"/>
        <v>0</v>
      </c>
      <c r="IN53" s="84"/>
      <c r="IO53" s="63">
        <v>32235270</v>
      </c>
      <c r="IP53" s="159">
        <f t="shared" si="37"/>
        <v>0</v>
      </c>
      <c r="IQ53" s="159">
        <f t="shared" si="38"/>
        <v>0</v>
      </c>
      <c r="IR53" s="159">
        <f t="shared" si="39"/>
        <v>0</v>
      </c>
      <c r="IS53" s="159">
        <f t="shared" si="40"/>
        <v>0</v>
      </c>
      <c r="IT53" s="84"/>
      <c r="IU53" s="63">
        <v>32235270</v>
      </c>
      <c r="IV53" s="159">
        <f t="shared" si="41"/>
        <v>0</v>
      </c>
      <c r="IW53" s="159">
        <f t="shared" si="42"/>
        <v>0</v>
      </c>
      <c r="IX53" s="159">
        <f t="shared" si="43"/>
        <v>0</v>
      </c>
      <c r="IY53" s="159">
        <f t="shared" si="44"/>
        <v>0</v>
      </c>
      <c r="IZ53" s="84"/>
      <c r="JA53" s="63">
        <v>32235270</v>
      </c>
      <c r="JB53" s="159">
        <f t="shared" si="45"/>
        <v>0</v>
      </c>
      <c r="JC53" s="159">
        <f t="shared" si="46"/>
        <v>0</v>
      </c>
      <c r="JD53" s="159">
        <f t="shared" si="47"/>
        <v>0</v>
      </c>
      <c r="JE53" s="159">
        <f t="shared" si="48"/>
        <v>0</v>
      </c>
      <c r="JF53" s="159">
        <f t="shared" si="49"/>
        <v>0</v>
      </c>
      <c r="JG53" s="84"/>
      <c r="JH53" s="63">
        <v>32378847</v>
      </c>
      <c r="JI53" s="159">
        <f t="shared" si="50"/>
        <v>143577</v>
      </c>
      <c r="JJ53" s="159">
        <f t="shared" si="51"/>
        <v>143577</v>
      </c>
      <c r="JK53" s="77" t="s">
        <v>254</v>
      </c>
      <c r="JL53" s="64">
        <v>32378847</v>
      </c>
      <c r="JM53" s="159">
        <f t="shared" si="52"/>
        <v>143577</v>
      </c>
      <c r="JN53" s="159">
        <f t="shared" si="53"/>
        <v>0</v>
      </c>
      <c r="JO53" s="13"/>
    </row>
    <row r="54" spans="1:275" ht="18" customHeight="1" x14ac:dyDescent="0.2">
      <c r="A54" s="9" t="s">
        <v>556</v>
      </c>
      <c r="B54" s="171"/>
      <c r="C54" s="12" t="s">
        <v>557</v>
      </c>
      <c r="D54" s="65"/>
      <c r="E54" s="65"/>
      <c r="F54" s="10">
        <f t="shared" si="93"/>
        <v>0</v>
      </c>
      <c r="G54" s="11"/>
      <c r="H54" s="10">
        <f t="shared" si="94"/>
        <v>0</v>
      </c>
      <c r="I54" s="11"/>
      <c r="J54" s="37"/>
      <c r="K54" s="65"/>
      <c r="L54" s="63">
        <f t="shared" si="95"/>
        <v>0</v>
      </c>
      <c r="M54" s="65"/>
      <c r="N54" s="65"/>
      <c r="O54" s="65"/>
      <c r="P54" s="63">
        <f t="shared" si="97"/>
        <v>0</v>
      </c>
      <c r="Q54" s="65"/>
      <c r="R54" s="65"/>
      <c r="S54" s="65"/>
      <c r="T54" s="63">
        <f t="shared" si="99"/>
        <v>0</v>
      </c>
      <c r="U54" s="65"/>
      <c r="V54" s="65"/>
      <c r="W54" s="65"/>
      <c r="X54" s="65"/>
      <c r="Y54" s="65"/>
      <c r="Z54" s="65"/>
      <c r="AA54" s="65"/>
      <c r="AB54" s="65"/>
      <c r="AC54" s="65"/>
      <c r="AD54" s="65"/>
      <c r="AE54" s="65"/>
      <c r="AF54" s="65"/>
      <c r="AG54" s="65"/>
      <c r="AH54" s="65"/>
      <c r="AI54" s="65"/>
      <c r="AJ54" s="65"/>
      <c r="AK54" s="65"/>
      <c r="AL54" s="65"/>
      <c r="AM54" s="65">
        <v>0</v>
      </c>
      <c r="AN54" s="65">
        <v>0</v>
      </c>
      <c r="AO54" s="65"/>
      <c r="AP54" s="65"/>
      <c r="AQ54" s="65"/>
      <c r="AR54" s="65"/>
      <c r="AS54" s="65"/>
      <c r="AT54" s="65">
        <v>0</v>
      </c>
      <c r="AU54" s="65"/>
      <c r="AV54" s="65">
        <f t="shared" si="110"/>
        <v>0</v>
      </c>
      <c r="AW54" s="65"/>
      <c r="AX54" s="65"/>
      <c r="AY54" s="65">
        <v>350000</v>
      </c>
      <c r="AZ54" s="65">
        <f t="shared" si="112"/>
        <v>350000</v>
      </c>
      <c r="BA54" s="65">
        <f t="shared" si="113"/>
        <v>350000</v>
      </c>
      <c r="BB54" s="65">
        <f t="shared" si="114"/>
        <v>350000</v>
      </c>
      <c r="BC54" s="44"/>
      <c r="BD54" s="65">
        <v>350000</v>
      </c>
      <c r="BE54" s="63">
        <f t="shared" si="115"/>
        <v>350000</v>
      </c>
      <c r="BF54" s="63">
        <f t="shared" si="116"/>
        <v>350000</v>
      </c>
      <c r="BG54" s="63">
        <f t="shared" si="117"/>
        <v>350000</v>
      </c>
      <c r="BH54" s="63">
        <f t="shared" si="118"/>
        <v>0</v>
      </c>
      <c r="BI54" s="49"/>
      <c r="BJ54" s="65">
        <v>350000</v>
      </c>
      <c r="BK54" s="6">
        <v>-350000</v>
      </c>
      <c r="BL54" s="63">
        <f t="shared" si="119"/>
        <v>0</v>
      </c>
      <c r="BM54" s="65">
        <v>350000</v>
      </c>
      <c r="BN54" s="63">
        <f t="shared" si="120"/>
        <v>350000</v>
      </c>
      <c r="BO54" s="64">
        <f t="shared" ref="BO54:BO75" si="206">+BN54-AM54</f>
        <v>350000</v>
      </c>
      <c r="BP54" s="63">
        <f t="shared" ref="BP54:BP75" si="207">+BN54-AN54</f>
        <v>350000</v>
      </c>
      <c r="BQ54" s="63">
        <f t="shared" ref="BQ54:BQ75" si="208">+BN54-AT54</f>
        <v>350000</v>
      </c>
      <c r="BR54" s="63">
        <f t="shared" ref="BR54:BR75" si="209">+BN54-BD54</f>
        <v>0</v>
      </c>
      <c r="BS54" s="63">
        <f t="shared" ref="BS54:BS75" si="210">+BN54-BJ54</f>
        <v>0</v>
      </c>
      <c r="BT54" s="49"/>
      <c r="BU54" s="49"/>
      <c r="BV54" s="48">
        <f t="shared" si="121"/>
        <v>350000</v>
      </c>
      <c r="BW54" s="48"/>
      <c r="BX54" s="48">
        <f t="shared" si="122"/>
        <v>350000</v>
      </c>
      <c r="BY54" s="48">
        <v>-350000</v>
      </c>
      <c r="BZ54" s="58">
        <v>0</v>
      </c>
      <c r="CA54" s="58">
        <v>0</v>
      </c>
      <c r="CB54" s="55"/>
      <c r="CC54" s="49"/>
      <c r="CD54" s="39">
        <v>0</v>
      </c>
      <c r="CE54" s="58">
        <f t="shared" si="124"/>
        <v>0</v>
      </c>
      <c r="CF54" s="58">
        <f t="shared" si="125"/>
        <v>0</v>
      </c>
      <c r="CG54" s="49"/>
      <c r="CH54" s="39">
        <v>0</v>
      </c>
      <c r="CI54" s="58">
        <f t="shared" si="126"/>
        <v>0</v>
      </c>
      <c r="CJ54" s="58">
        <f t="shared" si="127"/>
        <v>0</v>
      </c>
      <c r="CK54" s="58">
        <f t="shared" si="128"/>
        <v>0</v>
      </c>
      <c r="CL54" s="49"/>
      <c r="CM54" s="39">
        <v>400000</v>
      </c>
      <c r="CN54" s="58">
        <f t="shared" si="160"/>
        <v>400000</v>
      </c>
      <c r="CO54" s="58">
        <f t="shared" si="129"/>
        <v>400000</v>
      </c>
      <c r="CP54" s="58">
        <f t="shared" si="130"/>
        <v>400000</v>
      </c>
      <c r="CQ54" s="49"/>
      <c r="CR54" s="39">
        <v>400000</v>
      </c>
      <c r="CS54" s="58">
        <f t="shared" si="131"/>
        <v>400000</v>
      </c>
      <c r="CT54" s="58">
        <f t="shared" si="132"/>
        <v>400000</v>
      </c>
      <c r="CU54" s="58">
        <f t="shared" si="133"/>
        <v>400000</v>
      </c>
      <c r="CV54" s="58">
        <f t="shared" si="134"/>
        <v>0</v>
      </c>
      <c r="CW54" s="49"/>
      <c r="CX54" s="39">
        <v>200000</v>
      </c>
      <c r="CY54" s="58">
        <f t="shared" si="196"/>
        <v>200000</v>
      </c>
      <c r="CZ54" s="58">
        <f t="shared" ref="CZ54:CZ75" si="211">CX54-CA54</f>
        <v>200000</v>
      </c>
      <c r="DA54" s="58">
        <f t="shared" ref="DA54:DA75" si="212">CX54-CH54</f>
        <v>200000</v>
      </c>
      <c r="DB54" s="58">
        <f t="shared" ref="DB54:DB75" si="213">CX54-CR54</f>
        <v>-200000</v>
      </c>
      <c r="DC54" s="49"/>
      <c r="DD54" s="39">
        <v>0</v>
      </c>
      <c r="DE54" s="58">
        <f t="shared" ref="DE54:DE75" si="214">DD54-BZ54</f>
        <v>0</v>
      </c>
      <c r="DF54" s="58">
        <f t="shared" ref="DF54:DF75" si="215">DD54-CA54</f>
        <v>0</v>
      </c>
      <c r="DG54" s="58">
        <f t="shared" si="135"/>
        <v>-200000</v>
      </c>
      <c r="DH54" s="49"/>
      <c r="DI54" s="39">
        <v>200000</v>
      </c>
      <c r="DJ54" s="49"/>
      <c r="DK54" s="61"/>
      <c r="DL54" s="58">
        <f t="shared" ref="DL54:DL61" si="216">DI54</f>
        <v>200000</v>
      </c>
      <c r="DM54" s="73">
        <f t="shared" si="75"/>
        <v>200000</v>
      </c>
      <c r="DN54" s="81">
        <v>0</v>
      </c>
      <c r="DO54" s="10">
        <f t="shared" si="136"/>
        <v>-200000</v>
      </c>
      <c r="DP54" s="49" t="s">
        <v>544</v>
      </c>
      <c r="DQ54" s="78">
        <v>0</v>
      </c>
      <c r="DR54" s="78"/>
      <c r="DS54" s="81">
        <f t="shared" si="179"/>
        <v>0</v>
      </c>
      <c r="DT54" s="11">
        <f t="shared" si="137"/>
        <v>-200000</v>
      </c>
      <c r="DU54" s="10">
        <f t="shared" si="138"/>
        <v>0</v>
      </c>
      <c r="DV54" s="10">
        <f t="shared" si="139"/>
        <v>-200000</v>
      </c>
      <c r="DW54" s="10">
        <f t="shared" si="140"/>
        <v>0</v>
      </c>
      <c r="DX54" s="49"/>
      <c r="DY54" s="86"/>
      <c r="DZ54" s="81">
        <v>200000</v>
      </c>
      <c r="EA54" s="11">
        <f t="shared" si="180"/>
        <v>0</v>
      </c>
      <c r="EB54" s="10">
        <f t="shared" si="181"/>
        <v>0</v>
      </c>
      <c r="EC54" s="10">
        <f t="shared" si="143"/>
        <v>0</v>
      </c>
      <c r="ED54" s="10">
        <f t="shared" ref="ED54:ED75" si="217">DZ54-DN54</f>
        <v>200000</v>
      </c>
      <c r="EE54" s="10">
        <f t="shared" ref="EE54:EE75" si="218">DZ54-DS54</f>
        <v>200000</v>
      </c>
      <c r="EF54" s="87"/>
      <c r="EG54" s="39">
        <v>200000</v>
      </c>
      <c r="EH54" s="81">
        <f t="shared" si="146"/>
        <v>400000</v>
      </c>
      <c r="EI54" s="11">
        <f t="shared" si="182"/>
        <v>0</v>
      </c>
      <c r="EJ54" s="10">
        <f t="shared" si="183"/>
        <v>200000</v>
      </c>
      <c r="EK54" s="10">
        <f t="shared" si="149"/>
        <v>200000</v>
      </c>
      <c r="EL54" s="10">
        <f t="shared" si="150"/>
        <v>400000</v>
      </c>
      <c r="EM54" s="10">
        <f t="shared" si="151"/>
        <v>400000</v>
      </c>
      <c r="EN54" s="10">
        <f t="shared" si="152"/>
        <v>200000</v>
      </c>
      <c r="EO54" s="87" t="s">
        <v>420</v>
      </c>
      <c r="EP54" s="78">
        <v>400000</v>
      </c>
      <c r="EQ54" s="81">
        <f>200000+200000</f>
        <v>400000</v>
      </c>
      <c r="ER54" s="81"/>
      <c r="ES54" s="81">
        <f t="shared" si="153"/>
        <v>400000</v>
      </c>
      <c r="ET54" s="10">
        <f t="shared" si="154"/>
        <v>400000</v>
      </c>
      <c r="EU54" s="10">
        <f t="shared" si="155"/>
        <v>200000</v>
      </c>
      <c r="EV54" s="87"/>
      <c r="EW54" s="95" t="s">
        <v>558</v>
      </c>
      <c r="EX54" s="81">
        <v>0</v>
      </c>
      <c r="EY54" s="10">
        <f t="shared" si="156"/>
        <v>-400000</v>
      </c>
      <c r="EZ54" s="49" t="s">
        <v>205</v>
      </c>
      <c r="FA54" s="100">
        <v>0</v>
      </c>
      <c r="FB54" s="10">
        <f t="shared" si="77"/>
        <v>-400000</v>
      </c>
      <c r="FC54" s="10">
        <f t="shared" si="78"/>
        <v>0</v>
      </c>
      <c r="FD54" s="49" t="s">
        <v>205</v>
      </c>
      <c r="FE54" s="81">
        <f t="shared" si="157"/>
        <v>0</v>
      </c>
      <c r="FF54" s="10">
        <f t="shared" si="79"/>
        <v>-400000</v>
      </c>
      <c r="FG54" s="10">
        <f t="shared" si="80"/>
        <v>0</v>
      </c>
      <c r="FH54" s="10">
        <f t="shared" si="81"/>
        <v>0</v>
      </c>
      <c r="FI54" s="49"/>
      <c r="FJ54" s="81">
        <v>0</v>
      </c>
      <c r="FK54" s="10">
        <f t="shared" si="82"/>
        <v>-400000</v>
      </c>
      <c r="FL54" s="10">
        <f t="shared" si="83"/>
        <v>0</v>
      </c>
      <c r="FM54" s="10">
        <f t="shared" si="84"/>
        <v>0</v>
      </c>
      <c r="FN54" s="49" t="s">
        <v>205</v>
      </c>
      <c r="FO54" s="99">
        <f>FJ54+550000</f>
        <v>550000</v>
      </c>
      <c r="FP54" s="10">
        <f t="shared" si="85"/>
        <v>150000</v>
      </c>
      <c r="FQ54" s="10">
        <f t="shared" si="86"/>
        <v>550000</v>
      </c>
      <c r="FR54" s="10">
        <f t="shared" si="87"/>
        <v>550000</v>
      </c>
      <c r="FS54" s="10">
        <f t="shared" si="88"/>
        <v>550000</v>
      </c>
      <c r="FT54" s="49" t="s">
        <v>559</v>
      </c>
      <c r="FU54" s="99">
        <v>550000</v>
      </c>
      <c r="FV54" s="10">
        <f t="shared" si="89"/>
        <v>150000</v>
      </c>
      <c r="FW54" s="10">
        <f t="shared" si="90"/>
        <v>550000</v>
      </c>
      <c r="FX54" s="10">
        <f t="shared" si="91"/>
        <v>550000</v>
      </c>
      <c r="FY54" s="10">
        <f t="shared" si="92"/>
        <v>0</v>
      </c>
      <c r="FZ54" s="49"/>
      <c r="GA54" s="99">
        <v>550000</v>
      </c>
      <c r="GB54" s="99"/>
      <c r="GC54" s="99">
        <f t="shared" si="0"/>
        <v>550000</v>
      </c>
      <c r="GD54" s="10">
        <f t="shared" si="58"/>
        <v>150000</v>
      </c>
      <c r="GE54" s="10">
        <f t="shared" si="59"/>
        <v>550000</v>
      </c>
      <c r="GF54" s="10">
        <f t="shared" si="60"/>
        <v>550000</v>
      </c>
      <c r="GG54" s="10">
        <f t="shared" si="61"/>
        <v>0</v>
      </c>
      <c r="GH54" s="49"/>
      <c r="GI54" s="61">
        <v>0</v>
      </c>
      <c r="GJ54" s="99">
        <f t="shared" si="4"/>
        <v>-550000</v>
      </c>
      <c r="GK54" s="49" t="s">
        <v>204</v>
      </c>
      <c r="GL54" s="63"/>
      <c r="GM54" s="122">
        <f t="shared" si="5"/>
        <v>-550000</v>
      </c>
      <c r="GN54" s="49" t="s">
        <v>204</v>
      </c>
      <c r="GO54" s="63">
        <v>0</v>
      </c>
      <c r="GP54" s="122">
        <f t="shared" si="6"/>
        <v>-550000</v>
      </c>
      <c r="GQ54" s="122">
        <f t="shared" si="7"/>
        <v>0</v>
      </c>
      <c r="GR54" s="49" t="s">
        <v>205</v>
      </c>
      <c r="GS54" s="135">
        <f t="shared" si="8"/>
        <v>0</v>
      </c>
      <c r="GT54" s="130">
        <f t="shared" si="9"/>
        <v>-550000</v>
      </c>
      <c r="GU54" s="130">
        <f t="shared" si="10"/>
        <v>0</v>
      </c>
      <c r="GV54" s="130">
        <f t="shared" si="11"/>
        <v>0</v>
      </c>
      <c r="GW54" s="49" t="s">
        <v>205</v>
      </c>
      <c r="GX54" s="63">
        <v>0</v>
      </c>
      <c r="GY54" s="122">
        <f t="shared" si="12"/>
        <v>-550000</v>
      </c>
      <c r="GZ54" s="122">
        <f t="shared" si="13"/>
        <v>0</v>
      </c>
      <c r="HA54" s="122">
        <f t="shared" si="14"/>
        <v>0</v>
      </c>
      <c r="HB54" s="122">
        <f t="shared" si="15"/>
        <v>0</v>
      </c>
      <c r="HC54" s="49" t="s">
        <v>205</v>
      </c>
      <c r="HD54" s="63">
        <v>50000</v>
      </c>
      <c r="HE54" s="122">
        <f t="shared" si="16"/>
        <v>-500000</v>
      </c>
      <c r="HF54" s="122">
        <f t="shared" si="17"/>
        <v>50000</v>
      </c>
      <c r="HG54" s="122">
        <f t="shared" si="197"/>
        <v>50000</v>
      </c>
      <c r="HH54" s="122">
        <f t="shared" si="18"/>
        <v>50000</v>
      </c>
      <c r="HI54" s="49"/>
      <c r="HJ54" s="63">
        <v>200000</v>
      </c>
      <c r="HK54" s="122">
        <f t="shared" si="19"/>
        <v>-350000</v>
      </c>
      <c r="HL54" s="122">
        <f t="shared" si="20"/>
        <v>200000</v>
      </c>
      <c r="HM54" s="122">
        <f t="shared" si="21"/>
        <v>200000</v>
      </c>
      <c r="HN54" s="122">
        <f t="shared" si="22"/>
        <v>150000</v>
      </c>
      <c r="HO54" s="49"/>
      <c r="HP54" s="64">
        <v>-200000</v>
      </c>
      <c r="HQ54" s="64">
        <f t="shared" si="23"/>
        <v>0</v>
      </c>
      <c r="HR54" s="63">
        <f t="shared" si="24"/>
        <v>200000</v>
      </c>
      <c r="HS54" s="122">
        <f t="shared" si="25"/>
        <v>-350000</v>
      </c>
      <c r="HT54" s="122">
        <f t="shared" si="26"/>
        <v>200000</v>
      </c>
      <c r="HU54" s="122">
        <f t="shared" si="27"/>
        <v>0</v>
      </c>
      <c r="HV54" s="49"/>
      <c r="HW54" s="63">
        <v>0</v>
      </c>
      <c r="HX54" s="122">
        <f t="shared" si="28"/>
        <v>-200000</v>
      </c>
      <c r="HY54" s="49" t="s">
        <v>205</v>
      </c>
      <c r="HZ54" s="63">
        <v>0</v>
      </c>
      <c r="IA54" s="159">
        <f t="shared" si="29"/>
        <v>-200000</v>
      </c>
      <c r="IB54" s="159">
        <f t="shared" si="30"/>
        <v>0</v>
      </c>
      <c r="IC54" s="84" t="s">
        <v>205</v>
      </c>
      <c r="ID54" s="63">
        <v>0</v>
      </c>
      <c r="IE54" s="159">
        <f t="shared" si="31"/>
        <v>-200000</v>
      </c>
      <c r="IF54" s="159">
        <f t="shared" si="32"/>
        <v>0</v>
      </c>
      <c r="IG54" s="159">
        <f t="shared" si="33"/>
        <v>0</v>
      </c>
      <c r="IH54" s="84" t="s">
        <v>205</v>
      </c>
      <c r="IJ54" s="63">
        <v>200000</v>
      </c>
      <c r="IK54" s="159">
        <f t="shared" si="34"/>
        <v>0</v>
      </c>
      <c r="IL54" s="159">
        <f t="shared" si="35"/>
        <v>200000</v>
      </c>
      <c r="IM54" s="159">
        <f t="shared" si="36"/>
        <v>200000</v>
      </c>
      <c r="IN54" s="84"/>
      <c r="IO54" s="63">
        <v>550000</v>
      </c>
      <c r="IP54" s="159">
        <f t="shared" si="37"/>
        <v>350000</v>
      </c>
      <c r="IQ54" s="159">
        <f t="shared" si="38"/>
        <v>550000</v>
      </c>
      <c r="IR54" s="159">
        <f t="shared" si="39"/>
        <v>550000</v>
      </c>
      <c r="IS54" s="159">
        <f t="shared" si="40"/>
        <v>350000</v>
      </c>
      <c r="IT54" s="84"/>
      <c r="IU54" s="63">
        <v>550000</v>
      </c>
      <c r="IV54" s="159">
        <f t="shared" si="41"/>
        <v>350000</v>
      </c>
      <c r="IW54" s="159">
        <f t="shared" si="42"/>
        <v>550000</v>
      </c>
      <c r="IX54" s="159">
        <f t="shared" si="43"/>
        <v>550000</v>
      </c>
      <c r="IY54" s="159">
        <f t="shared" si="44"/>
        <v>0</v>
      </c>
      <c r="IZ54" s="84"/>
      <c r="JA54" s="63">
        <v>550000</v>
      </c>
      <c r="JB54" s="159">
        <f t="shared" si="45"/>
        <v>350000</v>
      </c>
      <c r="JC54" s="159">
        <f t="shared" si="46"/>
        <v>550000</v>
      </c>
      <c r="JD54" s="159">
        <f t="shared" si="47"/>
        <v>550000</v>
      </c>
      <c r="JE54" s="159">
        <f t="shared" si="48"/>
        <v>0</v>
      </c>
      <c r="JF54" s="159">
        <f t="shared" si="49"/>
        <v>0</v>
      </c>
      <c r="JG54" s="84"/>
      <c r="JH54" s="63">
        <v>0</v>
      </c>
      <c r="JI54" s="159">
        <f t="shared" si="50"/>
        <v>0</v>
      </c>
      <c r="JJ54" s="159">
        <f t="shared" si="51"/>
        <v>-550000</v>
      </c>
      <c r="JK54" s="77" t="s">
        <v>205</v>
      </c>
      <c r="JL54" s="64">
        <v>0</v>
      </c>
      <c r="JM54" s="159">
        <f t="shared" si="52"/>
        <v>-550000</v>
      </c>
      <c r="JN54" s="159">
        <f t="shared" si="53"/>
        <v>0</v>
      </c>
      <c r="JO54" s="13" t="s">
        <v>205</v>
      </c>
    </row>
    <row r="55" spans="1:275" ht="12.75" hidden="1" customHeight="1" x14ac:dyDescent="0.2">
      <c r="A55" s="9" t="s">
        <v>560</v>
      </c>
      <c r="B55" s="171"/>
      <c r="C55" s="12" t="s">
        <v>561</v>
      </c>
      <c r="D55" s="65">
        <v>4162804</v>
      </c>
      <c r="E55" s="65">
        <v>0</v>
      </c>
      <c r="F55" s="10">
        <f t="shared" si="93"/>
        <v>-4162804</v>
      </c>
      <c r="G55" s="10">
        <v>4094804</v>
      </c>
      <c r="H55" s="10">
        <f t="shared" si="94"/>
        <v>-68000</v>
      </c>
      <c r="I55" s="10">
        <f t="shared" ref="I55:I66" si="219">G55-E55</f>
        <v>4094804</v>
      </c>
      <c r="J55" s="13" t="s">
        <v>258</v>
      </c>
      <c r="K55" s="63">
        <v>4094804</v>
      </c>
      <c r="L55" s="63">
        <f t="shared" si="95"/>
        <v>-68000</v>
      </c>
      <c r="M55" s="63">
        <f t="shared" ref="M55:M66" si="220">K55-E55</f>
        <v>4094804</v>
      </c>
      <c r="N55" s="63">
        <f t="shared" si="96"/>
        <v>0</v>
      </c>
      <c r="O55" s="63">
        <v>4094804</v>
      </c>
      <c r="P55" s="63">
        <f t="shared" si="97"/>
        <v>-68000</v>
      </c>
      <c r="Q55" s="63">
        <f t="shared" ref="Q55:Q66" si="221">O55-E55</f>
        <v>4094804</v>
      </c>
      <c r="R55" s="63">
        <f t="shared" si="98"/>
        <v>0</v>
      </c>
      <c r="S55" s="63">
        <v>4094804</v>
      </c>
      <c r="T55" s="63">
        <f t="shared" si="99"/>
        <v>-68000</v>
      </c>
      <c r="U55" s="63">
        <f t="shared" ref="U55:U66" si="222">S55-E55</f>
        <v>4094804</v>
      </c>
      <c r="V55" s="63">
        <f t="shared" si="159"/>
        <v>0</v>
      </c>
      <c r="W55" s="63">
        <f t="shared" si="100"/>
        <v>0</v>
      </c>
      <c r="X55" s="63">
        <v>4294804</v>
      </c>
      <c r="Y55" s="63">
        <f t="shared" ref="Y55:Y66" si="223">X55-D55</f>
        <v>132000</v>
      </c>
      <c r="Z55" s="63">
        <f t="shared" ref="Z55:Z66" si="224">X55-E55</f>
        <v>4294804</v>
      </c>
      <c r="AA55" s="63">
        <f t="shared" si="101"/>
        <v>200000</v>
      </c>
      <c r="AB55" s="63">
        <f t="shared" si="102"/>
        <v>200000</v>
      </c>
      <c r="AC55" s="63">
        <v>4294804</v>
      </c>
      <c r="AD55" s="63">
        <f t="shared" ref="AD55:AD66" si="225">AC55-D55</f>
        <v>132000</v>
      </c>
      <c r="AE55" s="63">
        <f t="shared" si="103"/>
        <v>0</v>
      </c>
      <c r="AF55" s="63">
        <f t="shared" si="62"/>
        <v>0</v>
      </c>
      <c r="AG55" s="63">
        <v>4294804</v>
      </c>
      <c r="AH55" s="63">
        <f t="shared" ref="AH55:AH66" si="226">AG55-D55</f>
        <v>132000</v>
      </c>
      <c r="AI55" s="63"/>
      <c r="AJ55" s="63">
        <f t="shared" si="104"/>
        <v>4294804</v>
      </c>
      <c r="AK55" s="63"/>
      <c r="AL55" s="63"/>
      <c r="AM55" s="63">
        <f t="shared" si="105"/>
        <v>4294804</v>
      </c>
      <c r="AN55" s="63">
        <v>0</v>
      </c>
      <c r="AO55" s="63">
        <f t="shared" si="106"/>
        <v>-4294804</v>
      </c>
      <c r="AP55" s="63"/>
      <c r="AQ55" s="63">
        <v>0</v>
      </c>
      <c r="AR55" s="63">
        <f t="shared" si="107"/>
        <v>-4294804</v>
      </c>
      <c r="AS55" s="63">
        <f t="shared" si="108"/>
        <v>0</v>
      </c>
      <c r="AT55" s="63">
        <v>0</v>
      </c>
      <c r="AU55" s="63">
        <f t="shared" si="109"/>
        <v>-4294804</v>
      </c>
      <c r="AV55" s="63">
        <f t="shared" si="110"/>
        <v>0</v>
      </c>
      <c r="AW55" s="63">
        <f t="shared" si="111"/>
        <v>0</v>
      </c>
      <c r="AX55" s="63"/>
      <c r="AY55" s="63">
        <v>0</v>
      </c>
      <c r="AZ55" s="63">
        <f t="shared" si="112"/>
        <v>-4294804</v>
      </c>
      <c r="BA55" s="63">
        <f t="shared" si="113"/>
        <v>0</v>
      </c>
      <c r="BB55" s="63">
        <f t="shared" si="114"/>
        <v>0</v>
      </c>
      <c r="BC55" s="40"/>
      <c r="BD55" s="63">
        <v>0</v>
      </c>
      <c r="BE55" s="63">
        <f t="shared" si="115"/>
        <v>-4294804</v>
      </c>
      <c r="BF55" s="63">
        <f t="shared" si="116"/>
        <v>0</v>
      </c>
      <c r="BG55" s="63">
        <f t="shared" si="117"/>
        <v>0</v>
      </c>
      <c r="BH55" s="63">
        <f t="shared" si="118"/>
        <v>0</v>
      </c>
      <c r="BI55" s="49"/>
      <c r="BJ55" s="63">
        <v>0</v>
      </c>
      <c r="BK55" s="64"/>
      <c r="BL55" s="63">
        <f t="shared" si="119"/>
        <v>0</v>
      </c>
      <c r="BM55" s="65"/>
      <c r="BN55" s="63">
        <f t="shared" si="120"/>
        <v>0</v>
      </c>
      <c r="BO55" s="64">
        <f t="shared" si="206"/>
        <v>-4294804</v>
      </c>
      <c r="BP55" s="63">
        <f t="shared" si="207"/>
        <v>0</v>
      </c>
      <c r="BQ55" s="63">
        <f t="shared" si="208"/>
        <v>0</v>
      </c>
      <c r="BR55" s="63">
        <f t="shared" si="209"/>
        <v>0</v>
      </c>
      <c r="BS55" s="63">
        <f t="shared" si="210"/>
        <v>0</v>
      </c>
      <c r="BT55" s="49"/>
      <c r="BU55" s="49"/>
      <c r="BV55" s="48">
        <f t="shared" si="121"/>
        <v>0</v>
      </c>
      <c r="BW55" s="48"/>
      <c r="BX55" s="48">
        <f t="shared" si="122"/>
        <v>0</v>
      </c>
      <c r="BY55" s="48"/>
      <c r="BZ55" s="58">
        <v>0</v>
      </c>
      <c r="CA55" s="58">
        <v>0</v>
      </c>
      <c r="CB55" s="55">
        <f t="shared" ref="CB55:CB58" si="227">CA55-BZ55</f>
        <v>0</v>
      </c>
      <c r="CC55" s="49"/>
      <c r="CD55" s="39">
        <v>0</v>
      </c>
      <c r="CE55" s="58">
        <f t="shared" si="124"/>
        <v>0</v>
      </c>
      <c r="CF55" s="58">
        <f t="shared" si="125"/>
        <v>0</v>
      </c>
      <c r="CG55" s="49"/>
      <c r="CH55" s="39">
        <v>0</v>
      </c>
      <c r="CI55" s="58">
        <f t="shared" si="126"/>
        <v>0</v>
      </c>
      <c r="CJ55" s="58">
        <f t="shared" si="127"/>
        <v>0</v>
      </c>
      <c r="CK55" s="58">
        <f t="shared" si="128"/>
        <v>0</v>
      </c>
      <c r="CL55" s="49"/>
      <c r="CM55" s="39"/>
      <c r="CN55" s="58">
        <f t="shared" si="160"/>
        <v>0</v>
      </c>
      <c r="CO55" s="58">
        <f t="shared" si="129"/>
        <v>0</v>
      </c>
      <c r="CP55" s="58">
        <f t="shared" si="130"/>
        <v>0</v>
      </c>
      <c r="CQ55" s="49"/>
      <c r="CR55" s="39"/>
      <c r="CS55" s="58">
        <f t="shared" si="131"/>
        <v>0</v>
      </c>
      <c r="CT55" s="58">
        <f t="shared" si="132"/>
        <v>0</v>
      </c>
      <c r="CU55" s="58">
        <f t="shared" si="133"/>
        <v>0</v>
      </c>
      <c r="CV55" s="58">
        <f t="shared" si="134"/>
        <v>0</v>
      </c>
      <c r="CW55" s="49"/>
      <c r="CX55" s="39"/>
      <c r="CY55" s="58">
        <f t="shared" si="196"/>
        <v>0</v>
      </c>
      <c r="CZ55" s="58">
        <f t="shared" si="211"/>
        <v>0</v>
      </c>
      <c r="DA55" s="58">
        <f t="shared" si="212"/>
        <v>0</v>
      </c>
      <c r="DB55" s="58">
        <f t="shared" si="213"/>
        <v>0</v>
      </c>
      <c r="DC55" s="49"/>
      <c r="DD55" s="39"/>
      <c r="DE55" s="58">
        <f t="shared" si="214"/>
        <v>0</v>
      </c>
      <c r="DF55" s="58">
        <f t="shared" si="215"/>
        <v>0</v>
      </c>
      <c r="DG55" s="58">
        <f t="shared" si="135"/>
        <v>0</v>
      </c>
      <c r="DH55" s="49"/>
      <c r="DI55" s="39"/>
      <c r="DJ55" s="49"/>
      <c r="DK55" s="61"/>
      <c r="DL55" s="58">
        <f t="shared" si="216"/>
        <v>0</v>
      </c>
      <c r="DM55" s="73">
        <f t="shared" si="75"/>
        <v>0</v>
      </c>
      <c r="DN55" s="81">
        <v>0</v>
      </c>
      <c r="DO55" s="10">
        <f t="shared" si="136"/>
        <v>0</v>
      </c>
      <c r="DP55" s="49"/>
      <c r="DQ55" s="78"/>
      <c r="DR55" s="78"/>
      <c r="DS55" s="81">
        <f t="shared" si="179"/>
        <v>0</v>
      </c>
      <c r="DT55" s="11">
        <f t="shared" si="137"/>
        <v>0</v>
      </c>
      <c r="DU55" s="10">
        <f t="shared" si="138"/>
        <v>0</v>
      </c>
      <c r="DV55" s="10">
        <f t="shared" si="139"/>
        <v>0</v>
      </c>
      <c r="DW55" s="10">
        <f t="shared" si="140"/>
        <v>0</v>
      </c>
      <c r="DX55" s="49"/>
      <c r="DY55" s="86"/>
      <c r="DZ55" s="81"/>
      <c r="EA55" s="11">
        <f t="shared" si="180"/>
        <v>0</v>
      </c>
      <c r="EB55" s="10">
        <f t="shared" si="181"/>
        <v>0</v>
      </c>
      <c r="EC55" s="10">
        <f t="shared" si="143"/>
        <v>0</v>
      </c>
      <c r="ED55" s="10">
        <f t="shared" si="217"/>
        <v>0</v>
      </c>
      <c r="EE55" s="10">
        <f t="shared" si="218"/>
        <v>0</v>
      </c>
      <c r="EF55" s="87"/>
      <c r="EG55" s="39"/>
      <c r="EH55" s="81">
        <f t="shared" si="146"/>
        <v>0</v>
      </c>
      <c r="EI55" s="11">
        <f t="shared" si="182"/>
        <v>0</v>
      </c>
      <c r="EJ55" s="10">
        <f t="shared" si="183"/>
        <v>0</v>
      </c>
      <c r="EK55" s="10">
        <f t="shared" si="149"/>
        <v>0</v>
      </c>
      <c r="EL55" s="10">
        <f t="shared" si="150"/>
        <v>0</v>
      </c>
      <c r="EM55" s="10">
        <f t="shared" si="151"/>
        <v>0</v>
      </c>
      <c r="EN55" s="10">
        <f t="shared" si="152"/>
        <v>0</v>
      </c>
      <c r="EO55" s="87"/>
      <c r="EP55" s="78"/>
      <c r="EQ55" s="81"/>
      <c r="ER55" s="81"/>
      <c r="ES55" s="81">
        <f t="shared" si="153"/>
        <v>0</v>
      </c>
      <c r="ET55" s="10">
        <f t="shared" si="154"/>
        <v>0</v>
      </c>
      <c r="EU55" s="10">
        <f t="shared" si="155"/>
        <v>0</v>
      </c>
      <c r="EV55" s="87"/>
      <c r="EW55" s="95"/>
      <c r="EX55" s="81">
        <v>0</v>
      </c>
      <c r="EY55" s="10">
        <f t="shared" si="156"/>
        <v>0</v>
      </c>
      <c r="EZ55" s="49"/>
      <c r="FA55" s="81"/>
      <c r="FB55" s="10">
        <f t="shared" si="77"/>
        <v>0</v>
      </c>
      <c r="FC55" s="10">
        <f t="shared" si="78"/>
        <v>0</v>
      </c>
      <c r="FD55" s="49"/>
      <c r="FE55" s="81">
        <f t="shared" si="157"/>
        <v>0</v>
      </c>
      <c r="FF55" s="10">
        <f t="shared" si="79"/>
        <v>0</v>
      </c>
      <c r="FG55" s="10">
        <f t="shared" si="80"/>
        <v>0</v>
      </c>
      <c r="FH55" s="10">
        <f t="shared" si="81"/>
        <v>0</v>
      </c>
      <c r="FI55" s="49"/>
      <c r="FJ55" s="81"/>
      <c r="FK55" s="10">
        <f t="shared" si="82"/>
        <v>0</v>
      </c>
      <c r="FL55" s="10">
        <f t="shared" si="83"/>
        <v>0</v>
      </c>
      <c r="FM55" s="10">
        <f t="shared" si="84"/>
        <v>0</v>
      </c>
      <c r="FN55" s="49"/>
      <c r="FO55" s="99">
        <f t="shared" si="158"/>
        <v>0</v>
      </c>
      <c r="FP55" s="10">
        <f t="shared" si="85"/>
        <v>0</v>
      </c>
      <c r="FQ55" s="10">
        <f t="shared" si="86"/>
        <v>0</v>
      </c>
      <c r="FR55" s="10">
        <f t="shared" si="87"/>
        <v>0</v>
      </c>
      <c r="FS55" s="10">
        <f t="shared" si="88"/>
        <v>0</v>
      </c>
      <c r="FT55" s="49"/>
      <c r="FU55" s="99">
        <f t="shared" ref="FU55:FU61" si="228">FP55</f>
        <v>0</v>
      </c>
      <c r="FV55" s="10">
        <f t="shared" si="89"/>
        <v>0</v>
      </c>
      <c r="FW55" s="10">
        <f t="shared" si="90"/>
        <v>0</v>
      </c>
      <c r="FX55" s="10">
        <f t="shared" si="91"/>
        <v>0</v>
      </c>
      <c r="FY55" s="10">
        <f t="shared" si="92"/>
        <v>0</v>
      </c>
      <c r="FZ55" s="49"/>
      <c r="GA55" s="99">
        <f t="shared" ref="GA55" si="229">FV55</f>
        <v>0</v>
      </c>
      <c r="GB55" s="99"/>
      <c r="GC55" s="99">
        <f t="shared" si="0"/>
        <v>0</v>
      </c>
      <c r="GD55" s="10">
        <f t="shared" si="58"/>
        <v>0</v>
      </c>
      <c r="GE55" s="10">
        <f t="shared" si="59"/>
        <v>0</v>
      </c>
      <c r="GF55" s="10">
        <f t="shared" si="60"/>
        <v>0</v>
      </c>
      <c r="GG55" s="10">
        <f t="shared" si="61"/>
        <v>0</v>
      </c>
      <c r="GH55" s="49"/>
      <c r="GI55" s="61"/>
      <c r="GJ55" s="99">
        <f t="shared" si="4"/>
        <v>0</v>
      </c>
      <c r="GK55" s="49"/>
      <c r="GL55" s="63"/>
      <c r="GM55" s="122">
        <f t="shared" si="5"/>
        <v>0</v>
      </c>
      <c r="GN55" s="49"/>
      <c r="GO55" s="63"/>
      <c r="GP55" s="122">
        <f t="shared" si="6"/>
        <v>0</v>
      </c>
      <c r="GQ55" s="122">
        <f t="shared" si="7"/>
        <v>0</v>
      </c>
      <c r="GR55" s="49"/>
      <c r="GS55" s="135">
        <f t="shared" si="8"/>
        <v>0</v>
      </c>
      <c r="GT55" s="130">
        <f t="shared" si="9"/>
        <v>0</v>
      </c>
      <c r="GU55" s="130">
        <f t="shared" si="10"/>
        <v>0</v>
      </c>
      <c r="GV55" s="130">
        <f t="shared" si="11"/>
        <v>0</v>
      </c>
      <c r="GW55" s="49"/>
      <c r="GX55" s="63"/>
      <c r="GY55" s="122">
        <f t="shared" si="12"/>
        <v>0</v>
      </c>
      <c r="GZ55" s="122">
        <f t="shared" si="13"/>
        <v>0</v>
      </c>
      <c r="HA55" s="122">
        <f t="shared" si="14"/>
        <v>0</v>
      </c>
      <c r="HB55" s="122">
        <f t="shared" si="15"/>
        <v>0</v>
      </c>
      <c r="HC55" s="49" t="s">
        <v>205</v>
      </c>
      <c r="HD55" s="63"/>
      <c r="HE55" s="122">
        <f t="shared" si="16"/>
        <v>0</v>
      </c>
      <c r="HF55" s="122">
        <f t="shared" si="17"/>
        <v>0</v>
      </c>
      <c r="HG55" s="122">
        <f t="shared" si="197"/>
        <v>0</v>
      </c>
      <c r="HH55" s="122">
        <f t="shared" si="18"/>
        <v>0</v>
      </c>
      <c r="HI55" s="49" t="s">
        <v>205</v>
      </c>
      <c r="HJ55" s="63"/>
      <c r="HK55" s="122">
        <f t="shared" si="19"/>
        <v>0</v>
      </c>
      <c r="HL55" s="122">
        <f t="shared" si="20"/>
        <v>0</v>
      </c>
      <c r="HM55" s="122">
        <f t="shared" si="21"/>
        <v>0</v>
      </c>
      <c r="HN55" s="122">
        <f t="shared" si="22"/>
        <v>0</v>
      </c>
      <c r="HO55" s="49" t="s">
        <v>205</v>
      </c>
      <c r="HP55" s="64"/>
      <c r="HQ55" s="64">
        <f t="shared" si="23"/>
        <v>0</v>
      </c>
      <c r="HR55" s="63">
        <f t="shared" si="24"/>
        <v>0</v>
      </c>
      <c r="HS55" s="122">
        <f t="shared" si="25"/>
        <v>0</v>
      </c>
      <c r="HT55" s="122">
        <f t="shared" si="26"/>
        <v>0</v>
      </c>
      <c r="HU55" s="122">
        <f t="shared" si="27"/>
        <v>0</v>
      </c>
      <c r="HV55" s="49" t="s">
        <v>205</v>
      </c>
      <c r="HW55" s="63"/>
      <c r="HX55" s="122">
        <f t="shared" si="28"/>
        <v>0</v>
      </c>
      <c r="HY55" s="49"/>
      <c r="HZ55" s="63"/>
      <c r="IA55" s="159">
        <f t="shared" si="29"/>
        <v>0</v>
      </c>
      <c r="IB55" s="159">
        <f t="shared" si="30"/>
        <v>0</v>
      </c>
      <c r="IC55" s="84"/>
      <c r="ID55" s="63"/>
      <c r="IE55" s="159">
        <f t="shared" si="31"/>
        <v>0</v>
      </c>
      <c r="IF55" s="159">
        <f t="shared" si="32"/>
        <v>0</v>
      </c>
      <c r="IG55" s="159">
        <f t="shared" si="33"/>
        <v>0</v>
      </c>
      <c r="IH55" s="84"/>
      <c r="IJ55" s="63"/>
      <c r="IK55" s="159">
        <f t="shared" si="34"/>
        <v>0</v>
      </c>
      <c r="IL55" s="159">
        <f t="shared" si="35"/>
        <v>0</v>
      </c>
      <c r="IM55" s="159">
        <f t="shared" si="36"/>
        <v>0</v>
      </c>
      <c r="IN55" s="84"/>
      <c r="IO55" s="63"/>
      <c r="IP55" s="159">
        <f t="shared" si="37"/>
        <v>0</v>
      </c>
      <c r="IQ55" s="159">
        <f t="shared" si="38"/>
        <v>0</v>
      </c>
      <c r="IR55" s="159">
        <f t="shared" si="39"/>
        <v>0</v>
      </c>
      <c r="IS55" s="159">
        <f t="shared" si="40"/>
        <v>0</v>
      </c>
      <c r="IT55" s="84"/>
      <c r="IU55" s="63"/>
      <c r="IV55" s="159">
        <f t="shared" si="41"/>
        <v>0</v>
      </c>
      <c r="IW55" s="159">
        <f t="shared" si="42"/>
        <v>0</v>
      </c>
      <c r="IX55" s="159">
        <f t="shared" si="43"/>
        <v>0</v>
      </c>
      <c r="IY55" s="159">
        <f t="shared" si="44"/>
        <v>0</v>
      </c>
      <c r="IZ55" s="84"/>
      <c r="JA55" s="63"/>
      <c r="JB55" s="159">
        <f t="shared" si="45"/>
        <v>0</v>
      </c>
      <c r="JC55" s="159">
        <f t="shared" si="46"/>
        <v>0</v>
      </c>
      <c r="JD55" s="159">
        <f t="shared" si="47"/>
        <v>0</v>
      </c>
      <c r="JE55" s="159">
        <f t="shared" si="48"/>
        <v>0</v>
      </c>
      <c r="JF55" s="159">
        <f t="shared" si="49"/>
        <v>0</v>
      </c>
      <c r="JG55" s="84"/>
      <c r="JH55" s="63"/>
      <c r="JI55" s="159">
        <f t="shared" si="50"/>
        <v>0</v>
      </c>
      <c r="JJ55" s="159">
        <f t="shared" si="51"/>
        <v>0</v>
      </c>
      <c r="JK55" s="77"/>
      <c r="JL55" s="64"/>
      <c r="JM55" s="159">
        <f t="shared" si="52"/>
        <v>0</v>
      </c>
      <c r="JN55" s="159">
        <f t="shared" si="53"/>
        <v>0</v>
      </c>
      <c r="JO55" s="13"/>
    </row>
    <row r="56" spans="1:275" ht="18" customHeight="1" x14ac:dyDescent="0.2">
      <c r="A56" s="9" t="s">
        <v>562</v>
      </c>
      <c r="B56" s="171"/>
      <c r="C56" s="12" t="s">
        <v>563</v>
      </c>
      <c r="D56" s="65">
        <v>360339</v>
      </c>
      <c r="E56" s="65">
        <v>0</v>
      </c>
      <c r="F56" s="10">
        <f t="shared" si="93"/>
        <v>-360339</v>
      </c>
      <c r="G56" s="10">
        <v>0</v>
      </c>
      <c r="H56" s="10">
        <f t="shared" si="94"/>
        <v>-360339</v>
      </c>
      <c r="I56" s="10">
        <f t="shared" si="219"/>
        <v>0</v>
      </c>
      <c r="J56" s="13" t="s">
        <v>258</v>
      </c>
      <c r="K56" s="63">
        <v>500000</v>
      </c>
      <c r="L56" s="63">
        <f t="shared" si="95"/>
        <v>139661</v>
      </c>
      <c r="M56" s="63">
        <f t="shared" si="220"/>
        <v>500000</v>
      </c>
      <c r="N56" s="63">
        <f t="shared" si="96"/>
        <v>500000</v>
      </c>
      <c r="O56" s="63">
        <v>0</v>
      </c>
      <c r="P56" s="63">
        <f t="shared" si="97"/>
        <v>-360339</v>
      </c>
      <c r="Q56" s="63">
        <f t="shared" si="221"/>
        <v>0</v>
      </c>
      <c r="R56" s="63">
        <f t="shared" si="98"/>
        <v>-500000</v>
      </c>
      <c r="S56" s="63">
        <v>0</v>
      </c>
      <c r="T56" s="63">
        <f t="shared" si="99"/>
        <v>-360339</v>
      </c>
      <c r="U56" s="63">
        <f t="shared" si="222"/>
        <v>0</v>
      </c>
      <c r="V56" s="63">
        <f t="shared" si="159"/>
        <v>-500000</v>
      </c>
      <c r="W56" s="63">
        <f t="shared" si="100"/>
        <v>0</v>
      </c>
      <c r="X56" s="63">
        <v>500000</v>
      </c>
      <c r="Y56" s="63">
        <f t="shared" si="223"/>
        <v>139661</v>
      </c>
      <c r="Z56" s="63">
        <f t="shared" si="224"/>
        <v>500000</v>
      </c>
      <c r="AA56" s="63">
        <f t="shared" si="101"/>
        <v>0</v>
      </c>
      <c r="AB56" s="63">
        <f t="shared" si="102"/>
        <v>500000</v>
      </c>
      <c r="AC56" s="63">
        <v>500000</v>
      </c>
      <c r="AD56" s="63">
        <f t="shared" si="225"/>
        <v>139661</v>
      </c>
      <c r="AE56" s="63">
        <f t="shared" si="103"/>
        <v>0</v>
      </c>
      <c r="AF56" s="63">
        <f t="shared" ref="AF56:AF75" si="230">AG56-AC56</f>
        <v>0</v>
      </c>
      <c r="AG56" s="63">
        <v>500000</v>
      </c>
      <c r="AH56" s="63">
        <f t="shared" si="226"/>
        <v>139661</v>
      </c>
      <c r="AI56" s="63"/>
      <c r="AJ56" s="63">
        <f t="shared" si="104"/>
        <v>500000</v>
      </c>
      <c r="AK56" s="63"/>
      <c r="AL56" s="63"/>
      <c r="AM56" s="63">
        <f t="shared" si="105"/>
        <v>500000</v>
      </c>
      <c r="AN56" s="63">
        <v>0</v>
      </c>
      <c r="AO56" s="63">
        <f t="shared" si="106"/>
        <v>-500000</v>
      </c>
      <c r="AP56" s="63"/>
      <c r="AQ56" s="63">
        <v>700000</v>
      </c>
      <c r="AR56" s="63">
        <f t="shared" si="107"/>
        <v>200000</v>
      </c>
      <c r="AS56" s="63">
        <f t="shared" si="108"/>
        <v>700000</v>
      </c>
      <c r="AT56" s="63">
        <v>700000</v>
      </c>
      <c r="AU56" s="63">
        <f t="shared" si="109"/>
        <v>200000</v>
      </c>
      <c r="AV56" s="63">
        <f t="shared" si="110"/>
        <v>700000</v>
      </c>
      <c r="AW56" s="63">
        <f t="shared" si="111"/>
        <v>0</v>
      </c>
      <c r="AX56" s="63" t="s">
        <v>564</v>
      </c>
      <c r="AY56" s="63">
        <v>0</v>
      </c>
      <c r="AZ56" s="63">
        <f t="shared" si="112"/>
        <v>-500000</v>
      </c>
      <c r="BA56" s="63">
        <f t="shared" si="113"/>
        <v>0</v>
      </c>
      <c r="BB56" s="63">
        <f t="shared" si="114"/>
        <v>-700000</v>
      </c>
      <c r="BC56" s="40"/>
      <c r="BD56" s="63">
        <v>0</v>
      </c>
      <c r="BE56" s="63">
        <f t="shared" si="115"/>
        <v>-500000</v>
      </c>
      <c r="BF56" s="63">
        <f t="shared" si="116"/>
        <v>0</v>
      </c>
      <c r="BG56" s="63">
        <f t="shared" si="117"/>
        <v>-700000</v>
      </c>
      <c r="BH56" s="63">
        <f t="shared" si="118"/>
        <v>0</v>
      </c>
      <c r="BI56" s="49"/>
      <c r="BJ56" s="63">
        <v>700000</v>
      </c>
      <c r="BK56" s="64">
        <v>-200000</v>
      </c>
      <c r="BL56" s="63">
        <f t="shared" si="119"/>
        <v>500000</v>
      </c>
      <c r="BM56" s="65">
        <v>200000</v>
      </c>
      <c r="BN56" s="63">
        <f t="shared" si="120"/>
        <v>700000</v>
      </c>
      <c r="BO56" s="64">
        <f t="shared" si="206"/>
        <v>200000</v>
      </c>
      <c r="BP56" s="63">
        <f t="shared" si="207"/>
        <v>700000</v>
      </c>
      <c r="BQ56" s="63">
        <f t="shared" si="208"/>
        <v>0</v>
      </c>
      <c r="BR56" s="63">
        <f t="shared" si="209"/>
        <v>700000</v>
      </c>
      <c r="BS56" s="63">
        <f t="shared" si="210"/>
        <v>0</v>
      </c>
      <c r="BT56" s="49" t="s">
        <v>565</v>
      </c>
      <c r="BU56" s="49"/>
      <c r="BV56" s="48">
        <f t="shared" si="121"/>
        <v>700000</v>
      </c>
      <c r="BW56" s="48"/>
      <c r="BX56" s="48">
        <f t="shared" si="122"/>
        <v>700000</v>
      </c>
      <c r="BY56" s="48">
        <v>-466666</v>
      </c>
      <c r="BZ56" s="58">
        <v>233334</v>
      </c>
      <c r="CA56" s="58">
        <v>0</v>
      </c>
      <c r="CB56" s="55">
        <f t="shared" si="227"/>
        <v>-233334</v>
      </c>
      <c r="CC56" s="49" t="s">
        <v>259</v>
      </c>
      <c r="CD56" s="39">
        <v>700000</v>
      </c>
      <c r="CE56" s="58">
        <f t="shared" si="124"/>
        <v>466666</v>
      </c>
      <c r="CF56" s="58">
        <f t="shared" si="125"/>
        <v>700000</v>
      </c>
      <c r="CG56" s="62" t="s">
        <v>566</v>
      </c>
      <c r="CH56" s="39">
        <v>700000</v>
      </c>
      <c r="CI56" s="58">
        <f t="shared" si="126"/>
        <v>466666</v>
      </c>
      <c r="CJ56" s="58">
        <f t="shared" si="127"/>
        <v>700000</v>
      </c>
      <c r="CK56" s="58">
        <f t="shared" si="128"/>
        <v>0</v>
      </c>
      <c r="CL56" s="62" t="s">
        <v>567</v>
      </c>
      <c r="CM56" s="39">
        <v>0</v>
      </c>
      <c r="CN56" s="58">
        <f t="shared" si="160"/>
        <v>-233334</v>
      </c>
      <c r="CO56" s="58">
        <f t="shared" si="129"/>
        <v>0</v>
      </c>
      <c r="CP56" s="58">
        <f t="shared" si="130"/>
        <v>-700000</v>
      </c>
      <c r="CQ56" s="62" t="s">
        <v>568</v>
      </c>
      <c r="CR56" s="39">
        <v>0</v>
      </c>
      <c r="CS56" s="58">
        <f t="shared" si="131"/>
        <v>-233334</v>
      </c>
      <c r="CT56" s="58">
        <f t="shared" si="132"/>
        <v>0</v>
      </c>
      <c r="CU56" s="58">
        <f t="shared" si="133"/>
        <v>-700000</v>
      </c>
      <c r="CV56" s="58">
        <f t="shared" si="134"/>
        <v>0</v>
      </c>
      <c r="CW56" s="62" t="s">
        <v>568</v>
      </c>
      <c r="CX56" s="39">
        <v>700000</v>
      </c>
      <c r="CY56" s="58">
        <f t="shared" si="196"/>
        <v>466666</v>
      </c>
      <c r="CZ56" s="58">
        <f t="shared" si="211"/>
        <v>700000</v>
      </c>
      <c r="DA56" s="58">
        <f t="shared" si="212"/>
        <v>0</v>
      </c>
      <c r="DB56" s="58">
        <f t="shared" si="213"/>
        <v>700000</v>
      </c>
      <c r="DC56" s="62" t="s">
        <v>567</v>
      </c>
      <c r="DD56" s="39">
        <v>233334</v>
      </c>
      <c r="DE56" s="58">
        <f t="shared" si="214"/>
        <v>0</v>
      </c>
      <c r="DF56" s="58">
        <f t="shared" si="215"/>
        <v>233334</v>
      </c>
      <c r="DG56" s="58">
        <f t="shared" si="135"/>
        <v>-466666</v>
      </c>
      <c r="DH56" s="62" t="s">
        <v>567</v>
      </c>
      <c r="DI56" s="39">
        <v>700000</v>
      </c>
      <c r="DJ56" s="75" t="s">
        <v>567</v>
      </c>
      <c r="DK56" s="76"/>
      <c r="DL56" s="58">
        <f t="shared" si="216"/>
        <v>700000</v>
      </c>
      <c r="DM56" s="73">
        <f t="shared" si="75"/>
        <v>466666</v>
      </c>
      <c r="DN56" s="81">
        <v>0</v>
      </c>
      <c r="DO56" s="10">
        <f t="shared" si="136"/>
        <v>-700000</v>
      </c>
      <c r="DP56" s="62" t="s">
        <v>544</v>
      </c>
      <c r="DQ56" s="78">
        <v>700000</v>
      </c>
      <c r="DR56" s="78"/>
      <c r="DS56" s="58">
        <f t="shared" si="179"/>
        <v>700000</v>
      </c>
      <c r="DT56" s="11">
        <f t="shared" si="137"/>
        <v>0</v>
      </c>
      <c r="DU56" s="10">
        <f t="shared" si="138"/>
        <v>700000</v>
      </c>
      <c r="DV56" s="10">
        <f t="shared" si="139"/>
        <v>0</v>
      </c>
      <c r="DW56" s="10">
        <f t="shared" si="140"/>
        <v>700000</v>
      </c>
      <c r="DX56" s="62"/>
      <c r="DY56" s="86"/>
      <c r="DZ56" s="13">
        <v>0</v>
      </c>
      <c r="EA56" s="11">
        <f t="shared" si="180"/>
        <v>-700000</v>
      </c>
      <c r="EB56" s="10">
        <f t="shared" si="181"/>
        <v>-700000</v>
      </c>
      <c r="EC56" s="10">
        <f t="shared" si="143"/>
        <v>-700000</v>
      </c>
      <c r="ED56" s="10">
        <f t="shared" si="217"/>
        <v>0</v>
      </c>
      <c r="EE56" s="10">
        <f t="shared" si="218"/>
        <v>-700000</v>
      </c>
      <c r="EF56" s="87"/>
      <c r="EG56" s="39"/>
      <c r="EH56" s="81">
        <f t="shared" si="146"/>
        <v>0</v>
      </c>
      <c r="EI56" s="11">
        <f t="shared" si="182"/>
        <v>-700000</v>
      </c>
      <c r="EJ56" s="10">
        <f t="shared" si="183"/>
        <v>0</v>
      </c>
      <c r="EK56" s="10">
        <f t="shared" si="149"/>
        <v>-700000</v>
      </c>
      <c r="EL56" s="10">
        <f t="shared" si="150"/>
        <v>0</v>
      </c>
      <c r="EM56" s="10">
        <f t="shared" si="151"/>
        <v>-700000</v>
      </c>
      <c r="EN56" s="10">
        <f t="shared" si="152"/>
        <v>0</v>
      </c>
      <c r="EO56" s="87"/>
      <c r="EP56" s="78">
        <v>700000</v>
      </c>
      <c r="EQ56" s="58">
        <v>700000</v>
      </c>
      <c r="ER56" s="58"/>
      <c r="ES56" s="58">
        <f t="shared" si="153"/>
        <v>700000</v>
      </c>
      <c r="ET56" s="10">
        <f t="shared" si="154"/>
        <v>700000</v>
      </c>
      <c r="EU56" s="10">
        <f t="shared" si="155"/>
        <v>0</v>
      </c>
      <c r="EV56" s="87" t="s">
        <v>569</v>
      </c>
      <c r="EW56" s="95" t="s">
        <v>569</v>
      </c>
      <c r="EX56" s="58">
        <v>0</v>
      </c>
      <c r="EY56" s="10">
        <f t="shared" si="156"/>
        <v>-700000</v>
      </c>
      <c r="EZ56" s="49" t="s">
        <v>205</v>
      </c>
      <c r="FA56" s="58">
        <v>700000</v>
      </c>
      <c r="FB56" s="10">
        <f t="shared" si="77"/>
        <v>0</v>
      </c>
      <c r="FC56" s="10">
        <f t="shared" si="78"/>
        <v>700000</v>
      </c>
      <c r="FD56" s="95"/>
      <c r="FE56" s="81">
        <f t="shared" si="157"/>
        <v>700000</v>
      </c>
      <c r="FF56" s="10">
        <f t="shared" si="79"/>
        <v>0</v>
      </c>
      <c r="FG56" s="10">
        <f t="shared" si="80"/>
        <v>700000</v>
      </c>
      <c r="FH56" s="10">
        <f t="shared" si="81"/>
        <v>0</v>
      </c>
      <c r="FI56" s="95" t="s">
        <v>570</v>
      </c>
      <c r="FJ56" s="81">
        <v>0</v>
      </c>
      <c r="FK56" s="10">
        <f t="shared" si="82"/>
        <v>-700000</v>
      </c>
      <c r="FL56" s="10">
        <f t="shared" si="83"/>
        <v>0</v>
      </c>
      <c r="FM56" s="10">
        <f t="shared" si="84"/>
        <v>-700000</v>
      </c>
      <c r="FN56" s="49" t="s">
        <v>205</v>
      </c>
      <c r="FO56" s="99">
        <f t="shared" si="158"/>
        <v>0</v>
      </c>
      <c r="FP56" s="10">
        <f t="shared" si="85"/>
        <v>-700000</v>
      </c>
      <c r="FQ56" s="10">
        <f t="shared" si="86"/>
        <v>0</v>
      </c>
      <c r="FR56" s="10">
        <f t="shared" si="87"/>
        <v>-700000</v>
      </c>
      <c r="FS56" s="10">
        <f t="shared" si="88"/>
        <v>0</v>
      </c>
      <c r="FT56" s="49" t="s">
        <v>205</v>
      </c>
      <c r="FU56" s="99">
        <v>700000</v>
      </c>
      <c r="FV56" s="10">
        <f t="shared" si="89"/>
        <v>0</v>
      </c>
      <c r="FW56" s="10">
        <f t="shared" si="90"/>
        <v>700000</v>
      </c>
      <c r="FX56" s="10">
        <f t="shared" si="91"/>
        <v>0</v>
      </c>
      <c r="FY56" s="10">
        <f t="shared" si="92"/>
        <v>700000</v>
      </c>
      <c r="FZ56" s="49"/>
      <c r="GA56" s="99">
        <v>700000</v>
      </c>
      <c r="GB56" s="99"/>
      <c r="GC56" s="99">
        <f t="shared" si="0"/>
        <v>700000</v>
      </c>
      <c r="GD56" s="10">
        <f t="shared" si="58"/>
        <v>0</v>
      </c>
      <c r="GE56" s="10">
        <f t="shared" si="59"/>
        <v>700000</v>
      </c>
      <c r="GF56" s="10">
        <f t="shared" si="60"/>
        <v>0</v>
      </c>
      <c r="GG56" s="10">
        <f t="shared" si="61"/>
        <v>700000</v>
      </c>
      <c r="GH56" s="49"/>
      <c r="GI56" s="61">
        <v>0</v>
      </c>
      <c r="GJ56" s="99">
        <f t="shared" si="4"/>
        <v>-700000</v>
      </c>
      <c r="GK56" s="49" t="s">
        <v>204</v>
      </c>
      <c r="GL56" s="63"/>
      <c r="GM56" s="122">
        <f t="shared" si="5"/>
        <v>-700000</v>
      </c>
      <c r="GN56" s="49" t="s">
        <v>204</v>
      </c>
      <c r="GO56" s="63">
        <v>875000</v>
      </c>
      <c r="GP56" s="122">
        <f t="shared" si="6"/>
        <v>175000</v>
      </c>
      <c r="GQ56" s="122">
        <f t="shared" si="7"/>
        <v>875000</v>
      </c>
      <c r="GR56" s="49"/>
      <c r="GS56" s="135">
        <f t="shared" si="8"/>
        <v>875000</v>
      </c>
      <c r="GT56" s="130">
        <f t="shared" si="9"/>
        <v>175000</v>
      </c>
      <c r="GU56" s="130">
        <f t="shared" si="10"/>
        <v>875000</v>
      </c>
      <c r="GV56" s="130">
        <f t="shared" si="11"/>
        <v>0</v>
      </c>
      <c r="GW56" s="49"/>
      <c r="GX56" s="63">
        <v>0</v>
      </c>
      <c r="GY56" s="122">
        <f t="shared" si="12"/>
        <v>-700000</v>
      </c>
      <c r="GZ56" s="122">
        <f t="shared" si="13"/>
        <v>0</v>
      </c>
      <c r="HA56" s="122">
        <f t="shared" si="14"/>
        <v>-875000</v>
      </c>
      <c r="HB56" s="122">
        <f t="shared" si="15"/>
        <v>-875000</v>
      </c>
      <c r="HC56" s="49" t="s">
        <v>205</v>
      </c>
      <c r="HD56" s="63">
        <v>0</v>
      </c>
      <c r="HE56" s="122">
        <f t="shared" si="16"/>
        <v>-700000</v>
      </c>
      <c r="HF56" s="122">
        <f t="shared" si="17"/>
        <v>0</v>
      </c>
      <c r="HG56" s="122">
        <f t="shared" si="197"/>
        <v>-875000</v>
      </c>
      <c r="HH56" s="122">
        <f t="shared" si="18"/>
        <v>0</v>
      </c>
      <c r="HI56" s="49" t="s">
        <v>205</v>
      </c>
      <c r="HJ56" s="63">
        <v>875000</v>
      </c>
      <c r="HK56" s="122">
        <f t="shared" si="19"/>
        <v>175000</v>
      </c>
      <c r="HL56" s="122">
        <f t="shared" si="20"/>
        <v>875000</v>
      </c>
      <c r="HM56" s="122">
        <f t="shared" si="21"/>
        <v>0</v>
      </c>
      <c r="HN56" s="122">
        <f t="shared" si="22"/>
        <v>875000</v>
      </c>
      <c r="HO56" s="49"/>
      <c r="HP56" s="64"/>
      <c r="HQ56" s="64">
        <f t="shared" si="23"/>
        <v>875000</v>
      </c>
      <c r="HR56" s="63">
        <f t="shared" si="24"/>
        <v>875000</v>
      </c>
      <c r="HS56" s="122">
        <f t="shared" si="25"/>
        <v>175000</v>
      </c>
      <c r="HT56" s="122">
        <f t="shared" si="26"/>
        <v>875000</v>
      </c>
      <c r="HU56" s="122">
        <f t="shared" si="27"/>
        <v>0</v>
      </c>
      <c r="HV56" s="49"/>
      <c r="HW56" s="63">
        <v>0</v>
      </c>
      <c r="HX56" s="122">
        <f t="shared" si="28"/>
        <v>-875000</v>
      </c>
      <c r="HY56" s="49" t="s">
        <v>205</v>
      </c>
      <c r="HZ56" s="63">
        <v>875000</v>
      </c>
      <c r="IA56" s="159">
        <f t="shared" si="29"/>
        <v>0</v>
      </c>
      <c r="IB56" s="159">
        <f t="shared" si="30"/>
        <v>875000</v>
      </c>
      <c r="IC56" s="84"/>
      <c r="ID56" s="63">
        <v>875000</v>
      </c>
      <c r="IE56" s="159">
        <f t="shared" si="31"/>
        <v>0</v>
      </c>
      <c r="IF56" s="159">
        <f t="shared" si="32"/>
        <v>875000</v>
      </c>
      <c r="IG56" s="159">
        <f t="shared" si="33"/>
        <v>0</v>
      </c>
      <c r="IH56" s="84"/>
      <c r="IJ56" s="63">
        <v>0</v>
      </c>
      <c r="IK56" s="159">
        <f t="shared" si="34"/>
        <v>-875000</v>
      </c>
      <c r="IL56" s="159">
        <f t="shared" si="35"/>
        <v>0</v>
      </c>
      <c r="IM56" s="159">
        <f t="shared" si="36"/>
        <v>-875000</v>
      </c>
      <c r="IN56" s="84" t="s">
        <v>205</v>
      </c>
      <c r="IO56" s="63">
        <v>0</v>
      </c>
      <c r="IP56" s="159">
        <f t="shared" si="37"/>
        <v>-875000</v>
      </c>
      <c r="IQ56" s="159">
        <f t="shared" si="38"/>
        <v>0</v>
      </c>
      <c r="IR56" s="159">
        <f t="shared" si="39"/>
        <v>-875000</v>
      </c>
      <c r="IS56" s="159">
        <f t="shared" si="40"/>
        <v>0</v>
      </c>
      <c r="IT56" s="84" t="s">
        <v>205</v>
      </c>
      <c r="IU56" s="63">
        <v>875000</v>
      </c>
      <c r="IV56" s="159">
        <f t="shared" si="41"/>
        <v>0</v>
      </c>
      <c r="IW56" s="159">
        <f t="shared" si="42"/>
        <v>875000</v>
      </c>
      <c r="IX56" s="159">
        <f t="shared" si="43"/>
        <v>0</v>
      </c>
      <c r="IY56" s="159">
        <f t="shared" si="44"/>
        <v>875000</v>
      </c>
      <c r="IZ56" s="84"/>
      <c r="JA56" s="63">
        <v>875000</v>
      </c>
      <c r="JB56" s="159">
        <f t="shared" si="45"/>
        <v>0</v>
      </c>
      <c r="JC56" s="159">
        <f t="shared" si="46"/>
        <v>875000</v>
      </c>
      <c r="JD56" s="159">
        <f t="shared" si="47"/>
        <v>0</v>
      </c>
      <c r="JE56" s="159">
        <f t="shared" si="48"/>
        <v>875000</v>
      </c>
      <c r="JF56" s="159">
        <f t="shared" si="49"/>
        <v>0</v>
      </c>
      <c r="JG56" s="84"/>
      <c r="JH56" s="63">
        <v>0</v>
      </c>
      <c r="JI56" s="159">
        <f t="shared" si="50"/>
        <v>0</v>
      </c>
      <c r="JJ56" s="159">
        <f t="shared" si="51"/>
        <v>-875000</v>
      </c>
      <c r="JK56" s="77" t="s">
        <v>205</v>
      </c>
      <c r="JL56" s="64">
        <v>875000</v>
      </c>
      <c r="JM56" s="159">
        <f t="shared" si="52"/>
        <v>0</v>
      </c>
      <c r="JN56" s="159">
        <f t="shared" si="53"/>
        <v>875000</v>
      </c>
      <c r="JO56" s="13"/>
    </row>
    <row r="57" spans="1:275" ht="29.25" customHeight="1" x14ac:dyDescent="0.2">
      <c r="A57" s="9" t="s">
        <v>571</v>
      </c>
      <c r="B57" s="171"/>
      <c r="C57" s="12" t="s">
        <v>572</v>
      </c>
      <c r="D57" s="65">
        <v>7706297</v>
      </c>
      <c r="E57" s="65">
        <v>17483679</v>
      </c>
      <c r="F57" s="10">
        <f t="shared" si="93"/>
        <v>9777382</v>
      </c>
      <c r="G57" s="10">
        <v>7938413</v>
      </c>
      <c r="H57" s="10">
        <f t="shared" si="94"/>
        <v>232116</v>
      </c>
      <c r="I57" s="10">
        <f t="shared" si="219"/>
        <v>-9545266</v>
      </c>
      <c r="J57" s="13" t="s">
        <v>573</v>
      </c>
      <c r="K57" s="63">
        <v>7938413</v>
      </c>
      <c r="L57" s="63">
        <f t="shared" si="95"/>
        <v>232116</v>
      </c>
      <c r="M57" s="63">
        <f t="shared" si="220"/>
        <v>-9545266</v>
      </c>
      <c r="N57" s="63">
        <f t="shared" si="96"/>
        <v>0</v>
      </c>
      <c r="O57" s="63">
        <v>7580375</v>
      </c>
      <c r="P57" s="63">
        <f t="shared" si="97"/>
        <v>-125922</v>
      </c>
      <c r="Q57" s="63">
        <f t="shared" si="221"/>
        <v>-9903304</v>
      </c>
      <c r="R57" s="63">
        <f t="shared" si="98"/>
        <v>-358038</v>
      </c>
      <c r="S57" s="63">
        <f>7580375+60000+200000</f>
        <v>7840375</v>
      </c>
      <c r="T57" s="63">
        <f t="shared" si="99"/>
        <v>134078</v>
      </c>
      <c r="U57" s="63">
        <f t="shared" si="222"/>
        <v>-9643304</v>
      </c>
      <c r="V57" s="63">
        <f t="shared" si="159"/>
        <v>-98038</v>
      </c>
      <c r="W57" s="63">
        <f t="shared" si="100"/>
        <v>260000</v>
      </c>
      <c r="X57" s="63">
        <v>8448413</v>
      </c>
      <c r="Y57" s="63">
        <f t="shared" si="223"/>
        <v>742116</v>
      </c>
      <c r="Z57" s="63">
        <f t="shared" si="224"/>
        <v>-9035266</v>
      </c>
      <c r="AA57" s="63">
        <f t="shared" si="101"/>
        <v>510000</v>
      </c>
      <c r="AB57" s="63">
        <f t="shared" si="102"/>
        <v>608038</v>
      </c>
      <c r="AC57" s="63">
        <f>8448413-510000</f>
        <v>7938413</v>
      </c>
      <c r="AD57" s="63">
        <f t="shared" si="225"/>
        <v>232116</v>
      </c>
      <c r="AE57" s="63">
        <f t="shared" si="103"/>
        <v>-510000</v>
      </c>
      <c r="AF57" s="63">
        <f t="shared" si="230"/>
        <v>510000</v>
      </c>
      <c r="AG57" s="63">
        <f>8448413</f>
        <v>8448413</v>
      </c>
      <c r="AH57" s="63">
        <f t="shared" si="226"/>
        <v>742116</v>
      </c>
      <c r="AI57" s="63"/>
      <c r="AJ57" s="63">
        <f t="shared" si="104"/>
        <v>8448413</v>
      </c>
      <c r="AK57" s="63">
        <f>7906097-8448413</f>
        <v>-542316</v>
      </c>
      <c r="AL57" s="63"/>
      <c r="AM57" s="63">
        <f t="shared" si="105"/>
        <v>7906097</v>
      </c>
      <c r="AN57" s="63">
        <v>7889141</v>
      </c>
      <c r="AO57" s="63">
        <f t="shared" si="106"/>
        <v>-16956</v>
      </c>
      <c r="AP57" s="63" t="s">
        <v>574</v>
      </c>
      <c r="AQ57" s="63">
        <v>7391120</v>
      </c>
      <c r="AR57" s="63">
        <f t="shared" si="107"/>
        <v>-514977</v>
      </c>
      <c r="AS57" s="63">
        <f t="shared" si="108"/>
        <v>-498021</v>
      </c>
      <c r="AT57" s="63">
        <v>7391120</v>
      </c>
      <c r="AU57" s="63">
        <f t="shared" si="109"/>
        <v>-514977</v>
      </c>
      <c r="AV57" s="63">
        <f t="shared" si="110"/>
        <v>-498021</v>
      </c>
      <c r="AW57" s="63">
        <f t="shared" si="111"/>
        <v>0</v>
      </c>
      <c r="AX57" s="63" t="s">
        <v>574</v>
      </c>
      <c r="AY57" s="63">
        <v>7646098</v>
      </c>
      <c r="AZ57" s="63">
        <f t="shared" si="112"/>
        <v>-259999</v>
      </c>
      <c r="BA57" s="63">
        <f t="shared" si="113"/>
        <v>-243043</v>
      </c>
      <c r="BB57" s="63">
        <f t="shared" si="114"/>
        <v>254978</v>
      </c>
      <c r="BC57" s="40" t="s">
        <v>575</v>
      </c>
      <c r="BD57" s="63">
        <f>7646098+50000</f>
        <v>7696098</v>
      </c>
      <c r="BE57" s="63">
        <f t="shared" si="115"/>
        <v>-209999</v>
      </c>
      <c r="BF57" s="63">
        <f t="shared" si="116"/>
        <v>-193043</v>
      </c>
      <c r="BG57" s="63">
        <f t="shared" si="117"/>
        <v>304978</v>
      </c>
      <c r="BH57" s="63">
        <f t="shared" si="118"/>
        <v>50000</v>
      </c>
      <c r="BI57" s="49" t="s">
        <v>576</v>
      </c>
      <c r="BJ57" s="63">
        <v>7691120</v>
      </c>
      <c r="BK57" s="64">
        <v>-300000</v>
      </c>
      <c r="BL57" s="63">
        <f t="shared" si="119"/>
        <v>7391120</v>
      </c>
      <c r="BM57" s="65">
        <v>300000</v>
      </c>
      <c r="BN57" s="63">
        <f t="shared" si="120"/>
        <v>7691120</v>
      </c>
      <c r="BO57" s="64">
        <f t="shared" si="206"/>
        <v>-214977</v>
      </c>
      <c r="BP57" s="63">
        <f t="shared" si="207"/>
        <v>-198021</v>
      </c>
      <c r="BQ57" s="63">
        <f t="shared" si="208"/>
        <v>300000</v>
      </c>
      <c r="BR57" s="63">
        <f t="shared" si="209"/>
        <v>-4978</v>
      </c>
      <c r="BS57" s="63">
        <f t="shared" si="210"/>
        <v>0</v>
      </c>
      <c r="BT57" s="49" t="s">
        <v>577</v>
      </c>
      <c r="BU57" s="49"/>
      <c r="BV57" s="48">
        <f t="shared" si="121"/>
        <v>7691120</v>
      </c>
      <c r="BW57" s="48"/>
      <c r="BX57" s="48">
        <f t="shared" si="122"/>
        <v>7691120</v>
      </c>
      <c r="BY57" s="48">
        <v>-300000</v>
      </c>
      <c r="BZ57" s="58">
        <v>7391120</v>
      </c>
      <c r="CA57" s="57">
        <v>27958257</v>
      </c>
      <c r="CB57" s="55">
        <f t="shared" si="227"/>
        <v>20567137</v>
      </c>
      <c r="CC57" s="49" t="s">
        <v>578</v>
      </c>
      <c r="CD57" s="39">
        <v>7307165</v>
      </c>
      <c r="CE57" s="58">
        <f t="shared" si="124"/>
        <v>-83955</v>
      </c>
      <c r="CF57" s="58">
        <f t="shared" si="125"/>
        <v>-20651092</v>
      </c>
      <c r="CG57" s="49" t="s">
        <v>579</v>
      </c>
      <c r="CH57" s="39">
        <v>7307165</v>
      </c>
      <c r="CI57" s="58">
        <f t="shared" si="126"/>
        <v>-83955</v>
      </c>
      <c r="CJ57" s="58">
        <f t="shared" si="127"/>
        <v>-20651092</v>
      </c>
      <c r="CK57" s="58">
        <f t="shared" si="128"/>
        <v>0</v>
      </c>
      <c r="CL57" s="49" t="s">
        <v>579</v>
      </c>
      <c r="CM57" s="39">
        <v>7457168</v>
      </c>
      <c r="CN57" s="58">
        <f>CM57-BZ57</f>
        <v>66048</v>
      </c>
      <c r="CO57" s="58">
        <f t="shared" si="129"/>
        <v>-20501089</v>
      </c>
      <c r="CP57" s="58">
        <f t="shared" si="130"/>
        <v>150003</v>
      </c>
      <c r="CQ57" s="49" t="s">
        <v>580</v>
      </c>
      <c r="CR57" s="39">
        <f>7457168+250000</f>
        <v>7707168</v>
      </c>
      <c r="CS57" s="58">
        <f t="shared" si="131"/>
        <v>316048</v>
      </c>
      <c r="CT57" s="58">
        <f t="shared" si="132"/>
        <v>-20251089</v>
      </c>
      <c r="CU57" s="58">
        <f>CR57-CH57</f>
        <v>400003</v>
      </c>
      <c r="CV57" s="58">
        <f t="shared" si="134"/>
        <v>250000</v>
      </c>
      <c r="CW57" s="49" t="s">
        <v>581</v>
      </c>
      <c r="CX57" s="39">
        <v>7207165</v>
      </c>
      <c r="CY57" s="58">
        <f t="shared" si="196"/>
        <v>-183955</v>
      </c>
      <c r="CZ57" s="58">
        <f t="shared" si="211"/>
        <v>-20751092</v>
      </c>
      <c r="DA57" s="58">
        <f t="shared" si="212"/>
        <v>-100000</v>
      </c>
      <c r="DB57" s="58">
        <f t="shared" si="213"/>
        <v>-500003</v>
      </c>
      <c r="DC57" s="70" t="s">
        <v>582</v>
      </c>
      <c r="DD57" s="39">
        <v>6807165</v>
      </c>
      <c r="DE57" s="58">
        <f t="shared" si="214"/>
        <v>-583955</v>
      </c>
      <c r="DF57" s="58">
        <f t="shared" si="215"/>
        <v>-21151092</v>
      </c>
      <c r="DG57" s="58">
        <f t="shared" si="135"/>
        <v>-400000</v>
      </c>
      <c r="DH57" s="70" t="s">
        <v>583</v>
      </c>
      <c r="DI57" s="39">
        <v>7207165</v>
      </c>
      <c r="DJ57" s="80" t="s">
        <v>582</v>
      </c>
      <c r="DK57" s="93"/>
      <c r="DL57" s="58">
        <f t="shared" si="216"/>
        <v>7207165</v>
      </c>
      <c r="DM57" s="73">
        <f t="shared" si="75"/>
        <v>-183955</v>
      </c>
      <c r="DN57" s="82">
        <v>6960939</v>
      </c>
      <c r="DO57" s="10">
        <f t="shared" si="136"/>
        <v>-246226</v>
      </c>
      <c r="DP57" s="49" t="s">
        <v>584</v>
      </c>
      <c r="DQ57" s="79">
        <v>7414998</v>
      </c>
      <c r="DR57" s="79"/>
      <c r="DS57" s="81">
        <f t="shared" si="179"/>
        <v>7414998</v>
      </c>
      <c r="DT57" s="11">
        <f t="shared" si="137"/>
        <v>207833</v>
      </c>
      <c r="DU57" s="10">
        <f t="shared" si="138"/>
        <v>454059</v>
      </c>
      <c r="DV57" s="10">
        <f t="shared" si="139"/>
        <v>207833</v>
      </c>
      <c r="DW57" s="10">
        <f t="shared" si="140"/>
        <v>454059</v>
      </c>
      <c r="DX57" s="84" t="s">
        <v>585</v>
      </c>
      <c r="DY57" s="84" t="s">
        <v>585</v>
      </c>
      <c r="DZ57" s="81">
        <v>6760939</v>
      </c>
      <c r="EA57" s="11" t="e">
        <f t="shared" si="180"/>
        <v>#VALUE!</v>
      </c>
      <c r="EB57" s="10" t="e">
        <f t="shared" si="181"/>
        <v>#VALUE!</v>
      </c>
      <c r="EC57" s="10">
        <f t="shared" si="143"/>
        <v>-446226</v>
      </c>
      <c r="ED57" s="10">
        <f>DZ57-DN57</f>
        <v>-200000</v>
      </c>
      <c r="EE57" s="10">
        <f>DZ57-DS57</f>
        <v>-654059</v>
      </c>
      <c r="EF57" s="87" t="s">
        <v>586</v>
      </c>
      <c r="EG57" s="39">
        <f>75000+75000</f>
        <v>150000</v>
      </c>
      <c r="EH57" s="81">
        <f t="shared" si="146"/>
        <v>6910939</v>
      </c>
      <c r="EI57" s="11">
        <f t="shared" si="182"/>
        <v>-7414998</v>
      </c>
      <c r="EJ57" s="10" t="e">
        <f t="shared" si="183"/>
        <v>#VALUE!</v>
      </c>
      <c r="EK57" s="10">
        <f t="shared" si="149"/>
        <v>-296226</v>
      </c>
      <c r="EL57" s="10">
        <f t="shared" si="150"/>
        <v>-50000</v>
      </c>
      <c r="EM57" s="10">
        <f t="shared" si="151"/>
        <v>-504059</v>
      </c>
      <c r="EN57" s="10">
        <f t="shared" si="152"/>
        <v>150000</v>
      </c>
      <c r="EO57" s="87" t="s">
        <v>587</v>
      </c>
      <c r="EP57" s="78">
        <v>7564998</v>
      </c>
      <c r="EQ57" s="81">
        <v>7564998</v>
      </c>
      <c r="ER57" s="81">
        <f>5000000+9198</f>
        <v>5009198</v>
      </c>
      <c r="ES57" s="81">
        <f t="shared" si="153"/>
        <v>12574196</v>
      </c>
      <c r="ET57" s="10">
        <f t="shared" si="154"/>
        <v>5613257</v>
      </c>
      <c r="EU57" s="10">
        <f>ES57-DL57</f>
        <v>5367031</v>
      </c>
      <c r="EV57" s="87" t="s">
        <v>588</v>
      </c>
      <c r="EW57" s="95" t="s">
        <v>588</v>
      </c>
      <c r="EX57" s="81">
        <v>26540589</v>
      </c>
      <c r="EY57" s="10">
        <f t="shared" si="156"/>
        <v>13966393</v>
      </c>
      <c r="EZ57" s="49" t="s">
        <v>589</v>
      </c>
      <c r="FA57" s="81">
        <v>12425572</v>
      </c>
      <c r="FB57" s="10">
        <f t="shared" si="77"/>
        <v>-148624</v>
      </c>
      <c r="FC57" s="10">
        <f t="shared" si="78"/>
        <v>-14115017</v>
      </c>
      <c r="FD57" s="49" t="s">
        <v>590</v>
      </c>
      <c r="FE57" s="81">
        <f t="shared" si="157"/>
        <v>12425572</v>
      </c>
      <c r="FF57" s="10">
        <f t="shared" si="79"/>
        <v>-148624</v>
      </c>
      <c r="FG57" s="10">
        <f t="shared" si="80"/>
        <v>-14115017</v>
      </c>
      <c r="FH57" s="10">
        <f t="shared" si="81"/>
        <v>0</v>
      </c>
      <c r="FI57" s="49"/>
      <c r="FJ57" s="81">
        <v>12555706</v>
      </c>
      <c r="FK57" s="10">
        <f t="shared" si="82"/>
        <v>-18490</v>
      </c>
      <c r="FL57" s="10">
        <f t="shared" si="83"/>
        <v>-13984883</v>
      </c>
      <c r="FM57" s="10">
        <f t="shared" si="84"/>
        <v>130134</v>
      </c>
      <c r="FN57" s="49" t="s">
        <v>347</v>
      </c>
      <c r="FO57" s="99">
        <f t="shared" si="158"/>
        <v>12555706</v>
      </c>
      <c r="FP57" s="10">
        <f t="shared" si="85"/>
        <v>-18490</v>
      </c>
      <c r="FQ57" s="10">
        <f t="shared" si="86"/>
        <v>-13984883</v>
      </c>
      <c r="FR57" s="10">
        <f t="shared" si="87"/>
        <v>130134</v>
      </c>
      <c r="FS57" s="10">
        <f t="shared" si="88"/>
        <v>0</v>
      </c>
      <c r="FT57" s="49"/>
      <c r="FU57" s="99">
        <v>12555706</v>
      </c>
      <c r="FV57" s="10">
        <f t="shared" si="89"/>
        <v>-18490</v>
      </c>
      <c r="FW57" s="10">
        <f t="shared" si="90"/>
        <v>-13984883</v>
      </c>
      <c r="FX57" s="10">
        <f t="shared" si="91"/>
        <v>130134</v>
      </c>
      <c r="FY57" s="10">
        <f t="shared" si="92"/>
        <v>0</v>
      </c>
      <c r="FZ57" s="49"/>
      <c r="GA57" s="99">
        <v>12555706</v>
      </c>
      <c r="GB57" s="99"/>
      <c r="GC57" s="99">
        <f t="shared" si="0"/>
        <v>12555706</v>
      </c>
      <c r="GD57" s="10">
        <f t="shared" si="58"/>
        <v>-18490</v>
      </c>
      <c r="GE57" s="10">
        <f t="shared" si="59"/>
        <v>-13984883</v>
      </c>
      <c r="GF57" s="10">
        <f t="shared" si="60"/>
        <v>130134</v>
      </c>
      <c r="GG57" s="10">
        <f t="shared" si="61"/>
        <v>0</v>
      </c>
      <c r="GH57" s="49"/>
      <c r="GI57" s="61">
        <v>12577049</v>
      </c>
      <c r="GJ57" s="99">
        <f t="shared" si="4"/>
        <v>21343</v>
      </c>
      <c r="GK57" s="49"/>
      <c r="GL57" s="63">
        <v>12555706</v>
      </c>
      <c r="GM57" s="122">
        <f t="shared" si="5"/>
        <v>0</v>
      </c>
      <c r="GN57" s="49"/>
      <c r="GO57" s="63">
        <v>14077049</v>
      </c>
      <c r="GP57" s="122">
        <f t="shared" si="6"/>
        <v>1521343</v>
      </c>
      <c r="GQ57" s="122">
        <f t="shared" si="7"/>
        <v>1521343</v>
      </c>
      <c r="GR57" s="49"/>
      <c r="GS57" s="135">
        <f t="shared" si="8"/>
        <v>14077049</v>
      </c>
      <c r="GT57" s="130">
        <f t="shared" si="9"/>
        <v>1521343</v>
      </c>
      <c r="GU57" s="130">
        <f t="shared" si="10"/>
        <v>1521343</v>
      </c>
      <c r="GV57" s="130">
        <f t="shared" si="11"/>
        <v>0</v>
      </c>
      <c r="GW57" s="49"/>
      <c r="GX57" s="63">
        <v>12555706</v>
      </c>
      <c r="GY57" s="122">
        <f t="shared" si="12"/>
        <v>0</v>
      </c>
      <c r="GZ57" s="122">
        <f t="shared" si="13"/>
        <v>0</v>
      </c>
      <c r="HA57" s="122">
        <f t="shared" si="14"/>
        <v>-1521343</v>
      </c>
      <c r="HB57" s="122">
        <f t="shared" si="15"/>
        <v>-1521343</v>
      </c>
      <c r="HC57" s="49"/>
      <c r="HD57" s="63">
        <v>12555706</v>
      </c>
      <c r="HE57" s="122">
        <f t="shared" si="16"/>
        <v>0</v>
      </c>
      <c r="HF57" s="122">
        <f t="shared" si="17"/>
        <v>0</v>
      </c>
      <c r="HG57" s="122">
        <f t="shared" si="197"/>
        <v>-1521343</v>
      </c>
      <c r="HH57" s="122">
        <f t="shared" si="18"/>
        <v>0</v>
      </c>
      <c r="HI57" s="49"/>
      <c r="HJ57" s="63">
        <v>14077049</v>
      </c>
      <c r="HK57" s="122">
        <f t="shared" si="19"/>
        <v>1521343</v>
      </c>
      <c r="HL57" s="122">
        <f t="shared" si="20"/>
        <v>1521343</v>
      </c>
      <c r="HM57" s="122">
        <f t="shared" si="21"/>
        <v>0</v>
      </c>
      <c r="HN57" s="122">
        <f t="shared" si="22"/>
        <v>1521343</v>
      </c>
      <c r="HO57" s="49"/>
      <c r="HP57" s="64"/>
      <c r="HQ57" s="64">
        <f t="shared" si="23"/>
        <v>14077049</v>
      </c>
      <c r="HR57" s="63">
        <f t="shared" si="24"/>
        <v>14077049</v>
      </c>
      <c r="HS57" s="122">
        <f t="shared" si="25"/>
        <v>1521343</v>
      </c>
      <c r="HT57" s="122">
        <f t="shared" si="26"/>
        <v>1521343</v>
      </c>
      <c r="HU57" s="122">
        <f t="shared" si="27"/>
        <v>0</v>
      </c>
      <c r="HV57" s="49"/>
      <c r="HW57" s="63">
        <v>12555706</v>
      </c>
      <c r="HX57" s="122">
        <f t="shared" si="28"/>
        <v>-1521343</v>
      </c>
      <c r="HY57" s="49"/>
      <c r="HZ57" s="63">
        <v>15000000</v>
      </c>
      <c r="IA57" s="159">
        <f t="shared" si="29"/>
        <v>922951</v>
      </c>
      <c r="IB57" s="159">
        <f t="shared" si="30"/>
        <v>2444294</v>
      </c>
      <c r="IC57" s="84"/>
      <c r="ID57" s="63">
        <v>15000000</v>
      </c>
      <c r="IE57" s="159">
        <f t="shared" si="31"/>
        <v>922951</v>
      </c>
      <c r="IF57" s="159">
        <f t="shared" si="32"/>
        <v>2444294</v>
      </c>
      <c r="IG57" s="159">
        <f t="shared" si="33"/>
        <v>0</v>
      </c>
      <c r="IH57" s="84"/>
      <c r="IJ57" s="63">
        <v>12555706</v>
      </c>
      <c r="IK57" s="159">
        <f t="shared" si="34"/>
        <v>-1521343</v>
      </c>
      <c r="IL57" s="159">
        <f t="shared" si="35"/>
        <v>0</v>
      </c>
      <c r="IM57" s="159">
        <f t="shared" si="36"/>
        <v>-2444294</v>
      </c>
      <c r="IN57" s="84"/>
      <c r="IO57" s="63">
        <v>12555706</v>
      </c>
      <c r="IP57" s="159">
        <f t="shared" si="37"/>
        <v>-1521343</v>
      </c>
      <c r="IQ57" s="159">
        <f t="shared" si="38"/>
        <v>0</v>
      </c>
      <c r="IR57" s="159">
        <f t="shared" si="39"/>
        <v>-2444294</v>
      </c>
      <c r="IS57" s="159">
        <f t="shared" si="40"/>
        <v>0</v>
      </c>
      <c r="IT57" s="84"/>
      <c r="IU57" s="63">
        <v>15000000</v>
      </c>
      <c r="IV57" s="159">
        <f t="shared" si="41"/>
        <v>922951</v>
      </c>
      <c r="IW57" s="159">
        <f t="shared" si="42"/>
        <v>2444294</v>
      </c>
      <c r="IX57" s="159">
        <f t="shared" si="43"/>
        <v>0</v>
      </c>
      <c r="IY57" s="159">
        <f t="shared" si="44"/>
        <v>2444294</v>
      </c>
      <c r="IZ57" s="84"/>
      <c r="JA57" s="63">
        <v>15000000</v>
      </c>
      <c r="JB57" s="159">
        <f t="shared" si="45"/>
        <v>922951</v>
      </c>
      <c r="JC57" s="159">
        <f t="shared" si="46"/>
        <v>2444294</v>
      </c>
      <c r="JD57" s="159">
        <f t="shared" si="47"/>
        <v>0</v>
      </c>
      <c r="JE57" s="159">
        <f t="shared" si="48"/>
        <v>2444294</v>
      </c>
      <c r="JF57" s="159">
        <f t="shared" si="49"/>
        <v>0</v>
      </c>
      <c r="JG57" s="84"/>
      <c r="JH57" s="63">
        <v>10372058</v>
      </c>
      <c r="JI57" s="159">
        <f t="shared" si="50"/>
        <v>-2183648</v>
      </c>
      <c r="JJ57" s="159">
        <f t="shared" si="51"/>
        <v>-4627942</v>
      </c>
      <c r="JK57" s="77"/>
      <c r="JL57" s="64">
        <v>15170664</v>
      </c>
      <c r="JM57" s="159">
        <f t="shared" si="52"/>
        <v>170664</v>
      </c>
      <c r="JN57" s="159">
        <f t="shared" si="53"/>
        <v>4798606</v>
      </c>
      <c r="JO57" s="13"/>
    </row>
    <row r="58" spans="1:275" ht="24" customHeight="1" x14ac:dyDescent="0.2">
      <c r="A58" s="9" t="s">
        <v>591</v>
      </c>
      <c r="B58" s="171"/>
      <c r="C58" s="12" t="s">
        <v>592</v>
      </c>
      <c r="D58" s="65">
        <v>14668628</v>
      </c>
      <c r="E58" s="65">
        <v>14673492</v>
      </c>
      <c r="F58" s="10">
        <f t="shared" si="93"/>
        <v>4864</v>
      </c>
      <c r="G58" s="10">
        <v>13673492</v>
      </c>
      <c r="H58" s="10">
        <f t="shared" si="94"/>
        <v>-995136</v>
      </c>
      <c r="I58" s="10">
        <f t="shared" si="219"/>
        <v>-1000000</v>
      </c>
      <c r="J58" s="13" t="s">
        <v>327</v>
      </c>
      <c r="K58" s="63">
        <v>14223492</v>
      </c>
      <c r="L58" s="63">
        <f t="shared" si="95"/>
        <v>-445136</v>
      </c>
      <c r="M58" s="63">
        <f t="shared" si="220"/>
        <v>-450000</v>
      </c>
      <c r="N58" s="63">
        <f t="shared" si="96"/>
        <v>550000</v>
      </c>
      <c r="O58" s="63">
        <v>13673492</v>
      </c>
      <c r="P58" s="63">
        <f t="shared" si="97"/>
        <v>-995136</v>
      </c>
      <c r="Q58" s="63">
        <f t="shared" si="221"/>
        <v>-1000000</v>
      </c>
      <c r="R58" s="63">
        <f t="shared" si="98"/>
        <v>-550000</v>
      </c>
      <c r="S58" s="63">
        <v>13673492</v>
      </c>
      <c r="T58" s="63">
        <f t="shared" si="99"/>
        <v>-995136</v>
      </c>
      <c r="U58" s="63">
        <f t="shared" si="222"/>
        <v>-1000000</v>
      </c>
      <c r="V58" s="63">
        <f t="shared" si="159"/>
        <v>-550000</v>
      </c>
      <c r="W58" s="63">
        <f t="shared" si="100"/>
        <v>0</v>
      </c>
      <c r="X58" s="63">
        <v>14223492</v>
      </c>
      <c r="Y58" s="63">
        <f t="shared" si="223"/>
        <v>-445136</v>
      </c>
      <c r="Z58" s="63">
        <f t="shared" si="224"/>
        <v>-450000</v>
      </c>
      <c r="AA58" s="63">
        <f t="shared" si="101"/>
        <v>0</v>
      </c>
      <c r="AB58" s="63">
        <f t="shared" si="102"/>
        <v>550000</v>
      </c>
      <c r="AC58" s="63">
        <v>14223492</v>
      </c>
      <c r="AD58" s="63">
        <f t="shared" si="225"/>
        <v>-445136</v>
      </c>
      <c r="AE58" s="63">
        <f t="shared" si="103"/>
        <v>0</v>
      </c>
      <c r="AF58" s="63">
        <f t="shared" si="230"/>
        <v>0</v>
      </c>
      <c r="AG58" s="63">
        <v>14223492</v>
      </c>
      <c r="AH58" s="63">
        <f t="shared" si="226"/>
        <v>-445136</v>
      </c>
      <c r="AI58" s="63"/>
      <c r="AJ58" s="63">
        <f t="shared" si="104"/>
        <v>14223492</v>
      </c>
      <c r="AK58" s="63"/>
      <c r="AL58" s="63"/>
      <c r="AM58" s="63">
        <f t="shared" si="105"/>
        <v>14223492</v>
      </c>
      <c r="AN58" s="63">
        <v>14237835</v>
      </c>
      <c r="AO58" s="63">
        <f t="shared" si="106"/>
        <v>14343</v>
      </c>
      <c r="AP58" s="63" t="s">
        <v>593</v>
      </c>
      <c r="AQ58" s="63">
        <v>14237835</v>
      </c>
      <c r="AR58" s="63">
        <f t="shared" si="107"/>
        <v>14343</v>
      </c>
      <c r="AS58" s="63">
        <f t="shared" si="108"/>
        <v>0</v>
      </c>
      <c r="AT58" s="63">
        <v>14237835</v>
      </c>
      <c r="AU58" s="63">
        <f t="shared" si="109"/>
        <v>14343</v>
      </c>
      <c r="AV58" s="63">
        <f t="shared" si="110"/>
        <v>0</v>
      </c>
      <c r="AW58" s="63">
        <f t="shared" si="111"/>
        <v>0</v>
      </c>
      <c r="AX58" s="63" t="s">
        <v>593</v>
      </c>
      <c r="AY58" s="63">
        <v>14174528</v>
      </c>
      <c r="AZ58" s="63">
        <f t="shared" si="112"/>
        <v>-48964</v>
      </c>
      <c r="BA58" s="63">
        <f t="shared" si="113"/>
        <v>-63307</v>
      </c>
      <c r="BB58" s="63">
        <f t="shared" si="114"/>
        <v>-63307</v>
      </c>
      <c r="BC58" s="40" t="s">
        <v>594</v>
      </c>
      <c r="BD58" s="63">
        <v>14174528</v>
      </c>
      <c r="BE58" s="63">
        <f t="shared" si="115"/>
        <v>-48964</v>
      </c>
      <c r="BF58" s="63">
        <f t="shared" si="116"/>
        <v>-63307</v>
      </c>
      <c r="BG58" s="63">
        <f t="shared" si="117"/>
        <v>-63307</v>
      </c>
      <c r="BH58" s="63">
        <f t="shared" si="118"/>
        <v>0</v>
      </c>
      <c r="BI58" s="49"/>
      <c r="BJ58" s="63">
        <v>14174528</v>
      </c>
      <c r="BK58" s="64"/>
      <c r="BL58" s="63">
        <f t="shared" si="119"/>
        <v>14174528</v>
      </c>
      <c r="BM58" s="65"/>
      <c r="BN58" s="63">
        <f t="shared" si="120"/>
        <v>14174528</v>
      </c>
      <c r="BO58" s="64">
        <f t="shared" si="206"/>
        <v>-48964</v>
      </c>
      <c r="BP58" s="63">
        <f t="shared" si="207"/>
        <v>-63307</v>
      </c>
      <c r="BQ58" s="63">
        <f t="shared" si="208"/>
        <v>-63307</v>
      </c>
      <c r="BR58" s="63">
        <f t="shared" si="209"/>
        <v>0</v>
      </c>
      <c r="BS58" s="63">
        <f t="shared" si="210"/>
        <v>0</v>
      </c>
      <c r="BT58" s="49"/>
      <c r="BU58" s="49"/>
      <c r="BV58" s="48">
        <f t="shared" si="121"/>
        <v>14174528</v>
      </c>
      <c r="BW58" s="48">
        <v>-1251</v>
      </c>
      <c r="BX58" s="48">
        <f t="shared" si="122"/>
        <v>14173277</v>
      </c>
      <c r="BY58" s="48"/>
      <c r="BZ58" s="58">
        <v>14173277</v>
      </c>
      <c r="CA58" s="58">
        <v>0</v>
      </c>
      <c r="CB58" s="55">
        <f t="shared" si="227"/>
        <v>-14173277</v>
      </c>
      <c r="CC58" s="49" t="s">
        <v>272</v>
      </c>
      <c r="CD58" s="39">
        <v>14175592</v>
      </c>
      <c r="CE58" s="58">
        <f t="shared" si="124"/>
        <v>2315</v>
      </c>
      <c r="CF58" s="58">
        <f t="shared" si="125"/>
        <v>14175592</v>
      </c>
      <c r="CG58" s="49"/>
      <c r="CH58" s="39">
        <v>14175592</v>
      </c>
      <c r="CI58" s="58">
        <f t="shared" si="126"/>
        <v>2315</v>
      </c>
      <c r="CJ58" s="58">
        <f t="shared" si="127"/>
        <v>14175592</v>
      </c>
      <c r="CK58" s="58">
        <f t="shared" si="128"/>
        <v>0</v>
      </c>
      <c r="CL58" s="49"/>
      <c r="CM58" s="39">
        <v>14175592</v>
      </c>
      <c r="CN58" s="58">
        <f t="shared" si="160"/>
        <v>2315</v>
      </c>
      <c r="CO58" s="58">
        <f t="shared" si="129"/>
        <v>14175592</v>
      </c>
      <c r="CP58" s="58">
        <f t="shared" si="130"/>
        <v>0</v>
      </c>
      <c r="CQ58" s="49"/>
      <c r="CR58" s="39">
        <v>14175592</v>
      </c>
      <c r="CS58" s="58">
        <f t="shared" si="131"/>
        <v>2315</v>
      </c>
      <c r="CT58" s="58">
        <f t="shared" si="132"/>
        <v>14175592</v>
      </c>
      <c r="CU58" s="58">
        <f t="shared" si="133"/>
        <v>0</v>
      </c>
      <c r="CV58" s="58">
        <f t="shared" si="134"/>
        <v>0</v>
      </c>
      <c r="CW58" s="49"/>
      <c r="CX58" s="39">
        <v>13975592</v>
      </c>
      <c r="CY58" s="58">
        <f t="shared" si="196"/>
        <v>-197685</v>
      </c>
      <c r="CZ58" s="58">
        <f t="shared" si="211"/>
        <v>13975592</v>
      </c>
      <c r="DA58" s="58">
        <f t="shared" si="212"/>
        <v>-200000</v>
      </c>
      <c r="DB58" s="58">
        <f t="shared" si="213"/>
        <v>-200000</v>
      </c>
      <c r="DC58" s="49"/>
      <c r="DD58" s="39">
        <v>13975592</v>
      </c>
      <c r="DE58" s="58">
        <f t="shared" si="214"/>
        <v>-197685</v>
      </c>
      <c r="DF58" s="58">
        <f t="shared" si="215"/>
        <v>13975592</v>
      </c>
      <c r="DG58" s="58">
        <f t="shared" si="135"/>
        <v>0</v>
      </c>
      <c r="DH58" s="49"/>
      <c r="DI58" s="39">
        <v>13975592</v>
      </c>
      <c r="DJ58" s="74"/>
      <c r="DK58" s="76"/>
      <c r="DL58" s="58">
        <f t="shared" si="216"/>
        <v>13975592</v>
      </c>
      <c r="DM58" s="73">
        <f t="shared" si="75"/>
        <v>-197685</v>
      </c>
      <c r="DN58" s="81">
        <v>13975592</v>
      </c>
      <c r="DO58" s="10">
        <f t="shared" si="136"/>
        <v>0</v>
      </c>
      <c r="DP58" s="49"/>
      <c r="DQ58" s="78">
        <v>13975592</v>
      </c>
      <c r="DR58" s="78"/>
      <c r="DS58" s="81">
        <f t="shared" si="179"/>
        <v>13975592</v>
      </c>
      <c r="DT58" s="11">
        <f t="shared" si="137"/>
        <v>0</v>
      </c>
      <c r="DU58" s="10">
        <f t="shared" si="138"/>
        <v>0</v>
      </c>
      <c r="DV58" s="10">
        <f t="shared" si="139"/>
        <v>0</v>
      </c>
      <c r="DW58" s="10">
        <f t="shared" si="140"/>
        <v>0</v>
      </c>
      <c r="DX58" s="49"/>
      <c r="DY58" s="49"/>
      <c r="DZ58" s="81">
        <v>13975592</v>
      </c>
      <c r="EA58" s="11">
        <f t="shared" si="180"/>
        <v>-13975592</v>
      </c>
      <c r="EB58" s="10">
        <f t="shared" si="181"/>
        <v>0</v>
      </c>
      <c r="EC58" s="10">
        <f t="shared" si="143"/>
        <v>0</v>
      </c>
      <c r="ED58" s="10">
        <f t="shared" si="217"/>
        <v>0</v>
      </c>
      <c r="EE58" s="10">
        <f t="shared" si="218"/>
        <v>0</v>
      </c>
      <c r="EF58" s="87"/>
      <c r="EG58" s="39"/>
      <c r="EH58" s="81">
        <f t="shared" si="146"/>
        <v>13975592</v>
      </c>
      <c r="EI58" s="11">
        <f t="shared" si="182"/>
        <v>-13975592</v>
      </c>
      <c r="EJ58" s="10">
        <f t="shared" si="183"/>
        <v>0</v>
      </c>
      <c r="EK58" s="10">
        <f t="shared" si="149"/>
        <v>0</v>
      </c>
      <c r="EL58" s="10">
        <f t="shared" si="150"/>
        <v>0</v>
      </c>
      <c r="EM58" s="10">
        <f t="shared" si="151"/>
        <v>0</v>
      </c>
      <c r="EN58" s="10">
        <f t="shared" si="152"/>
        <v>0</v>
      </c>
      <c r="EO58" s="87"/>
      <c r="EP58" s="78">
        <v>13975592</v>
      </c>
      <c r="EQ58" s="81">
        <v>13975592</v>
      </c>
      <c r="ER58" s="81"/>
      <c r="ES58" s="81">
        <f t="shared" si="153"/>
        <v>13975592</v>
      </c>
      <c r="ET58" s="10">
        <f t="shared" si="154"/>
        <v>0</v>
      </c>
      <c r="EU58" s="10">
        <f t="shared" si="155"/>
        <v>0</v>
      </c>
      <c r="EV58" s="87"/>
      <c r="EW58" s="95"/>
      <c r="EX58" s="81">
        <v>0</v>
      </c>
      <c r="EY58" s="10">
        <f t="shared" si="156"/>
        <v>-13975592</v>
      </c>
      <c r="EZ58" s="49" t="s">
        <v>272</v>
      </c>
      <c r="FA58" s="81">
        <v>13984883</v>
      </c>
      <c r="FB58" s="10">
        <f t="shared" si="77"/>
        <v>9291</v>
      </c>
      <c r="FC58" s="10">
        <f t="shared" si="78"/>
        <v>13984883</v>
      </c>
      <c r="FD58" s="49"/>
      <c r="FE58" s="81">
        <f t="shared" si="157"/>
        <v>13984883</v>
      </c>
      <c r="FF58" s="10">
        <f t="shared" si="79"/>
        <v>9291</v>
      </c>
      <c r="FG58" s="10">
        <f t="shared" si="80"/>
        <v>13984883</v>
      </c>
      <c r="FH58" s="10">
        <f t="shared" si="81"/>
        <v>0</v>
      </c>
      <c r="FI58" s="49"/>
      <c r="FJ58" s="81">
        <v>13984884</v>
      </c>
      <c r="FK58" s="10">
        <f t="shared" si="82"/>
        <v>9292</v>
      </c>
      <c r="FL58" s="10">
        <f t="shared" si="83"/>
        <v>13984884</v>
      </c>
      <c r="FM58" s="10">
        <f t="shared" si="84"/>
        <v>1</v>
      </c>
      <c r="FN58" s="49"/>
      <c r="FO58" s="99">
        <f t="shared" si="158"/>
        <v>13984884</v>
      </c>
      <c r="FP58" s="10">
        <f t="shared" si="85"/>
        <v>9292</v>
      </c>
      <c r="FQ58" s="10">
        <f t="shared" si="86"/>
        <v>13984884</v>
      </c>
      <c r="FR58" s="10">
        <f t="shared" si="87"/>
        <v>1</v>
      </c>
      <c r="FS58" s="10">
        <f t="shared" si="88"/>
        <v>0</v>
      </c>
      <c r="FT58" s="49"/>
      <c r="FU58" s="99">
        <v>13984883</v>
      </c>
      <c r="FV58" s="10">
        <f t="shared" si="89"/>
        <v>9291</v>
      </c>
      <c r="FW58" s="10">
        <f t="shared" si="90"/>
        <v>13984883</v>
      </c>
      <c r="FX58" s="10">
        <f t="shared" si="91"/>
        <v>0</v>
      </c>
      <c r="FY58" s="10">
        <f t="shared" si="92"/>
        <v>-1</v>
      </c>
      <c r="FZ58" s="49"/>
      <c r="GA58" s="99">
        <v>13984883</v>
      </c>
      <c r="GB58" s="99"/>
      <c r="GC58" s="99">
        <f t="shared" si="0"/>
        <v>13984883</v>
      </c>
      <c r="GD58" s="10">
        <f t="shared" si="58"/>
        <v>9291</v>
      </c>
      <c r="GE58" s="10">
        <f t="shared" si="59"/>
        <v>13984883</v>
      </c>
      <c r="GF58" s="10">
        <f t="shared" si="60"/>
        <v>0</v>
      </c>
      <c r="GG58" s="10">
        <f t="shared" si="61"/>
        <v>-1</v>
      </c>
      <c r="GH58" s="49"/>
      <c r="GI58" s="61">
        <v>3988087</v>
      </c>
      <c r="GJ58" s="99">
        <f t="shared" si="4"/>
        <v>-9996796</v>
      </c>
      <c r="GK58" s="49" t="s">
        <v>595</v>
      </c>
      <c r="GL58" s="63">
        <v>3988087</v>
      </c>
      <c r="GM58" s="122">
        <f t="shared" si="5"/>
        <v>-9996796</v>
      </c>
      <c r="GN58" s="49" t="s">
        <v>595</v>
      </c>
      <c r="GO58" s="63">
        <v>12589278</v>
      </c>
      <c r="GP58" s="122">
        <f t="shared" si="6"/>
        <v>-1395605</v>
      </c>
      <c r="GQ58" s="122">
        <f t="shared" si="7"/>
        <v>8601191</v>
      </c>
      <c r="GR58" s="49"/>
      <c r="GS58" s="135">
        <f t="shared" si="8"/>
        <v>12589278</v>
      </c>
      <c r="GT58" s="130">
        <f t="shared" si="9"/>
        <v>-1395605</v>
      </c>
      <c r="GU58" s="130">
        <f t="shared" si="10"/>
        <v>8601191</v>
      </c>
      <c r="GV58" s="130">
        <f t="shared" si="11"/>
        <v>0</v>
      </c>
      <c r="GW58" s="49"/>
      <c r="GX58" s="63">
        <v>9323255</v>
      </c>
      <c r="GY58" s="122">
        <f t="shared" si="12"/>
        <v>-4661628</v>
      </c>
      <c r="GZ58" s="122">
        <f t="shared" si="13"/>
        <v>5335168</v>
      </c>
      <c r="HA58" s="122">
        <f t="shared" si="14"/>
        <v>-3266023</v>
      </c>
      <c r="HB58" s="122">
        <f t="shared" si="15"/>
        <v>-3266023</v>
      </c>
      <c r="HC58" s="49"/>
      <c r="HD58" s="63">
        <v>9323255</v>
      </c>
      <c r="HE58" s="122">
        <f t="shared" si="16"/>
        <v>-4661628</v>
      </c>
      <c r="HF58" s="122">
        <f t="shared" si="17"/>
        <v>5335168</v>
      </c>
      <c r="HG58" s="122">
        <f t="shared" si="197"/>
        <v>-3266023</v>
      </c>
      <c r="HH58" s="122">
        <f t="shared" si="18"/>
        <v>0</v>
      </c>
      <c r="HI58" s="49"/>
      <c r="HJ58" s="63">
        <v>9323255</v>
      </c>
      <c r="HK58" s="122">
        <f t="shared" si="19"/>
        <v>-4661628</v>
      </c>
      <c r="HL58" s="122">
        <f t="shared" si="20"/>
        <v>5335168</v>
      </c>
      <c r="HM58" s="122">
        <f t="shared" si="21"/>
        <v>-3266023</v>
      </c>
      <c r="HN58" s="122">
        <f t="shared" si="22"/>
        <v>0</v>
      </c>
      <c r="HO58" s="49"/>
      <c r="HP58" s="64"/>
      <c r="HQ58" s="64">
        <f t="shared" si="23"/>
        <v>9323255</v>
      </c>
      <c r="HR58" s="63">
        <f t="shared" si="24"/>
        <v>9323255</v>
      </c>
      <c r="HS58" s="122">
        <f t="shared" si="25"/>
        <v>-4661628</v>
      </c>
      <c r="HT58" s="122">
        <f t="shared" si="26"/>
        <v>5335168</v>
      </c>
      <c r="HU58" s="122">
        <f t="shared" si="27"/>
        <v>0</v>
      </c>
      <c r="HV58" s="49"/>
      <c r="HW58" s="63">
        <v>3988087</v>
      </c>
      <c r="HX58" s="122">
        <f t="shared" si="28"/>
        <v>-5335168</v>
      </c>
      <c r="HY58" s="49"/>
      <c r="HZ58" s="63">
        <v>3988087</v>
      </c>
      <c r="IA58" s="159">
        <f t="shared" si="29"/>
        <v>-5335168</v>
      </c>
      <c r="IB58" s="159">
        <f t="shared" si="30"/>
        <v>0</v>
      </c>
      <c r="IC58" s="84"/>
      <c r="ID58" s="63">
        <v>3988087</v>
      </c>
      <c r="IE58" s="159">
        <f t="shared" si="31"/>
        <v>-5335168</v>
      </c>
      <c r="IF58" s="159">
        <f t="shared" si="32"/>
        <v>0</v>
      </c>
      <c r="IG58" s="159">
        <f t="shared" si="33"/>
        <v>0</v>
      </c>
      <c r="IH58" s="84"/>
      <c r="IJ58" s="63">
        <v>6215970</v>
      </c>
      <c r="IK58" s="159">
        <f t="shared" si="34"/>
        <v>-3107285</v>
      </c>
      <c r="IL58" s="159">
        <f t="shared" si="35"/>
        <v>2227883</v>
      </c>
      <c r="IM58" s="159">
        <f t="shared" si="36"/>
        <v>2227883</v>
      </c>
      <c r="IN58" s="84"/>
      <c r="IO58" s="63">
        <v>6215970</v>
      </c>
      <c r="IP58" s="159">
        <f t="shared" si="37"/>
        <v>-3107285</v>
      </c>
      <c r="IQ58" s="159">
        <f t="shared" si="38"/>
        <v>2227883</v>
      </c>
      <c r="IR58" s="159">
        <f t="shared" si="39"/>
        <v>2227883</v>
      </c>
      <c r="IS58" s="159">
        <f t="shared" si="40"/>
        <v>0</v>
      </c>
      <c r="IT58" s="84"/>
      <c r="IU58" s="63">
        <v>6215970</v>
      </c>
      <c r="IV58" s="159">
        <f t="shared" si="41"/>
        <v>-3107285</v>
      </c>
      <c r="IW58" s="159">
        <f t="shared" si="42"/>
        <v>2227883</v>
      </c>
      <c r="IX58" s="159">
        <f t="shared" si="43"/>
        <v>2227883</v>
      </c>
      <c r="IY58" s="159">
        <f t="shared" si="44"/>
        <v>0</v>
      </c>
      <c r="IZ58" s="84"/>
      <c r="JA58" s="63">
        <v>6215970</v>
      </c>
      <c r="JB58" s="159">
        <f t="shared" si="45"/>
        <v>-3107285</v>
      </c>
      <c r="JC58" s="159">
        <f t="shared" si="46"/>
        <v>2227883</v>
      </c>
      <c r="JD58" s="159">
        <f t="shared" si="47"/>
        <v>2227883</v>
      </c>
      <c r="JE58" s="159">
        <f t="shared" si="48"/>
        <v>0</v>
      </c>
      <c r="JF58" s="159">
        <f t="shared" si="49"/>
        <v>0</v>
      </c>
      <c r="JG58" s="84"/>
      <c r="JH58" s="63">
        <v>0</v>
      </c>
      <c r="JI58" s="159">
        <f t="shared" si="50"/>
        <v>-3988087</v>
      </c>
      <c r="JJ58" s="159">
        <f t="shared" si="51"/>
        <v>-6215970</v>
      </c>
      <c r="JK58" s="77" t="s">
        <v>205</v>
      </c>
      <c r="JL58" s="64">
        <v>5985582</v>
      </c>
      <c r="JM58" s="159">
        <f t="shared" si="52"/>
        <v>-230388</v>
      </c>
      <c r="JN58" s="159">
        <f t="shared" si="53"/>
        <v>5985582</v>
      </c>
      <c r="JO58" s="13"/>
    </row>
    <row r="59" spans="1:275" ht="27" hidden="1" customHeight="1" x14ac:dyDescent="0.2">
      <c r="A59" s="9" t="s">
        <v>596</v>
      </c>
      <c r="B59" s="171"/>
      <c r="C59" s="12" t="s">
        <v>597</v>
      </c>
      <c r="D59" s="65">
        <v>0</v>
      </c>
      <c r="E59" s="65"/>
      <c r="F59" s="10">
        <f t="shared" si="93"/>
        <v>0</v>
      </c>
      <c r="G59" s="10"/>
      <c r="H59" s="10">
        <f t="shared" si="94"/>
        <v>0</v>
      </c>
      <c r="I59" s="10">
        <f t="shared" si="219"/>
        <v>0</v>
      </c>
      <c r="J59" s="13"/>
      <c r="K59" s="63"/>
      <c r="L59" s="63">
        <f t="shared" si="95"/>
        <v>0</v>
      </c>
      <c r="M59" s="63">
        <f t="shared" si="220"/>
        <v>0</v>
      </c>
      <c r="N59" s="63">
        <f t="shared" si="96"/>
        <v>0</v>
      </c>
      <c r="O59" s="63"/>
      <c r="P59" s="63">
        <f t="shared" si="97"/>
        <v>0</v>
      </c>
      <c r="Q59" s="63">
        <f t="shared" si="221"/>
        <v>0</v>
      </c>
      <c r="R59" s="63">
        <f t="shared" si="98"/>
        <v>0</v>
      </c>
      <c r="S59" s="63"/>
      <c r="T59" s="63">
        <f t="shared" si="99"/>
        <v>0</v>
      </c>
      <c r="U59" s="63">
        <f t="shared" si="222"/>
        <v>0</v>
      </c>
      <c r="V59" s="63">
        <f t="shared" si="159"/>
        <v>0</v>
      </c>
      <c r="W59" s="63">
        <f t="shared" si="100"/>
        <v>0</v>
      </c>
      <c r="X59" s="63"/>
      <c r="Y59" s="63">
        <f t="shared" si="223"/>
        <v>0</v>
      </c>
      <c r="Z59" s="63">
        <f t="shared" si="224"/>
        <v>0</v>
      </c>
      <c r="AA59" s="63">
        <f t="shared" si="101"/>
        <v>0</v>
      </c>
      <c r="AB59" s="63">
        <f t="shared" si="102"/>
        <v>0</v>
      </c>
      <c r="AC59" s="63"/>
      <c r="AD59" s="63">
        <f t="shared" si="225"/>
        <v>0</v>
      </c>
      <c r="AE59" s="63">
        <f t="shared" si="103"/>
        <v>0</v>
      </c>
      <c r="AF59" s="63">
        <f t="shared" si="230"/>
        <v>0</v>
      </c>
      <c r="AG59" s="63"/>
      <c r="AH59" s="63">
        <f t="shared" si="226"/>
        <v>0</v>
      </c>
      <c r="AI59" s="63"/>
      <c r="AJ59" s="63">
        <f t="shared" si="104"/>
        <v>0</v>
      </c>
      <c r="AK59" s="63"/>
      <c r="AL59" s="63"/>
      <c r="AM59" s="63">
        <f t="shared" si="105"/>
        <v>0</v>
      </c>
      <c r="AN59" s="63"/>
      <c r="AO59" s="63">
        <f t="shared" si="106"/>
        <v>0</v>
      </c>
      <c r="AP59" s="63"/>
      <c r="AQ59" s="63"/>
      <c r="AR59" s="63">
        <f t="shared" si="107"/>
        <v>0</v>
      </c>
      <c r="AS59" s="63">
        <f t="shared" si="108"/>
        <v>0</v>
      </c>
      <c r="AT59" s="63"/>
      <c r="AU59" s="63">
        <f t="shared" si="109"/>
        <v>0</v>
      </c>
      <c r="AV59" s="63">
        <f t="shared" si="110"/>
        <v>0</v>
      </c>
      <c r="AW59" s="63">
        <f t="shared" si="111"/>
        <v>0</v>
      </c>
      <c r="AX59" s="63"/>
      <c r="AY59" s="63"/>
      <c r="AZ59" s="63">
        <f t="shared" si="112"/>
        <v>0</v>
      </c>
      <c r="BA59" s="63">
        <f t="shared" si="113"/>
        <v>0</v>
      </c>
      <c r="BB59" s="63">
        <f t="shared" si="114"/>
        <v>0</v>
      </c>
      <c r="BC59" s="40"/>
      <c r="BD59" s="63"/>
      <c r="BE59" s="63">
        <f t="shared" si="115"/>
        <v>0</v>
      </c>
      <c r="BF59" s="63">
        <f t="shared" si="116"/>
        <v>0</v>
      </c>
      <c r="BG59" s="63">
        <f t="shared" si="117"/>
        <v>0</v>
      </c>
      <c r="BH59" s="63">
        <f t="shared" si="118"/>
        <v>0</v>
      </c>
      <c r="BI59" s="49"/>
      <c r="BJ59" s="63"/>
      <c r="BK59" s="64"/>
      <c r="BL59" s="63">
        <f t="shared" si="119"/>
        <v>0</v>
      </c>
      <c r="BM59" s="65"/>
      <c r="BN59" s="63">
        <f t="shared" si="120"/>
        <v>0</v>
      </c>
      <c r="BO59" s="64">
        <f t="shared" si="206"/>
        <v>0</v>
      </c>
      <c r="BP59" s="63">
        <f t="shared" si="207"/>
        <v>0</v>
      </c>
      <c r="BQ59" s="63">
        <f t="shared" si="208"/>
        <v>0</v>
      </c>
      <c r="BR59" s="63">
        <f t="shared" si="209"/>
        <v>0</v>
      </c>
      <c r="BS59" s="63">
        <f t="shared" si="210"/>
        <v>0</v>
      </c>
      <c r="BT59" s="49"/>
      <c r="BU59" s="49"/>
      <c r="BV59" s="48">
        <f t="shared" si="121"/>
        <v>0</v>
      </c>
      <c r="BW59" s="48"/>
      <c r="BX59" s="48">
        <f t="shared" si="122"/>
        <v>0</v>
      </c>
      <c r="BY59" s="48"/>
      <c r="BZ59" s="58">
        <v>0</v>
      </c>
      <c r="CA59" s="58"/>
      <c r="CB59" s="55"/>
      <c r="CC59" s="49"/>
      <c r="CD59" s="39"/>
      <c r="CE59" s="58">
        <f t="shared" si="124"/>
        <v>0</v>
      </c>
      <c r="CF59" s="58">
        <f t="shared" si="125"/>
        <v>0</v>
      </c>
      <c r="CG59" s="49"/>
      <c r="CH59" s="39"/>
      <c r="CI59" s="58">
        <f t="shared" si="126"/>
        <v>0</v>
      </c>
      <c r="CJ59" s="58">
        <f t="shared" si="127"/>
        <v>0</v>
      </c>
      <c r="CK59" s="58">
        <f t="shared" si="128"/>
        <v>0</v>
      </c>
      <c r="CL59" s="49"/>
      <c r="CM59" s="39"/>
      <c r="CN59" s="58">
        <f t="shared" si="160"/>
        <v>0</v>
      </c>
      <c r="CO59" s="58">
        <f t="shared" si="129"/>
        <v>0</v>
      </c>
      <c r="CP59" s="58">
        <f t="shared" si="130"/>
        <v>0</v>
      </c>
      <c r="CQ59" s="49"/>
      <c r="CR59" s="39"/>
      <c r="CS59" s="58">
        <f t="shared" si="131"/>
        <v>0</v>
      </c>
      <c r="CT59" s="58">
        <f t="shared" si="132"/>
        <v>0</v>
      </c>
      <c r="CU59" s="58">
        <f t="shared" si="133"/>
        <v>0</v>
      </c>
      <c r="CV59" s="58">
        <f t="shared" si="134"/>
        <v>0</v>
      </c>
      <c r="CW59" s="49"/>
      <c r="CX59" s="39"/>
      <c r="CY59" s="58">
        <f t="shared" si="196"/>
        <v>0</v>
      </c>
      <c r="CZ59" s="58">
        <f t="shared" si="211"/>
        <v>0</v>
      </c>
      <c r="DA59" s="58">
        <f t="shared" si="212"/>
        <v>0</v>
      </c>
      <c r="DB59" s="58">
        <f t="shared" si="213"/>
        <v>0</v>
      </c>
      <c r="DC59" s="49"/>
      <c r="DD59" s="39"/>
      <c r="DE59" s="58">
        <f t="shared" si="214"/>
        <v>0</v>
      </c>
      <c r="DF59" s="58">
        <f t="shared" si="215"/>
        <v>0</v>
      </c>
      <c r="DG59" s="58">
        <f t="shared" si="135"/>
        <v>0</v>
      </c>
      <c r="DH59" s="49"/>
      <c r="DI59" s="39"/>
      <c r="DJ59" s="49"/>
      <c r="DK59" s="61"/>
      <c r="DL59" s="58">
        <f t="shared" si="216"/>
        <v>0</v>
      </c>
      <c r="DM59" s="73">
        <f t="shared" si="75"/>
        <v>0</v>
      </c>
      <c r="DN59" s="81"/>
      <c r="DO59" s="10">
        <f t="shared" si="136"/>
        <v>0</v>
      </c>
      <c r="DP59" s="49"/>
      <c r="DQ59" s="78"/>
      <c r="DR59" s="78"/>
      <c r="DS59" s="81">
        <f t="shared" si="179"/>
        <v>0</v>
      </c>
      <c r="DT59" s="11">
        <f t="shared" si="137"/>
        <v>0</v>
      </c>
      <c r="DU59" s="10">
        <f t="shared" si="138"/>
        <v>0</v>
      </c>
      <c r="DV59" s="10">
        <f t="shared" si="139"/>
        <v>0</v>
      </c>
      <c r="DW59" s="10">
        <f t="shared" si="140"/>
        <v>0</v>
      </c>
      <c r="DX59" s="49"/>
      <c r="DY59" s="49"/>
      <c r="DZ59" s="81"/>
      <c r="EA59" s="11">
        <f t="shared" si="180"/>
        <v>0</v>
      </c>
      <c r="EB59" s="10">
        <f t="shared" si="181"/>
        <v>0</v>
      </c>
      <c r="EC59" s="10">
        <f t="shared" si="143"/>
        <v>0</v>
      </c>
      <c r="ED59" s="10">
        <f t="shared" si="217"/>
        <v>0</v>
      </c>
      <c r="EE59" s="10">
        <f t="shared" si="218"/>
        <v>0</v>
      </c>
      <c r="EF59" s="87"/>
      <c r="EG59" s="39"/>
      <c r="EH59" s="81">
        <f t="shared" si="146"/>
        <v>0</v>
      </c>
      <c r="EI59" s="11">
        <f t="shared" si="182"/>
        <v>0</v>
      </c>
      <c r="EJ59" s="10">
        <f t="shared" si="183"/>
        <v>0</v>
      </c>
      <c r="EK59" s="10">
        <f t="shared" si="149"/>
        <v>0</v>
      </c>
      <c r="EL59" s="10">
        <f t="shared" si="150"/>
        <v>0</v>
      </c>
      <c r="EM59" s="10">
        <f t="shared" si="151"/>
        <v>0</v>
      </c>
      <c r="EN59" s="10">
        <f t="shared" si="152"/>
        <v>0</v>
      </c>
      <c r="EO59" s="87"/>
      <c r="EP59" s="78"/>
      <c r="EQ59" s="81"/>
      <c r="ER59" s="81"/>
      <c r="ES59" s="81">
        <f t="shared" si="153"/>
        <v>0</v>
      </c>
      <c r="ET59" s="10">
        <f t="shared" si="154"/>
        <v>0</v>
      </c>
      <c r="EU59" s="10">
        <f t="shared" si="155"/>
        <v>0</v>
      </c>
      <c r="EV59" s="87"/>
      <c r="EW59" s="95"/>
      <c r="EX59" s="81">
        <v>0</v>
      </c>
      <c r="EY59" s="10">
        <f t="shared" si="156"/>
        <v>0</v>
      </c>
      <c r="EZ59" s="49"/>
      <c r="FA59" s="81"/>
      <c r="FB59" s="10">
        <f t="shared" si="77"/>
        <v>0</v>
      </c>
      <c r="FC59" s="10">
        <f t="shared" si="78"/>
        <v>0</v>
      </c>
      <c r="FD59" s="49"/>
      <c r="FE59" s="81">
        <f t="shared" si="157"/>
        <v>0</v>
      </c>
      <c r="FF59" s="10">
        <f t="shared" si="79"/>
        <v>0</v>
      </c>
      <c r="FG59" s="10">
        <f t="shared" si="80"/>
        <v>0</v>
      </c>
      <c r="FH59" s="10">
        <f t="shared" si="81"/>
        <v>0</v>
      </c>
      <c r="FI59" s="49"/>
      <c r="FJ59" s="81"/>
      <c r="FK59" s="10">
        <f t="shared" si="82"/>
        <v>0</v>
      </c>
      <c r="FL59" s="10">
        <f t="shared" si="83"/>
        <v>0</v>
      </c>
      <c r="FM59" s="10">
        <f t="shared" si="84"/>
        <v>0</v>
      </c>
      <c r="FN59" s="49"/>
      <c r="FO59" s="99">
        <f t="shared" si="158"/>
        <v>0</v>
      </c>
      <c r="FP59" s="10">
        <f t="shared" si="85"/>
        <v>0</v>
      </c>
      <c r="FQ59" s="10">
        <f t="shared" si="86"/>
        <v>0</v>
      </c>
      <c r="FR59" s="10">
        <f t="shared" si="87"/>
        <v>0</v>
      </c>
      <c r="FS59" s="10">
        <f t="shared" si="88"/>
        <v>0</v>
      </c>
      <c r="FT59" s="49"/>
      <c r="FU59" s="99">
        <f t="shared" si="228"/>
        <v>0</v>
      </c>
      <c r="FV59" s="10">
        <f t="shared" si="89"/>
        <v>0</v>
      </c>
      <c r="FW59" s="10">
        <f t="shared" si="90"/>
        <v>0</v>
      </c>
      <c r="FX59" s="10">
        <f t="shared" si="91"/>
        <v>0</v>
      </c>
      <c r="FY59" s="10">
        <f t="shared" si="92"/>
        <v>0</v>
      </c>
      <c r="FZ59" s="49"/>
      <c r="GA59" s="99">
        <f t="shared" ref="GA59" si="231">FV59</f>
        <v>0</v>
      </c>
      <c r="GB59" s="99"/>
      <c r="GC59" s="99">
        <f t="shared" si="0"/>
        <v>0</v>
      </c>
      <c r="GD59" s="10">
        <f t="shared" si="58"/>
        <v>0</v>
      </c>
      <c r="GE59" s="10">
        <f t="shared" si="59"/>
        <v>0</v>
      </c>
      <c r="GF59" s="10">
        <f t="shared" si="60"/>
        <v>0</v>
      </c>
      <c r="GG59" s="10">
        <f t="shared" si="61"/>
        <v>0</v>
      </c>
      <c r="GH59" s="49"/>
      <c r="GI59" s="61"/>
      <c r="GJ59" s="99">
        <f t="shared" si="4"/>
        <v>0</v>
      </c>
      <c r="GK59" s="49"/>
      <c r="GL59" s="63"/>
      <c r="GM59" s="122">
        <f t="shared" si="5"/>
        <v>0</v>
      </c>
      <c r="GN59" s="49"/>
      <c r="GO59" s="63"/>
      <c r="GP59" s="122">
        <f t="shared" si="6"/>
        <v>0</v>
      </c>
      <c r="GQ59" s="122">
        <f t="shared" si="7"/>
        <v>0</v>
      </c>
      <c r="GR59" s="49"/>
      <c r="GS59" s="135">
        <f t="shared" si="8"/>
        <v>0</v>
      </c>
      <c r="GT59" s="130">
        <f t="shared" si="9"/>
        <v>0</v>
      </c>
      <c r="GU59" s="130">
        <f t="shared" si="10"/>
        <v>0</v>
      </c>
      <c r="GV59" s="130">
        <f t="shared" si="11"/>
        <v>0</v>
      </c>
      <c r="GW59" s="49"/>
      <c r="GX59" s="63"/>
      <c r="GY59" s="122">
        <f t="shared" si="12"/>
        <v>0</v>
      </c>
      <c r="GZ59" s="122">
        <f t="shared" si="13"/>
        <v>0</v>
      </c>
      <c r="HA59" s="122">
        <f t="shared" si="14"/>
        <v>0</v>
      </c>
      <c r="HB59" s="122">
        <f t="shared" si="15"/>
        <v>0</v>
      </c>
      <c r="HC59" s="49"/>
      <c r="HD59" s="63"/>
      <c r="HE59" s="122">
        <f t="shared" si="16"/>
        <v>0</v>
      </c>
      <c r="HF59" s="122">
        <f t="shared" si="17"/>
        <v>0</v>
      </c>
      <c r="HG59" s="122">
        <f t="shared" si="197"/>
        <v>0</v>
      </c>
      <c r="HH59" s="122">
        <f t="shared" si="18"/>
        <v>0</v>
      </c>
      <c r="HI59" s="49"/>
      <c r="HJ59" s="63"/>
      <c r="HK59" s="122">
        <f t="shared" si="19"/>
        <v>0</v>
      </c>
      <c r="HL59" s="122">
        <f t="shared" si="20"/>
        <v>0</v>
      </c>
      <c r="HM59" s="122">
        <f t="shared" si="21"/>
        <v>0</v>
      </c>
      <c r="HN59" s="122">
        <f t="shared" si="22"/>
        <v>0</v>
      </c>
      <c r="HO59" s="49"/>
      <c r="HP59" s="64"/>
      <c r="HQ59" s="64">
        <f t="shared" si="23"/>
        <v>0</v>
      </c>
      <c r="HR59" s="63">
        <f t="shared" si="24"/>
        <v>0</v>
      </c>
      <c r="HS59" s="122">
        <f t="shared" si="25"/>
        <v>0</v>
      </c>
      <c r="HT59" s="122">
        <f t="shared" si="26"/>
        <v>0</v>
      </c>
      <c r="HU59" s="122">
        <f t="shared" si="27"/>
        <v>0</v>
      </c>
      <c r="HV59" s="49"/>
      <c r="HW59" s="63"/>
      <c r="HX59" s="122">
        <f t="shared" si="28"/>
        <v>0</v>
      </c>
      <c r="HY59" s="49"/>
      <c r="HZ59" s="63"/>
      <c r="IA59" s="159">
        <f t="shared" si="29"/>
        <v>0</v>
      </c>
      <c r="IB59" s="159">
        <f t="shared" si="30"/>
        <v>0</v>
      </c>
      <c r="IC59" s="84"/>
      <c r="ID59" s="63"/>
      <c r="IE59" s="159">
        <f t="shared" si="31"/>
        <v>0</v>
      </c>
      <c r="IF59" s="159">
        <f t="shared" si="32"/>
        <v>0</v>
      </c>
      <c r="IG59" s="159">
        <f t="shared" si="33"/>
        <v>0</v>
      </c>
      <c r="IH59" s="84"/>
      <c r="IJ59" s="63"/>
      <c r="IK59" s="159">
        <f t="shared" si="34"/>
        <v>0</v>
      </c>
      <c r="IL59" s="159">
        <f t="shared" si="35"/>
        <v>0</v>
      </c>
      <c r="IM59" s="159">
        <f t="shared" si="36"/>
        <v>0</v>
      </c>
      <c r="IN59" s="84"/>
      <c r="IO59" s="63"/>
      <c r="IP59" s="159">
        <f t="shared" si="37"/>
        <v>0</v>
      </c>
      <c r="IQ59" s="159">
        <f t="shared" si="38"/>
        <v>0</v>
      </c>
      <c r="IR59" s="159">
        <f t="shared" si="39"/>
        <v>0</v>
      </c>
      <c r="IS59" s="159">
        <f t="shared" si="40"/>
        <v>0</v>
      </c>
      <c r="IT59" s="84"/>
      <c r="IU59" s="63"/>
      <c r="IV59" s="159">
        <f t="shared" si="41"/>
        <v>0</v>
      </c>
      <c r="IW59" s="159">
        <f t="shared" si="42"/>
        <v>0</v>
      </c>
      <c r="IX59" s="159">
        <f t="shared" si="43"/>
        <v>0</v>
      </c>
      <c r="IY59" s="159">
        <f t="shared" si="44"/>
        <v>0</v>
      </c>
      <c r="IZ59" s="84"/>
      <c r="JA59" s="63"/>
      <c r="JB59" s="159">
        <f t="shared" si="45"/>
        <v>0</v>
      </c>
      <c r="JC59" s="159">
        <f t="shared" si="46"/>
        <v>0</v>
      </c>
      <c r="JD59" s="159">
        <f t="shared" si="47"/>
        <v>0</v>
      </c>
      <c r="JE59" s="159">
        <f t="shared" si="48"/>
        <v>0</v>
      </c>
      <c r="JF59" s="159">
        <f t="shared" si="49"/>
        <v>0</v>
      </c>
      <c r="JG59" s="84"/>
      <c r="JH59" s="63"/>
      <c r="JI59" s="159">
        <f t="shared" si="50"/>
        <v>0</v>
      </c>
      <c r="JJ59" s="159">
        <f t="shared" si="51"/>
        <v>0</v>
      </c>
      <c r="JK59" s="77"/>
      <c r="JL59" s="64"/>
      <c r="JM59" s="159">
        <f t="shared" si="52"/>
        <v>0</v>
      </c>
      <c r="JN59" s="159">
        <f t="shared" si="53"/>
        <v>0</v>
      </c>
      <c r="JO59" s="13"/>
    </row>
    <row r="60" spans="1:275" ht="16.5" customHeight="1" x14ac:dyDescent="0.2">
      <c r="A60" s="9" t="s">
        <v>598</v>
      </c>
      <c r="B60" s="171"/>
      <c r="C60" s="12" t="s">
        <v>599</v>
      </c>
      <c r="D60" s="65">
        <v>1824546</v>
      </c>
      <c r="E60" s="65">
        <v>2065969</v>
      </c>
      <c r="F60" s="10">
        <f t="shared" si="93"/>
        <v>241423</v>
      </c>
      <c r="G60" s="10">
        <v>1824546</v>
      </c>
      <c r="H60" s="10">
        <f t="shared" si="94"/>
        <v>0</v>
      </c>
      <c r="I60" s="10">
        <f t="shared" si="219"/>
        <v>-241423</v>
      </c>
      <c r="J60" s="13"/>
      <c r="K60" s="63">
        <v>1824546</v>
      </c>
      <c r="L60" s="63">
        <f t="shared" si="95"/>
        <v>0</v>
      </c>
      <c r="M60" s="63">
        <f t="shared" si="220"/>
        <v>-241423</v>
      </c>
      <c r="N60" s="63">
        <f t="shared" si="96"/>
        <v>0</v>
      </c>
      <c r="O60" s="63">
        <v>1865969</v>
      </c>
      <c r="P60" s="63">
        <f t="shared" si="97"/>
        <v>41423</v>
      </c>
      <c r="Q60" s="63">
        <f t="shared" si="221"/>
        <v>-200000</v>
      </c>
      <c r="R60" s="63">
        <f t="shared" si="98"/>
        <v>41423</v>
      </c>
      <c r="S60" s="63">
        <v>1865969</v>
      </c>
      <c r="T60" s="63">
        <f t="shared" si="99"/>
        <v>41423</v>
      </c>
      <c r="U60" s="63">
        <f t="shared" si="222"/>
        <v>-200000</v>
      </c>
      <c r="V60" s="63">
        <f t="shared" si="159"/>
        <v>41423</v>
      </c>
      <c r="W60" s="63">
        <f t="shared" si="100"/>
        <v>0</v>
      </c>
      <c r="X60" s="63">
        <v>1824546</v>
      </c>
      <c r="Y60" s="63">
        <f t="shared" si="223"/>
        <v>0</v>
      </c>
      <c r="Z60" s="63">
        <f t="shared" si="224"/>
        <v>-241423</v>
      </c>
      <c r="AA60" s="63">
        <f t="shared" si="101"/>
        <v>0</v>
      </c>
      <c r="AB60" s="63">
        <f t="shared" si="102"/>
        <v>-41423</v>
      </c>
      <c r="AC60" s="63">
        <v>1824546</v>
      </c>
      <c r="AD60" s="63">
        <f t="shared" si="225"/>
        <v>0</v>
      </c>
      <c r="AE60" s="63">
        <f t="shared" si="103"/>
        <v>0</v>
      </c>
      <c r="AF60" s="63">
        <f t="shared" si="230"/>
        <v>0</v>
      </c>
      <c r="AG60" s="63">
        <v>1824546</v>
      </c>
      <c r="AH60" s="63">
        <f t="shared" si="226"/>
        <v>0</v>
      </c>
      <c r="AI60" s="63"/>
      <c r="AJ60" s="63">
        <f t="shared" si="104"/>
        <v>1824546</v>
      </c>
      <c r="AK60" s="63">
        <f>1750519-1824546</f>
        <v>-74027</v>
      </c>
      <c r="AL60" s="63"/>
      <c r="AM60" s="63">
        <f t="shared" si="105"/>
        <v>1750519</v>
      </c>
      <c r="AN60" s="63">
        <v>1748106</v>
      </c>
      <c r="AO60" s="63">
        <f t="shared" si="106"/>
        <v>-2413</v>
      </c>
      <c r="AP60" s="63"/>
      <c r="AQ60" s="63">
        <v>1746349</v>
      </c>
      <c r="AR60" s="63">
        <f t="shared" si="107"/>
        <v>-4170</v>
      </c>
      <c r="AS60" s="63">
        <f t="shared" si="108"/>
        <v>-1757</v>
      </c>
      <c r="AT60" s="63">
        <v>1746349</v>
      </c>
      <c r="AU60" s="63">
        <f t="shared" si="109"/>
        <v>-4170</v>
      </c>
      <c r="AV60" s="63">
        <f t="shared" si="110"/>
        <v>-1757</v>
      </c>
      <c r="AW60" s="63">
        <f t="shared" si="111"/>
        <v>0</v>
      </c>
      <c r="AX60" s="63"/>
      <c r="AY60" s="63">
        <v>1748106</v>
      </c>
      <c r="AZ60" s="63">
        <f t="shared" si="112"/>
        <v>-2413</v>
      </c>
      <c r="BA60" s="63">
        <f t="shared" si="113"/>
        <v>0</v>
      </c>
      <c r="BB60" s="63">
        <f t="shared" si="114"/>
        <v>1757</v>
      </c>
      <c r="BC60" s="40"/>
      <c r="BD60" s="63">
        <v>1748106</v>
      </c>
      <c r="BE60" s="63">
        <f t="shared" si="115"/>
        <v>-2413</v>
      </c>
      <c r="BF60" s="63">
        <f t="shared" si="116"/>
        <v>0</v>
      </c>
      <c r="BG60" s="63">
        <f t="shared" si="117"/>
        <v>1757</v>
      </c>
      <c r="BH60" s="63">
        <f t="shared" si="118"/>
        <v>0</v>
      </c>
      <c r="BI60" s="49"/>
      <c r="BJ60" s="63">
        <v>1746349</v>
      </c>
      <c r="BK60" s="64"/>
      <c r="BL60" s="63">
        <f t="shared" si="119"/>
        <v>1746349</v>
      </c>
      <c r="BM60" s="65"/>
      <c r="BN60" s="63">
        <f t="shared" si="120"/>
        <v>1746349</v>
      </c>
      <c r="BO60" s="64">
        <f t="shared" si="206"/>
        <v>-4170</v>
      </c>
      <c r="BP60" s="63">
        <f t="shared" si="207"/>
        <v>-1757</v>
      </c>
      <c r="BQ60" s="63">
        <f t="shared" si="208"/>
        <v>0</v>
      </c>
      <c r="BR60" s="63">
        <f t="shared" si="209"/>
        <v>-1757</v>
      </c>
      <c r="BS60" s="63">
        <f t="shared" si="210"/>
        <v>0</v>
      </c>
      <c r="BT60" s="49"/>
      <c r="BU60" s="49"/>
      <c r="BV60" s="48">
        <f t="shared" si="121"/>
        <v>1746349</v>
      </c>
      <c r="BW60" s="48"/>
      <c r="BX60" s="48">
        <f t="shared" si="122"/>
        <v>1746349</v>
      </c>
      <c r="BY60" s="48"/>
      <c r="BZ60" s="58">
        <v>1746349</v>
      </c>
      <c r="CA60" s="58">
        <v>1746349</v>
      </c>
      <c r="CB60" s="55">
        <f>CA60-BZ60</f>
        <v>0</v>
      </c>
      <c r="CC60" s="49"/>
      <c r="CD60" s="39">
        <v>1746349</v>
      </c>
      <c r="CE60" s="58">
        <f t="shared" si="124"/>
        <v>0</v>
      </c>
      <c r="CF60" s="58">
        <f t="shared" si="125"/>
        <v>0</v>
      </c>
      <c r="CG60" s="49"/>
      <c r="CH60" s="39">
        <v>1746349</v>
      </c>
      <c r="CI60" s="58">
        <f t="shared" si="126"/>
        <v>0</v>
      </c>
      <c r="CJ60" s="58">
        <f t="shared" si="127"/>
        <v>0</v>
      </c>
      <c r="CK60" s="58">
        <f t="shared" si="128"/>
        <v>0</v>
      </c>
      <c r="CL60" s="49"/>
      <c r="CM60" s="39">
        <v>1746349</v>
      </c>
      <c r="CN60" s="58">
        <f t="shared" si="160"/>
        <v>0</v>
      </c>
      <c r="CO60" s="58">
        <f t="shared" si="129"/>
        <v>0</v>
      </c>
      <c r="CP60" s="58">
        <f t="shared" si="130"/>
        <v>0</v>
      </c>
      <c r="CQ60" s="49"/>
      <c r="CR60" s="39">
        <v>1746349</v>
      </c>
      <c r="CS60" s="58">
        <f t="shared" si="131"/>
        <v>0</v>
      </c>
      <c r="CT60" s="58">
        <f t="shared" si="132"/>
        <v>0</v>
      </c>
      <c r="CU60" s="58">
        <f t="shared" si="133"/>
        <v>0</v>
      </c>
      <c r="CV60" s="58">
        <f t="shared" si="134"/>
        <v>0</v>
      </c>
      <c r="CW60" s="49"/>
      <c r="CX60" s="39">
        <v>1746349</v>
      </c>
      <c r="CY60" s="58">
        <f t="shared" si="196"/>
        <v>0</v>
      </c>
      <c r="CZ60" s="58">
        <f t="shared" si="211"/>
        <v>0</v>
      </c>
      <c r="DA60" s="58">
        <f t="shared" si="212"/>
        <v>0</v>
      </c>
      <c r="DB60" s="58">
        <f t="shared" si="213"/>
        <v>0</v>
      </c>
      <c r="DC60" s="49"/>
      <c r="DD60" s="39">
        <v>1746349</v>
      </c>
      <c r="DE60" s="58">
        <f t="shared" si="214"/>
        <v>0</v>
      </c>
      <c r="DF60" s="58">
        <f t="shared" si="215"/>
        <v>0</v>
      </c>
      <c r="DG60" s="58">
        <f t="shared" si="135"/>
        <v>0</v>
      </c>
      <c r="DH60" s="49"/>
      <c r="DI60" s="39">
        <v>1746349</v>
      </c>
      <c r="DJ60" s="49"/>
      <c r="DK60" s="61"/>
      <c r="DL60" s="58">
        <f t="shared" si="216"/>
        <v>1746349</v>
      </c>
      <c r="DM60" s="73">
        <f t="shared" si="75"/>
        <v>0</v>
      </c>
      <c r="DN60" s="81">
        <v>1767453</v>
      </c>
      <c r="DO60" s="10">
        <f t="shared" si="136"/>
        <v>21104</v>
      </c>
      <c r="DP60" s="49"/>
      <c r="DQ60" s="78">
        <v>1867453</v>
      </c>
      <c r="DR60" s="78"/>
      <c r="DS60" s="81">
        <f t="shared" si="179"/>
        <v>1867453</v>
      </c>
      <c r="DT60" s="11">
        <f t="shared" si="137"/>
        <v>121104</v>
      </c>
      <c r="DU60" s="10">
        <f t="shared" si="138"/>
        <v>100000</v>
      </c>
      <c r="DV60" s="10">
        <f t="shared" si="139"/>
        <v>121104</v>
      </c>
      <c r="DW60" s="10">
        <f t="shared" si="140"/>
        <v>100000</v>
      </c>
      <c r="DX60" s="49" t="s">
        <v>600</v>
      </c>
      <c r="DY60" s="49" t="s">
        <v>600</v>
      </c>
      <c r="DZ60" s="81">
        <v>1867453</v>
      </c>
      <c r="EA60" s="11" t="e">
        <f t="shared" si="180"/>
        <v>#VALUE!</v>
      </c>
      <c r="EB60" s="10" t="e">
        <f t="shared" si="181"/>
        <v>#VALUE!</v>
      </c>
      <c r="EC60" s="10">
        <f t="shared" si="143"/>
        <v>121104</v>
      </c>
      <c r="ED60" s="10">
        <f t="shared" si="217"/>
        <v>100000</v>
      </c>
      <c r="EE60" s="10">
        <f t="shared" si="218"/>
        <v>0</v>
      </c>
      <c r="EF60" s="87"/>
      <c r="EG60" s="39"/>
      <c r="EH60" s="81">
        <f t="shared" si="146"/>
        <v>1867453</v>
      </c>
      <c r="EI60" s="11">
        <f t="shared" si="182"/>
        <v>-1867453</v>
      </c>
      <c r="EJ60" s="10" t="e">
        <f t="shared" si="183"/>
        <v>#VALUE!</v>
      </c>
      <c r="EK60" s="10">
        <f t="shared" si="149"/>
        <v>121104</v>
      </c>
      <c r="EL60" s="10">
        <f t="shared" si="150"/>
        <v>100000</v>
      </c>
      <c r="EM60" s="10">
        <f t="shared" si="151"/>
        <v>0</v>
      </c>
      <c r="EN60" s="10">
        <f t="shared" si="152"/>
        <v>0</v>
      </c>
      <c r="EO60" s="87"/>
      <c r="EP60" s="78">
        <v>1867453</v>
      </c>
      <c r="EQ60" s="81">
        <v>1867453</v>
      </c>
      <c r="ER60" s="81"/>
      <c r="ES60" s="81">
        <f t="shared" si="153"/>
        <v>1867453</v>
      </c>
      <c r="ET60" s="10">
        <f t="shared" si="154"/>
        <v>100000</v>
      </c>
      <c r="EU60" s="10">
        <f t="shared" si="155"/>
        <v>121104</v>
      </c>
      <c r="EV60" s="87"/>
      <c r="EW60" s="95"/>
      <c r="EX60" s="81">
        <v>2300000</v>
      </c>
      <c r="EY60" s="10">
        <f t="shared" si="156"/>
        <v>432547</v>
      </c>
      <c r="EZ60" s="49" t="s">
        <v>601</v>
      </c>
      <c r="FA60" s="81">
        <v>2300000</v>
      </c>
      <c r="FB60" s="10">
        <f t="shared" si="77"/>
        <v>432547</v>
      </c>
      <c r="FC60" s="10">
        <f t="shared" si="78"/>
        <v>0</v>
      </c>
      <c r="FD60" s="49" t="s">
        <v>601</v>
      </c>
      <c r="FE60" s="81">
        <f t="shared" si="157"/>
        <v>2300000</v>
      </c>
      <c r="FF60" s="10">
        <f t="shared" si="79"/>
        <v>432547</v>
      </c>
      <c r="FG60" s="10">
        <f t="shared" si="80"/>
        <v>0</v>
      </c>
      <c r="FH60" s="10">
        <f t="shared" si="81"/>
        <v>0</v>
      </c>
      <c r="FI60" s="49"/>
      <c r="FJ60" s="81">
        <v>2300000</v>
      </c>
      <c r="FK60" s="10">
        <f t="shared" si="82"/>
        <v>432547</v>
      </c>
      <c r="FL60" s="10">
        <f t="shared" si="83"/>
        <v>0</v>
      </c>
      <c r="FM60" s="10">
        <f t="shared" si="84"/>
        <v>0</v>
      </c>
      <c r="FN60" s="49"/>
      <c r="FO60" s="99">
        <f t="shared" si="158"/>
        <v>2300000</v>
      </c>
      <c r="FP60" s="10">
        <f t="shared" si="85"/>
        <v>432547</v>
      </c>
      <c r="FQ60" s="10">
        <f t="shared" si="86"/>
        <v>0</v>
      </c>
      <c r="FR60" s="10">
        <f t="shared" si="87"/>
        <v>0</v>
      </c>
      <c r="FS60" s="10">
        <f t="shared" si="88"/>
        <v>0</v>
      </c>
      <c r="FT60" s="49"/>
      <c r="FU60" s="99">
        <v>2300000</v>
      </c>
      <c r="FV60" s="10">
        <f t="shared" si="89"/>
        <v>432547</v>
      </c>
      <c r="FW60" s="10">
        <f t="shared" si="90"/>
        <v>0</v>
      </c>
      <c r="FX60" s="10">
        <f t="shared" si="91"/>
        <v>0</v>
      </c>
      <c r="FY60" s="10">
        <f t="shared" si="92"/>
        <v>0</v>
      </c>
      <c r="FZ60" s="49"/>
      <c r="GA60" s="99">
        <v>2300000</v>
      </c>
      <c r="GB60" s="99"/>
      <c r="GC60" s="99">
        <f t="shared" si="0"/>
        <v>2300000</v>
      </c>
      <c r="GD60" s="10">
        <f t="shared" si="58"/>
        <v>432547</v>
      </c>
      <c r="GE60" s="10">
        <f t="shared" si="59"/>
        <v>0</v>
      </c>
      <c r="GF60" s="10">
        <f t="shared" si="60"/>
        <v>0</v>
      </c>
      <c r="GG60" s="10">
        <f t="shared" si="61"/>
        <v>0</v>
      </c>
      <c r="GH60" s="49"/>
      <c r="GI60" s="61">
        <v>2300000</v>
      </c>
      <c r="GJ60" s="99">
        <f t="shared" si="4"/>
        <v>0</v>
      </c>
      <c r="GK60" s="49"/>
      <c r="GL60" s="63">
        <v>2299999</v>
      </c>
      <c r="GM60" s="122">
        <f t="shared" si="5"/>
        <v>-1</v>
      </c>
      <c r="GN60" s="49"/>
      <c r="GO60" s="63">
        <v>2300000</v>
      </c>
      <c r="GP60" s="122">
        <f t="shared" si="6"/>
        <v>0</v>
      </c>
      <c r="GQ60" s="122">
        <f t="shared" si="7"/>
        <v>1</v>
      </c>
      <c r="GR60" s="49"/>
      <c r="GS60" s="135">
        <f t="shared" si="8"/>
        <v>2300000</v>
      </c>
      <c r="GT60" s="130">
        <f t="shared" si="9"/>
        <v>0</v>
      </c>
      <c r="GU60" s="130">
        <f t="shared" si="10"/>
        <v>1</v>
      </c>
      <c r="GV60" s="130">
        <f t="shared" si="11"/>
        <v>0</v>
      </c>
      <c r="GW60" s="49"/>
      <c r="GX60" s="63">
        <v>2300000</v>
      </c>
      <c r="GY60" s="122">
        <f t="shared" si="12"/>
        <v>0</v>
      </c>
      <c r="GZ60" s="122">
        <f t="shared" si="13"/>
        <v>1</v>
      </c>
      <c r="HA60" s="122">
        <f t="shared" si="14"/>
        <v>0</v>
      </c>
      <c r="HB60" s="122">
        <f t="shared" si="15"/>
        <v>0</v>
      </c>
      <c r="HC60" s="49"/>
      <c r="HD60" s="63">
        <v>2300000</v>
      </c>
      <c r="HE60" s="122">
        <f t="shared" si="16"/>
        <v>0</v>
      </c>
      <c r="HF60" s="122">
        <f t="shared" si="17"/>
        <v>1</v>
      </c>
      <c r="HG60" s="122">
        <f t="shared" si="197"/>
        <v>0</v>
      </c>
      <c r="HH60" s="122">
        <f t="shared" si="18"/>
        <v>0</v>
      </c>
      <c r="HI60" s="49"/>
      <c r="HJ60" s="63">
        <v>2300000</v>
      </c>
      <c r="HK60" s="122">
        <f t="shared" si="19"/>
        <v>0</v>
      </c>
      <c r="HL60" s="122">
        <f t="shared" si="20"/>
        <v>1</v>
      </c>
      <c r="HM60" s="122">
        <f t="shared" si="21"/>
        <v>0</v>
      </c>
      <c r="HN60" s="122">
        <f t="shared" si="22"/>
        <v>0</v>
      </c>
      <c r="HO60" s="49"/>
      <c r="HP60" s="64"/>
      <c r="HQ60" s="64">
        <f t="shared" si="23"/>
        <v>2300000</v>
      </c>
      <c r="HR60" s="63">
        <f t="shared" si="24"/>
        <v>2300000</v>
      </c>
      <c r="HS60" s="122">
        <f t="shared" si="25"/>
        <v>0</v>
      </c>
      <c r="HT60" s="122">
        <f t="shared" si="26"/>
        <v>1</v>
      </c>
      <c r="HU60" s="122">
        <f t="shared" si="27"/>
        <v>0</v>
      </c>
      <c r="HV60" s="49"/>
      <c r="HW60" s="63">
        <v>2300000</v>
      </c>
      <c r="HX60" s="122">
        <f t="shared" si="28"/>
        <v>0</v>
      </c>
      <c r="HY60" s="49"/>
      <c r="HZ60" s="63">
        <v>2300000</v>
      </c>
      <c r="IA60" s="159">
        <f t="shared" si="29"/>
        <v>0</v>
      </c>
      <c r="IB60" s="159">
        <f t="shared" si="30"/>
        <v>0</v>
      </c>
      <c r="IC60" s="84"/>
      <c r="ID60" s="63">
        <v>2300000</v>
      </c>
      <c r="IE60" s="159">
        <f t="shared" si="31"/>
        <v>0</v>
      </c>
      <c r="IF60" s="159">
        <f t="shared" si="32"/>
        <v>0</v>
      </c>
      <c r="IG60" s="159">
        <f t="shared" si="33"/>
        <v>0</v>
      </c>
      <c r="IH60" s="84"/>
      <c r="IJ60" s="63">
        <v>2300000</v>
      </c>
      <c r="IK60" s="159">
        <f t="shared" si="34"/>
        <v>0</v>
      </c>
      <c r="IL60" s="159">
        <f t="shared" si="35"/>
        <v>0</v>
      </c>
      <c r="IM60" s="159">
        <f t="shared" si="36"/>
        <v>0</v>
      </c>
      <c r="IN60" s="84"/>
      <c r="IO60" s="63">
        <v>2300000</v>
      </c>
      <c r="IP60" s="159">
        <f t="shared" si="37"/>
        <v>0</v>
      </c>
      <c r="IQ60" s="159">
        <f t="shared" si="38"/>
        <v>0</v>
      </c>
      <c r="IR60" s="159">
        <f t="shared" si="39"/>
        <v>0</v>
      </c>
      <c r="IS60" s="159">
        <f t="shared" si="40"/>
        <v>0</v>
      </c>
      <c r="IT60" s="84"/>
      <c r="IU60" s="63">
        <v>2300000</v>
      </c>
      <c r="IV60" s="159">
        <f t="shared" si="41"/>
        <v>0</v>
      </c>
      <c r="IW60" s="159">
        <f t="shared" si="42"/>
        <v>0</v>
      </c>
      <c r="IX60" s="159">
        <f t="shared" si="43"/>
        <v>0</v>
      </c>
      <c r="IY60" s="159">
        <f t="shared" si="44"/>
        <v>0</v>
      </c>
      <c r="IZ60" s="84"/>
      <c r="JA60" s="63">
        <v>2300000</v>
      </c>
      <c r="JB60" s="159">
        <f t="shared" si="45"/>
        <v>0</v>
      </c>
      <c r="JC60" s="159">
        <f t="shared" si="46"/>
        <v>0</v>
      </c>
      <c r="JD60" s="159">
        <f t="shared" si="47"/>
        <v>0</v>
      </c>
      <c r="JE60" s="159">
        <f t="shared" si="48"/>
        <v>0</v>
      </c>
      <c r="JF60" s="159">
        <f t="shared" si="49"/>
        <v>0</v>
      </c>
      <c r="JG60" s="84"/>
      <c r="JH60" s="63">
        <v>2300000</v>
      </c>
      <c r="JI60" s="159">
        <f t="shared" si="50"/>
        <v>0</v>
      </c>
      <c r="JJ60" s="159">
        <f t="shared" si="51"/>
        <v>0</v>
      </c>
      <c r="JK60" s="77"/>
      <c r="JL60" s="64">
        <v>2300000</v>
      </c>
      <c r="JM60" s="159">
        <f t="shared" si="52"/>
        <v>0</v>
      </c>
      <c r="JN60" s="159">
        <f t="shared" si="53"/>
        <v>0</v>
      </c>
      <c r="JO60" s="13"/>
    </row>
    <row r="61" spans="1:275" ht="12.75" hidden="1" customHeight="1" x14ac:dyDescent="0.2">
      <c r="A61" s="9" t="s">
        <v>602</v>
      </c>
      <c r="B61" s="171"/>
      <c r="C61" s="12" t="s">
        <v>603</v>
      </c>
      <c r="D61" s="65">
        <v>0</v>
      </c>
      <c r="E61" s="65"/>
      <c r="F61" s="10">
        <f t="shared" si="93"/>
        <v>0</v>
      </c>
      <c r="G61" s="10"/>
      <c r="H61" s="10">
        <f t="shared" si="94"/>
        <v>0</v>
      </c>
      <c r="I61" s="10">
        <f t="shared" si="219"/>
        <v>0</v>
      </c>
      <c r="J61" s="13"/>
      <c r="K61" s="63"/>
      <c r="L61" s="63">
        <f t="shared" si="95"/>
        <v>0</v>
      </c>
      <c r="M61" s="63">
        <f t="shared" si="220"/>
        <v>0</v>
      </c>
      <c r="N61" s="63">
        <f t="shared" si="96"/>
        <v>0</v>
      </c>
      <c r="O61" s="63"/>
      <c r="P61" s="63">
        <f t="shared" si="97"/>
        <v>0</v>
      </c>
      <c r="Q61" s="63">
        <f t="shared" si="221"/>
        <v>0</v>
      </c>
      <c r="R61" s="63">
        <f t="shared" si="98"/>
        <v>0</v>
      </c>
      <c r="S61" s="63"/>
      <c r="T61" s="63">
        <f t="shared" si="99"/>
        <v>0</v>
      </c>
      <c r="U61" s="63">
        <f t="shared" si="222"/>
        <v>0</v>
      </c>
      <c r="V61" s="63">
        <f t="shared" si="159"/>
        <v>0</v>
      </c>
      <c r="W61" s="63">
        <f t="shared" si="100"/>
        <v>0</v>
      </c>
      <c r="X61" s="63"/>
      <c r="Y61" s="63">
        <f t="shared" si="223"/>
        <v>0</v>
      </c>
      <c r="Z61" s="63">
        <f t="shared" si="224"/>
        <v>0</v>
      </c>
      <c r="AA61" s="63">
        <f t="shared" si="101"/>
        <v>0</v>
      </c>
      <c r="AB61" s="63">
        <f t="shared" si="102"/>
        <v>0</v>
      </c>
      <c r="AC61" s="63"/>
      <c r="AD61" s="63">
        <f t="shared" si="225"/>
        <v>0</v>
      </c>
      <c r="AE61" s="63">
        <f t="shared" si="103"/>
        <v>0</v>
      </c>
      <c r="AF61" s="63">
        <f t="shared" si="230"/>
        <v>0</v>
      </c>
      <c r="AG61" s="63"/>
      <c r="AH61" s="63">
        <f t="shared" si="226"/>
        <v>0</v>
      </c>
      <c r="AI61" s="63"/>
      <c r="AJ61" s="63">
        <f t="shared" si="104"/>
        <v>0</v>
      </c>
      <c r="AK61" s="63"/>
      <c r="AL61" s="63"/>
      <c r="AM61" s="63">
        <f t="shared" si="105"/>
        <v>0</v>
      </c>
      <c r="AN61" s="63"/>
      <c r="AO61" s="63">
        <f t="shared" si="106"/>
        <v>0</v>
      </c>
      <c r="AP61" s="63"/>
      <c r="AQ61" s="63"/>
      <c r="AR61" s="63">
        <f t="shared" si="107"/>
        <v>0</v>
      </c>
      <c r="AS61" s="63">
        <f t="shared" si="108"/>
        <v>0</v>
      </c>
      <c r="AT61" s="63"/>
      <c r="AU61" s="63">
        <f t="shared" si="109"/>
        <v>0</v>
      </c>
      <c r="AV61" s="63">
        <f t="shared" si="110"/>
        <v>0</v>
      </c>
      <c r="AW61" s="63">
        <f t="shared" si="111"/>
        <v>0</v>
      </c>
      <c r="AX61" s="63"/>
      <c r="AY61" s="63"/>
      <c r="AZ61" s="63">
        <f t="shared" si="112"/>
        <v>0</v>
      </c>
      <c r="BA61" s="63">
        <f t="shared" si="113"/>
        <v>0</v>
      </c>
      <c r="BB61" s="63">
        <f t="shared" si="114"/>
        <v>0</v>
      </c>
      <c r="BC61" s="40"/>
      <c r="BD61" s="63"/>
      <c r="BE61" s="63">
        <f t="shared" si="115"/>
        <v>0</v>
      </c>
      <c r="BF61" s="63">
        <f t="shared" si="116"/>
        <v>0</v>
      </c>
      <c r="BG61" s="63">
        <f t="shared" si="117"/>
        <v>0</v>
      </c>
      <c r="BH61" s="63">
        <f t="shared" si="118"/>
        <v>0</v>
      </c>
      <c r="BI61" s="49"/>
      <c r="BJ61" s="63"/>
      <c r="BK61" s="64"/>
      <c r="BL61" s="63">
        <f t="shared" si="119"/>
        <v>0</v>
      </c>
      <c r="BM61" s="65"/>
      <c r="BN61" s="63">
        <f t="shared" si="120"/>
        <v>0</v>
      </c>
      <c r="BO61" s="64">
        <f t="shared" si="206"/>
        <v>0</v>
      </c>
      <c r="BP61" s="63">
        <f t="shared" si="207"/>
        <v>0</v>
      </c>
      <c r="BQ61" s="63">
        <f t="shared" si="208"/>
        <v>0</v>
      </c>
      <c r="BR61" s="63">
        <f t="shared" si="209"/>
        <v>0</v>
      </c>
      <c r="BS61" s="63">
        <f t="shared" si="210"/>
        <v>0</v>
      </c>
      <c r="BT61" s="49"/>
      <c r="BU61" s="49"/>
      <c r="BV61" s="48">
        <f t="shared" si="121"/>
        <v>0</v>
      </c>
      <c r="BW61" s="48"/>
      <c r="BX61" s="48">
        <f t="shared" si="122"/>
        <v>0</v>
      </c>
      <c r="BY61" s="48"/>
      <c r="BZ61" s="58">
        <v>0</v>
      </c>
      <c r="CA61" s="58"/>
      <c r="CB61" s="55"/>
      <c r="CC61" s="49"/>
      <c r="CD61" s="39"/>
      <c r="CE61" s="58">
        <f t="shared" si="124"/>
        <v>0</v>
      </c>
      <c r="CF61" s="58">
        <f t="shared" si="125"/>
        <v>0</v>
      </c>
      <c r="CG61" s="49"/>
      <c r="CH61" s="39"/>
      <c r="CI61" s="58">
        <f t="shared" si="126"/>
        <v>0</v>
      </c>
      <c r="CJ61" s="58">
        <f t="shared" si="127"/>
        <v>0</v>
      </c>
      <c r="CK61" s="58">
        <f t="shared" si="128"/>
        <v>0</v>
      </c>
      <c r="CL61" s="49"/>
      <c r="CM61" s="39"/>
      <c r="CN61" s="58">
        <f t="shared" si="160"/>
        <v>0</v>
      </c>
      <c r="CO61" s="58">
        <f t="shared" si="129"/>
        <v>0</v>
      </c>
      <c r="CP61" s="58">
        <f t="shared" si="130"/>
        <v>0</v>
      </c>
      <c r="CQ61" s="49"/>
      <c r="CR61" s="39"/>
      <c r="CS61" s="58">
        <f t="shared" si="131"/>
        <v>0</v>
      </c>
      <c r="CT61" s="58">
        <f t="shared" si="132"/>
        <v>0</v>
      </c>
      <c r="CU61" s="58">
        <f t="shared" si="133"/>
        <v>0</v>
      </c>
      <c r="CV61" s="58">
        <f t="shared" si="134"/>
        <v>0</v>
      </c>
      <c r="CW61" s="49"/>
      <c r="CX61" s="39"/>
      <c r="CY61" s="58">
        <f t="shared" si="196"/>
        <v>0</v>
      </c>
      <c r="CZ61" s="58">
        <f t="shared" si="211"/>
        <v>0</v>
      </c>
      <c r="DA61" s="58">
        <f t="shared" si="212"/>
        <v>0</v>
      </c>
      <c r="DB61" s="58">
        <f t="shared" si="213"/>
        <v>0</v>
      </c>
      <c r="DC61" s="49"/>
      <c r="DD61" s="39"/>
      <c r="DE61" s="58">
        <f t="shared" si="214"/>
        <v>0</v>
      </c>
      <c r="DF61" s="58">
        <f t="shared" si="215"/>
        <v>0</v>
      </c>
      <c r="DG61" s="58">
        <f t="shared" si="135"/>
        <v>0</v>
      </c>
      <c r="DH61" s="49"/>
      <c r="DI61" s="39"/>
      <c r="DJ61" s="49"/>
      <c r="DK61" s="61"/>
      <c r="DL61" s="58">
        <f t="shared" si="216"/>
        <v>0</v>
      </c>
      <c r="DM61" s="73">
        <f t="shared" si="75"/>
        <v>0</v>
      </c>
      <c r="DN61" s="81"/>
      <c r="DO61" s="10">
        <f t="shared" si="136"/>
        <v>0</v>
      </c>
      <c r="DP61" s="49"/>
      <c r="DQ61" s="78"/>
      <c r="DR61" s="78"/>
      <c r="DS61" s="81">
        <f t="shared" si="179"/>
        <v>0</v>
      </c>
      <c r="DT61" s="11">
        <f t="shared" si="137"/>
        <v>0</v>
      </c>
      <c r="DU61" s="10">
        <f t="shared" si="138"/>
        <v>0</v>
      </c>
      <c r="DV61" s="10">
        <f t="shared" si="139"/>
        <v>0</v>
      </c>
      <c r="DW61" s="10">
        <f t="shared" si="140"/>
        <v>0</v>
      </c>
      <c r="DX61" s="49"/>
      <c r="DY61" s="49"/>
      <c r="DZ61" s="81"/>
      <c r="EA61" s="11">
        <f t="shared" si="180"/>
        <v>0</v>
      </c>
      <c r="EB61" s="10">
        <f t="shared" si="181"/>
        <v>0</v>
      </c>
      <c r="EC61" s="10">
        <f t="shared" si="143"/>
        <v>0</v>
      </c>
      <c r="ED61" s="10">
        <f t="shared" si="217"/>
        <v>0</v>
      </c>
      <c r="EE61" s="10">
        <f t="shared" si="218"/>
        <v>0</v>
      </c>
      <c r="EF61" s="87"/>
      <c r="EG61" s="39"/>
      <c r="EH61" s="81">
        <f t="shared" si="146"/>
        <v>0</v>
      </c>
      <c r="EI61" s="11">
        <f t="shared" si="182"/>
        <v>0</v>
      </c>
      <c r="EJ61" s="10">
        <f t="shared" si="183"/>
        <v>0</v>
      </c>
      <c r="EK61" s="10">
        <f t="shared" si="149"/>
        <v>0</v>
      </c>
      <c r="EL61" s="10">
        <f t="shared" si="150"/>
        <v>0</v>
      </c>
      <c r="EM61" s="10">
        <f t="shared" si="151"/>
        <v>0</v>
      </c>
      <c r="EN61" s="10">
        <f t="shared" si="152"/>
        <v>0</v>
      </c>
      <c r="EO61" s="87"/>
      <c r="EP61" s="78"/>
      <c r="EQ61" s="81"/>
      <c r="ER61" s="81"/>
      <c r="ES61" s="81">
        <f t="shared" si="153"/>
        <v>0</v>
      </c>
      <c r="ET61" s="10">
        <f t="shared" si="154"/>
        <v>0</v>
      </c>
      <c r="EU61" s="10">
        <f t="shared" si="155"/>
        <v>0</v>
      </c>
      <c r="EV61" s="87"/>
      <c r="EW61" s="95"/>
      <c r="EX61" s="81">
        <v>0</v>
      </c>
      <c r="EY61" s="10">
        <f t="shared" si="156"/>
        <v>0</v>
      </c>
      <c r="EZ61" s="49"/>
      <c r="FA61" s="81"/>
      <c r="FB61" s="10">
        <f t="shared" si="77"/>
        <v>0</v>
      </c>
      <c r="FC61" s="10">
        <f t="shared" si="78"/>
        <v>0</v>
      </c>
      <c r="FD61" s="49"/>
      <c r="FE61" s="81">
        <f t="shared" si="157"/>
        <v>0</v>
      </c>
      <c r="FF61" s="10">
        <f t="shared" si="79"/>
        <v>0</v>
      </c>
      <c r="FG61" s="10">
        <f t="shared" si="80"/>
        <v>0</v>
      </c>
      <c r="FH61" s="10">
        <f t="shared" si="81"/>
        <v>0</v>
      </c>
      <c r="FI61" s="49"/>
      <c r="FJ61" s="81"/>
      <c r="FK61" s="10">
        <f t="shared" si="82"/>
        <v>0</v>
      </c>
      <c r="FL61" s="10">
        <f t="shared" si="83"/>
        <v>0</v>
      </c>
      <c r="FM61" s="10">
        <f t="shared" si="84"/>
        <v>0</v>
      </c>
      <c r="FN61" s="49"/>
      <c r="FO61" s="99">
        <f t="shared" si="158"/>
        <v>0</v>
      </c>
      <c r="FP61" s="10">
        <f t="shared" si="85"/>
        <v>0</v>
      </c>
      <c r="FQ61" s="10">
        <f t="shared" si="86"/>
        <v>0</v>
      </c>
      <c r="FR61" s="10">
        <f t="shared" si="87"/>
        <v>0</v>
      </c>
      <c r="FS61" s="10">
        <f t="shared" si="88"/>
        <v>0</v>
      </c>
      <c r="FT61" s="49"/>
      <c r="FU61" s="99">
        <f t="shared" si="228"/>
        <v>0</v>
      </c>
      <c r="FV61" s="10">
        <f t="shared" si="89"/>
        <v>0</v>
      </c>
      <c r="FW61" s="10">
        <f t="shared" si="90"/>
        <v>0</v>
      </c>
      <c r="FX61" s="10">
        <f t="shared" si="91"/>
        <v>0</v>
      </c>
      <c r="FY61" s="10">
        <f t="shared" si="92"/>
        <v>0</v>
      </c>
      <c r="FZ61" s="49"/>
      <c r="GA61" s="99">
        <f t="shared" ref="GA61" si="232">FV61</f>
        <v>0</v>
      </c>
      <c r="GB61" s="99"/>
      <c r="GC61" s="99">
        <f t="shared" si="0"/>
        <v>0</v>
      </c>
      <c r="GD61" s="10">
        <f t="shared" si="58"/>
        <v>0</v>
      </c>
      <c r="GE61" s="10">
        <f t="shared" si="59"/>
        <v>0</v>
      </c>
      <c r="GF61" s="10">
        <f t="shared" si="60"/>
        <v>0</v>
      </c>
      <c r="GG61" s="10">
        <f t="shared" si="61"/>
        <v>0</v>
      </c>
      <c r="GH61" s="49"/>
      <c r="GI61" s="61"/>
      <c r="GJ61" s="99">
        <f t="shared" si="4"/>
        <v>0</v>
      </c>
      <c r="GK61" s="49"/>
      <c r="GL61" s="63"/>
      <c r="GM61" s="122">
        <f t="shared" si="5"/>
        <v>0</v>
      </c>
      <c r="GN61" s="49"/>
      <c r="GO61" s="63"/>
      <c r="GP61" s="122">
        <f t="shared" si="6"/>
        <v>0</v>
      </c>
      <c r="GQ61" s="122">
        <f t="shared" si="7"/>
        <v>0</v>
      </c>
      <c r="GR61" s="49"/>
      <c r="GS61" s="135">
        <f t="shared" si="8"/>
        <v>0</v>
      </c>
      <c r="GT61" s="130">
        <f t="shared" si="9"/>
        <v>0</v>
      </c>
      <c r="GU61" s="130">
        <f t="shared" si="10"/>
        <v>0</v>
      </c>
      <c r="GV61" s="130">
        <f t="shared" si="11"/>
        <v>0</v>
      </c>
      <c r="GW61" s="49"/>
      <c r="GX61" s="63"/>
      <c r="GY61" s="122">
        <f t="shared" si="12"/>
        <v>0</v>
      </c>
      <c r="GZ61" s="122">
        <f t="shared" si="13"/>
        <v>0</v>
      </c>
      <c r="HA61" s="122">
        <f t="shared" si="14"/>
        <v>0</v>
      </c>
      <c r="HB61" s="122">
        <f t="shared" si="15"/>
        <v>0</v>
      </c>
      <c r="HC61" s="49"/>
      <c r="HD61" s="63"/>
      <c r="HE61" s="122">
        <f t="shared" si="16"/>
        <v>0</v>
      </c>
      <c r="HF61" s="122">
        <f t="shared" si="17"/>
        <v>0</v>
      </c>
      <c r="HG61" s="122">
        <f t="shared" si="197"/>
        <v>0</v>
      </c>
      <c r="HH61" s="122">
        <f t="shared" si="18"/>
        <v>0</v>
      </c>
      <c r="HI61" s="49"/>
      <c r="HJ61" s="63"/>
      <c r="HK61" s="122">
        <f t="shared" si="19"/>
        <v>0</v>
      </c>
      <c r="HL61" s="122">
        <f t="shared" si="20"/>
        <v>0</v>
      </c>
      <c r="HM61" s="122">
        <f t="shared" si="21"/>
        <v>0</v>
      </c>
      <c r="HN61" s="122">
        <f t="shared" si="22"/>
        <v>0</v>
      </c>
      <c r="HO61" s="49"/>
      <c r="HP61" s="64"/>
      <c r="HQ61" s="64">
        <f t="shared" si="23"/>
        <v>0</v>
      </c>
      <c r="HR61" s="63">
        <f t="shared" si="24"/>
        <v>0</v>
      </c>
      <c r="HS61" s="122">
        <f t="shared" si="25"/>
        <v>0</v>
      </c>
      <c r="HT61" s="122">
        <f t="shared" si="26"/>
        <v>0</v>
      </c>
      <c r="HU61" s="122">
        <f t="shared" si="27"/>
        <v>0</v>
      </c>
      <c r="HV61" s="49"/>
      <c r="HW61" s="63"/>
      <c r="HX61" s="122">
        <f t="shared" si="28"/>
        <v>0</v>
      </c>
      <c r="HY61" s="49"/>
      <c r="HZ61" s="63"/>
      <c r="IA61" s="159">
        <f t="shared" si="29"/>
        <v>0</v>
      </c>
      <c r="IB61" s="159">
        <f t="shared" si="30"/>
        <v>0</v>
      </c>
      <c r="IC61" s="84"/>
      <c r="ID61" s="63"/>
      <c r="IE61" s="159">
        <f t="shared" si="31"/>
        <v>0</v>
      </c>
      <c r="IF61" s="159">
        <f t="shared" si="32"/>
        <v>0</v>
      </c>
      <c r="IG61" s="159">
        <f t="shared" si="33"/>
        <v>0</v>
      </c>
      <c r="IH61" s="84"/>
      <c r="IJ61" s="63"/>
      <c r="IK61" s="159">
        <f t="shared" si="34"/>
        <v>0</v>
      </c>
      <c r="IL61" s="159">
        <f t="shared" si="35"/>
        <v>0</v>
      </c>
      <c r="IM61" s="159">
        <f t="shared" si="36"/>
        <v>0</v>
      </c>
      <c r="IN61" s="84"/>
      <c r="IO61" s="63"/>
      <c r="IP61" s="159">
        <f t="shared" si="37"/>
        <v>0</v>
      </c>
      <c r="IQ61" s="159">
        <f t="shared" si="38"/>
        <v>0</v>
      </c>
      <c r="IR61" s="159">
        <f t="shared" si="39"/>
        <v>0</v>
      </c>
      <c r="IS61" s="159">
        <f t="shared" si="40"/>
        <v>0</v>
      </c>
      <c r="IT61" s="84"/>
      <c r="IU61" s="63"/>
      <c r="IV61" s="159">
        <f t="shared" si="41"/>
        <v>0</v>
      </c>
      <c r="IW61" s="159">
        <f t="shared" si="42"/>
        <v>0</v>
      </c>
      <c r="IX61" s="159">
        <f t="shared" si="43"/>
        <v>0</v>
      </c>
      <c r="IY61" s="159">
        <f t="shared" si="44"/>
        <v>0</v>
      </c>
      <c r="IZ61" s="84"/>
      <c r="JA61" s="63"/>
      <c r="JB61" s="159">
        <f t="shared" si="45"/>
        <v>0</v>
      </c>
      <c r="JC61" s="159">
        <f t="shared" si="46"/>
        <v>0</v>
      </c>
      <c r="JD61" s="159">
        <f t="shared" si="47"/>
        <v>0</v>
      </c>
      <c r="JE61" s="159">
        <f t="shared" si="48"/>
        <v>0</v>
      </c>
      <c r="JF61" s="159">
        <f t="shared" si="49"/>
        <v>0</v>
      </c>
      <c r="JG61" s="84"/>
      <c r="JH61" s="63"/>
      <c r="JI61" s="159">
        <f t="shared" si="50"/>
        <v>0</v>
      </c>
      <c r="JJ61" s="159">
        <f t="shared" si="51"/>
        <v>0</v>
      </c>
      <c r="JK61" s="77"/>
      <c r="JL61" s="64"/>
      <c r="JM61" s="159">
        <f t="shared" si="52"/>
        <v>0</v>
      </c>
      <c r="JN61" s="159">
        <f t="shared" si="53"/>
        <v>0</v>
      </c>
      <c r="JO61" s="13"/>
    </row>
    <row r="62" spans="1:275" ht="24" x14ac:dyDescent="0.2">
      <c r="A62" s="9" t="s">
        <v>604</v>
      </c>
      <c r="B62" s="171"/>
      <c r="C62" s="12" t="s">
        <v>605</v>
      </c>
      <c r="D62" s="65"/>
      <c r="E62" s="65"/>
      <c r="F62" s="10">
        <f t="shared" si="93"/>
        <v>0</v>
      </c>
      <c r="G62" s="10"/>
      <c r="H62" s="10">
        <f t="shared" si="94"/>
        <v>0</v>
      </c>
      <c r="I62" s="10"/>
      <c r="J62" s="13"/>
      <c r="K62" s="63"/>
      <c r="L62" s="63">
        <f t="shared" si="95"/>
        <v>0</v>
      </c>
      <c r="M62" s="63"/>
      <c r="N62" s="63"/>
      <c r="O62" s="63"/>
      <c r="P62" s="63">
        <f t="shared" si="97"/>
        <v>0</v>
      </c>
      <c r="Q62" s="63"/>
      <c r="R62" s="63"/>
      <c r="S62" s="63"/>
      <c r="T62" s="63">
        <f t="shared" si="99"/>
        <v>0</v>
      </c>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40"/>
      <c r="BD62" s="63"/>
      <c r="BE62" s="63"/>
      <c r="BF62" s="63"/>
      <c r="BG62" s="63"/>
      <c r="BH62" s="63"/>
      <c r="BI62" s="49"/>
      <c r="BJ62" s="63"/>
      <c r="BK62" s="64"/>
      <c r="BL62" s="63"/>
      <c r="BM62" s="65"/>
      <c r="BN62" s="63"/>
      <c r="BO62" s="64"/>
      <c r="BP62" s="63"/>
      <c r="BQ62" s="63"/>
      <c r="BR62" s="63"/>
      <c r="BS62" s="63"/>
      <c r="BT62" s="49"/>
      <c r="BU62" s="49"/>
      <c r="BV62" s="48"/>
      <c r="BW62" s="48"/>
      <c r="BX62" s="48"/>
      <c r="BY62" s="48"/>
      <c r="BZ62" s="58"/>
      <c r="CA62" s="58"/>
      <c r="CB62" s="55"/>
      <c r="CC62" s="49"/>
      <c r="CD62" s="39"/>
      <c r="CE62" s="58"/>
      <c r="CF62" s="58"/>
      <c r="CG62" s="49"/>
      <c r="CH62" s="39"/>
      <c r="CI62" s="58"/>
      <c r="CJ62" s="58"/>
      <c r="CK62" s="58"/>
      <c r="CL62" s="49"/>
      <c r="CM62" s="39"/>
      <c r="CN62" s="58"/>
      <c r="CO62" s="58"/>
      <c r="CP62" s="58"/>
      <c r="CQ62" s="49"/>
      <c r="CR62" s="39"/>
      <c r="CS62" s="58"/>
      <c r="CT62" s="58"/>
      <c r="CU62" s="58"/>
      <c r="CV62" s="58"/>
      <c r="CW62" s="49"/>
      <c r="CX62" s="39"/>
      <c r="CY62" s="58"/>
      <c r="CZ62" s="58"/>
      <c r="DA62" s="58"/>
      <c r="DB62" s="58"/>
      <c r="DC62" s="49"/>
      <c r="DD62" s="39"/>
      <c r="DE62" s="58"/>
      <c r="DF62" s="58"/>
      <c r="DG62" s="58"/>
      <c r="DH62" s="49"/>
      <c r="DI62" s="39"/>
      <c r="DJ62" s="74"/>
      <c r="DK62" s="76"/>
      <c r="DL62" s="58"/>
      <c r="DM62" s="73"/>
      <c r="DN62" s="81">
        <v>2475000</v>
      </c>
      <c r="DO62" s="10">
        <f t="shared" si="136"/>
        <v>2475000</v>
      </c>
      <c r="DP62" s="49" t="s">
        <v>606</v>
      </c>
      <c r="DQ62" s="78">
        <v>2475000</v>
      </c>
      <c r="DR62" s="78"/>
      <c r="DS62" s="81">
        <f t="shared" si="179"/>
        <v>2475000</v>
      </c>
      <c r="DT62" s="11">
        <f t="shared" si="137"/>
        <v>2475000</v>
      </c>
      <c r="DU62" s="10">
        <f t="shared" si="138"/>
        <v>0</v>
      </c>
      <c r="DV62" s="10">
        <f t="shared" si="139"/>
        <v>2475000</v>
      </c>
      <c r="DW62" s="10">
        <f t="shared" si="140"/>
        <v>0</v>
      </c>
      <c r="DX62" s="49" t="s">
        <v>606</v>
      </c>
      <c r="DY62" s="49" t="s">
        <v>606</v>
      </c>
      <c r="DZ62" s="81">
        <v>3100000</v>
      </c>
      <c r="EA62" s="11" t="e">
        <f t="shared" si="180"/>
        <v>#VALUE!</v>
      </c>
      <c r="EB62" s="10" t="e">
        <f t="shared" si="181"/>
        <v>#VALUE!</v>
      </c>
      <c r="EC62" s="10">
        <f t="shared" si="143"/>
        <v>3100000</v>
      </c>
      <c r="ED62" s="10">
        <f t="shared" si="217"/>
        <v>625000</v>
      </c>
      <c r="EE62" s="10">
        <f t="shared" si="218"/>
        <v>625000</v>
      </c>
      <c r="EF62" s="87" t="s">
        <v>607</v>
      </c>
      <c r="EG62" s="39"/>
      <c r="EH62" s="81">
        <f t="shared" si="146"/>
        <v>3100000</v>
      </c>
      <c r="EI62" s="11">
        <f t="shared" si="182"/>
        <v>-2475000</v>
      </c>
      <c r="EJ62" s="10" t="e">
        <f t="shared" si="183"/>
        <v>#VALUE!</v>
      </c>
      <c r="EK62" s="10">
        <f t="shared" si="149"/>
        <v>3100000</v>
      </c>
      <c r="EL62" s="10">
        <f t="shared" si="150"/>
        <v>625000</v>
      </c>
      <c r="EM62" s="10">
        <f t="shared" si="151"/>
        <v>625000</v>
      </c>
      <c r="EN62" s="10">
        <f t="shared" si="152"/>
        <v>0</v>
      </c>
      <c r="EO62" s="87"/>
      <c r="EP62" s="78">
        <v>3100000</v>
      </c>
      <c r="EQ62" s="81">
        <v>3100000</v>
      </c>
      <c r="ER62" s="81"/>
      <c r="ES62" s="81">
        <f t="shared" si="153"/>
        <v>3100000</v>
      </c>
      <c r="ET62" s="10">
        <f t="shared" si="154"/>
        <v>625000</v>
      </c>
      <c r="EU62" s="10">
        <f t="shared" si="155"/>
        <v>3100000</v>
      </c>
      <c r="EV62" s="87"/>
      <c r="EW62" s="95"/>
      <c r="EX62" s="81">
        <v>2500000</v>
      </c>
      <c r="EY62" s="10">
        <f t="shared" si="156"/>
        <v>-600000</v>
      </c>
      <c r="EZ62" s="49"/>
      <c r="FA62" s="81">
        <v>2600000</v>
      </c>
      <c r="FB62" s="10">
        <f t="shared" si="77"/>
        <v>-500000</v>
      </c>
      <c r="FC62" s="10">
        <f t="shared" si="78"/>
        <v>100000</v>
      </c>
      <c r="FD62" s="49" t="s">
        <v>608</v>
      </c>
      <c r="FE62" s="81">
        <f>FA62+500000</f>
        <v>3100000</v>
      </c>
      <c r="FF62" s="10">
        <f t="shared" si="79"/>
        <v>0</v>
      </c>
      <c r="FG62" s="10">
        <f t="shared" si="80"/>
        <v>600000</v>
      </c>
      <c r="FH62" s="10">
        <f t="shared" si="81"/>
        <v>500000</v>
      </c>
      <c r="FI62" s="49" t="s">
        <v>609</v>
      </c>
      <c r="FJ62" s="81">
        <v>2500000</v>
      </c>
      <c r="FK62" s="10">
        <f t="shared" si="82"/>
        <v>-600000</v>
      </c>
      <c r="FL62" s="10">
        <f t="shared" si="83"/>
        <v>0</v>
      </c>
      <c r="FM62" s="10">
        <f t="shared" si="84"/>
        <v>-600000</v>
      </c>
      <c r="FN62" s="49"/>
      <c r="FO62" s="99">
        <f t="shared" si="158"/>
        <v>2500000</v>
      </c>
      <c r="FP62" s="10">
        <f t="shared" si="85"/>
        <v>-600000</v>
      </c>
      <c r="FQ62" s="10">
        <f t="shared" si="86"/>
        <v>0</v>
      </c>
      <c r="FR62" s="10">
        <f t="shared" si="87"/>
        <v>-600000</v>
      </c>
      <c r="FS62" s="10">
        <f t="shared" si="88"/>
        <v>0</v>
      </c>
      <c r="FT62" s="49"/>
      <c r="FU62" s="99">
        <v>3100000</v>
      </c>
      <c r="FV62" s="10">
        <f t="shared" si="89"/>
        <v>0</v>
      </c>
      <c r="FW62" s="10">
        <f t="shared" si="90"/>
        <v>600000</v>
      </c>
      <c r="FX62" s="10">
        <f t="shared" si="91"/>
        <v>0</v>
      </c>
      <c r="FY62" s="10">
        <f t="shared" si="92"/>
        <v>600000</v>
      </c>
      <c r="FZ62" s="49" t="s">
        <v>610</v>
      </c>
      <c r="GA62" s="99">
        <v>3100000</v>
      </c>
      <c r="GB62" s="99"/>
      <c r="GC62" s="99">
        <f t="shared" si="0"/>
        <v>3100000</v>
      </c>
      <c r="GD62" s="10">
        <f t="shared" si="58"/>
        <v>0</v>
      </c>
      <c r="GE62" s="10">
        <f t="shared" si="59"/>
        <v>600000</v>
      </c>
      <c r="GF62" s="10">
        <f t="shared" si="60"/>
        <v>0</v>
      </c>
      <c r="GG62" s="10">
        <f t="shared" si="61"/>
        <v>600000</v>
      </c>
      <c r="GH62" s="49" t="s">
        <v>610</v>
      </c>
      <c r="GI62" s="61">
        <v>2600000</v>
      </c>
      <c r="GJ62" s="99">
        <f t="shared" si="4"/>
        <v>-500000</v>
      </c>
      <c r="GK62" s="49" t="s">
        <v>595</v>
      </c>
      <c r="GL62" s="63">
        <v>2600000</v>
      </c>
      <c r="GM62" s="122">
        <f t="shared" si="5"/>
        <v>-500000</v>
      </c>
      <c r="GN62" s="49" t="s">
        <v>595</v>
      </c>
      <c r="GO62" s="63">
        <v>2600000</v>
      </c>
      <c r="GP62" s="122">
        <f t="shared" si="6"/>
        <v>-500000</v>
      </c>
      <c r="GQ62" s="122">
        <f t="shared" si="7"/>
        <v>0</v>
      </c>
      <c r="GR62" s="49" t="s">
        <v>611</v>
      </c>
      <c r="GS62" s="135">
        <f t="shared" si="8"/>
        <v>2600000</v>
      </c>
      <c r="GT62" s="130">
        <f t="shared" si="9"/>
        <v>-500000</v>
      </c>
      <c r="GU62" s="130">
        <f t="shared" si="10"/>
        <v>0</v>
      </c>
      <c r="GV62" s="130">
        <f t="shared" si="11"/>
        <v>0</v>
      </c>
      <c r="GW62" s="49" t="s">
        <v>611</v>
      </c>
      <c r="GX62" s="63">
        <v>2600000</v>
      </c>
      <c r="GY62" s="122">
        <f t="shared" si="12"/>
        <v>-500000</v>
      </c>
      <c r="GZ62" s="122">
        <f t="shared" si="13"/>
        <v>0</v>
      </c>
      <c r="HA62" s="122">
        <f t="shared" si="14"/>
        <v>0</v>
      </c>
      <c r="HB62" s="122">
        <f t="shared" si="15"/>
        <v>0</v>
      </c>
      <c r="HC62" s="49"/>
      <c r="HD62" s="63">
        <v>2600000</v>
      </c>
      <c r="HE62" s="122">
        <f t="shared" si="16"/>
        <v>-500000</v>
      </c>
      <c r="HF62" s="122">
        <f t="shared" si="17"/>
        <v>0</v>
      </c>
      <c r="HG62" s="122">
        <f t="shared" si="197"/>
        <v>0</v>
      </c>
      <c r="HH62" s="122">
        <f t="shared" si="18"/>
        <v>0</v>
      </c>
      <c r="HI62" s="49"/>
      <c r="HJ62" s="63">
        <v>2700000</v>
      </c>
      <c r="HK62" s="122">
        <f t="shared" si="19"/>
        <v>-400000</v>
      </c>
      <c r="HL62" s="122">
        <f t="shared" si="20"/>
        <v>100000</v>
      </c>
      <c r="HM62" s="122">
        <f t="shared" si="21"/>
        <v>100000</v>
      </c>
      <c r="HN62" s="122">
        <f t="shared" si="22"/>
        <v>100000</v>
      </c>
      <c r="HO62" s="49" t="s">
        <v>611</v>
      </c>
      <c r="HP62" s="64"/>
      <c r="HQ62" s="64">
        <f t="shared" si="23"/>
        <v>2700000</v>
      </c>
      <c r="HR62" s="63">
        <f t="shared" si="24"/>
        <v>2700000</v>
      </c>
      <c r="HS62" s="122">
        <f t="shared" si="25"/>
        <v>-400000</v>
      </c>
      <c r="HT62" s="122">
        <f t="shared" si="26"/>
        <v>100000</v>
      </c>
      <c r="HU62" s="122">
        <f t="shared" si="27"/>
        <v>0</v>
      </c>
      <c r="HV62" s="49" t="s">
        <v>611</v>
      </c>
      <c r="HW62" s="63">
        <v>2600000</v>
      </c>
      <c r="HX62" s="122">
        <f t="shared" si="28"/>
        <v>-100000</v>
      </c>
      <c r="HY62" s="49"/>
      <c r="HZ62" s="63">
        <v>2700000</v>
      </c>
      <c r="IA62" s="159">
        <f t="shared" si="29"/>
        <v>0</v>
      </c>
      <c r="IB62" s="159">
        <f t="shared" si="30"/>
        <v>100000</v>
      </c>
      <c r="IC62" s="84" t="s">
        <v>611</v>
      </c>
      <c r="ID62" s="63">
        <f>2700000</f>
        <v>2700000</v>
      </c>
      <c r="IE62" s="159">
        <f t="shared" si="31"/>
        <v>0</v>
      </c>
      <c r="IF62" s="159">
        <f t="shared" si="32"/>
        <v>100000</v>
      </c>
      <c r="IG62" s="159">
        <f t="shared" si="33"/>
        <v>0</v>
      </c>
      <c r="IH62" s="84" t="s">
        <v>611</v>
      </c>
      <c r="IJ62" s="63">
        <v>2600000</v>
      </c>
      <c r="IK62" s="159">
        <f t="shared" si="34"/>
        <v>-100000</v>
      </c>
      <c r="IL62" s="159">
        <f t="shared" si="35"/>
        <v>0</v>
      </c>
      <c r="IM62" s="159">
        <f t="shared" si="36"/>
        <v>-100000</v>
      </c>
      <c r="IN62" s="84"/>
      <c r="IO62" s="63">
        <v>2600000</v>
      </c>
      <c r="IP62" s="159">
        <f t="shared" si="37"/>
        <v>-100000</v>
      </c>
      <c r="IQ62" s="159">
        <f t="shared" si="38"/>
        <v>0</v>
      </c>
      <c r="IR62" s="159">
        <f t="shared" si="39"/>
        <v>-100000</v>
      </c>
      <c r="IS62" s="159">
        <f t="shared" si="40"/>
        <v>0</v>
      </c>
      <c r="IT62" s="84"/>
      <c r="IU62" s="63">
        <v>2700000</v>
      </c>
      <c r="IV62" s="159">
        <f t="shared" si="41"/>
        <v>0</v>
      </c>
      <c r="IW62" s="159">
        <f t="shared" si="42"/>
        <v>100000</v>
      </c>
      <c r="IX62" s="159">
        <f t="shared" si="43"/>
        <v>0</v>
      </c>
      <c r="IY62" s="159">
        <f t="shared" si="44"/>
        <v>100000</v>
      </c>
      <c r="IZ62" s="84" t="s">
        <v>612</v>
      </c>
      <c r="JA62" s="63">
        <v>2700000</v>
      </c>
      <c r="JB62" s="159">
        <f t="shared" si="45"/>
        <v>0</v>
      </c>
      <c r="JC62" s="159">
        <f t="shared" si="46"/>
        <v>100000</v>
      </c>
      <c r="JD62" s="159">
        <f t="shared" si="47"/>
        <v>0</v>
      </c>
      <c r="JE62" s="159">
        <f t="shared" si="48"/>
        <v>100000</v>
      </c>
      <c r="JF62" s="159">
        <f t="shared" si="49"/>
        <v>0</v>
      </c>
      <c r="JG62" s="84" t="s">
        <v>612</v>
      </c>
      <c r="JH62" s="63">
        <v>2708971</v>
      </c>
      <c r="JI62" s="159">
        <f t="shared" si="50"/>
        <v>108971</v>
      </c>
      <c r="JJ62" s="159">
        <f t="shared" si="51"/>
        <v>8971</v>
      </c>
      <c r="JK62" s="77" t="s">
        <v>254</v>
      </c>
      <c r="JL62" s="64">
        <v>2708972</v>
      </c>
      <c r="JM62" s="159">
        <f t="shared" si="52"/>
        <v>8972</v>
      </c>
      <c r="JN62" s="159">
        <f t="shared" si="53"/>
        <v>1</v>
      </c>
      <c r="JO62" s="13"/>
    </row>
    <row r="63" spans="1:275" ht="23.25" customHeight="1" x14ac:dyDescent="0.2">
      <c r="A63" s="9" t="s">
        <v>613</v>
      </c>
      <c r="B63" s="171"/>
      <c r="C63" s="12" t="s">
        <v>614</v>
      </c>
      <c r="D63" s="65">
        <v>1680109</v>
      </c>
      <c r="E63" s="65">
        <v>1675109</v>
      </c>
      <c r="F63" s="10">
        <f t="shared" si="93"/>
        <v>-5000</v>
      </c>
      <c r="G63" s="10">
        <v>1475106</v>
      </c>
      <c r="H63" s="10">
        <f t="shared" si="94"/>
        <v>-205003</v>
      </c>
      <c r="I63" s="10">
        <f t="shared" si="219"/>
        <v>-200003</v>
      </c>
      <c r="J63" s="13" t="s">
        <v>327</v>
      </c>
      <c r="K63" s="63">
        <v>2110000</v>
      </c>
      <c r="L63" s="63">
        <f t="shared" si="95"/>
        <v>429891</v>
      </c>
      <c r="M63" s="63">
        <f t="shared" si="220"/>
        <v>434891</v>
      </c>
      <c r="N63" s="63">
        <f t="shared" si="96"/>
        <v>634894</v>
      </c>
      <c r="O63" s="63">
        <v>1780109</v>
      </c>
      <c r="P63" s="63">
        <f t="shared" si="97"/>
        <v>100000</v>
      </c>
      <c r="Q63" s="63">
        <f t="shared" si="221"/>
        <v>105000</v>
      </c>
      <c r="R63" s="63">
        <f t="shared" si="98"/>
        <v>-329891</v>
      </c>
      <c r="S63" s="63">
        <f>1780109+15000+10000+60000+25000</f>
        <v>1890109</v>
      </c>
      <c r="T63" s="63">
        <f t="shared" si="99"/>
        <v>210000</v>
      </c>
      <c r="U63" s="63">
        <f t="shared" si="222"/>
        <v>215000</v>
      </c>
      <c r="V63" s="63">
        <f t="shared" si="159"/>
        <v>-219891</v>
      </c>
      <c r="W63" s="63">
        <f t="shared" si="100"/>
        <v>110000</v>
      </c>
      <c r="X63" s="63">
        <v>2310000</v>
      </c>
      <c r="Y63" s="63">
        <f t="shared" si="223"/>
        <v>629891</v>
      </c>
      <c r="Z63" s="63">
        <f t="shared" si="224"/>
        <v>634891</v>
      </c>
      <c r="AA63" s="63">
        <f t="shared" si="101"/>
        <v>200000</v>
      </c>
      <c r="AB63" s="63">
        <f t="shared" si="102"/>
        <v>419891</v>
      </c>
      <c r="AC63" s="63">
        <f>2310000-170000</f>
        <v>2140000</v>
      </c>
      <c r="AD63" s="63">
        <f t="shared" si="225"/>
        <v>459891</v>
      </c>
      <c r="AE63" s="63">
        <f t="shared" si="103"/>
        <v>-170000</v>
      </c>
      <c r="AF63" s="63">
        <f t="shared" si="230"/>
        <v>170000</v>
      </c>
      <c r="AG63" s="63">
        <f>2310000</f>
        <v>2310000</v>
      </c>
      <c r="AH63" s="63">
        <f t="shared" si="226"/>
        <v>629891</v>
      </c>
      <c r="AI63" s="63"/>
      <c r="AJ63" s="63">
        <f t="shared" si="104"/>
        <v>2310000</v>
      </c>
      <c r="AK63" s="63"/>
      <c r="AL63" s="63"/>
      <c r="AM63" s="63">
        <f t="shared" si="105"/>
        <v>2310000</v>
      </c>
      <c r="AN63" s="63">
        <v>2000000</v>
      </c>
      <c r="AO63" s="63">
        <f t="shared" si="106"/>
        <v>-310000</v>
      </c>
      <c r="AP63" s="63" t="s">
        <v>615</v>
      </c>
      <c r="AQ63" s="63">
        <v>1500000</v>
      </c>
      <c r="AR63" s="63">
        <f t="shared" si="107"/>
        <v>-810000</v>
      </c>
      <c r="AS63" s="63">
        <f t="shared" si="108"/>
        <v>-500000</v>
      </c>
      <c r="AT63" s="63">
        <v>2295000</v>
      </c>
      <c r="AU63" s="63">
        <f t="shared" si="109"/>
        <v>-15000</v>
      </c>
      <c r="AV63" s="63">
        <f t="shared" si="110"/>
        <v>295000</v>
      </c>
      <c r="AW63" s="63">
        <f t="shared" si="111"/>
        <v>795000</v>
      </c>
      <c r="AX63" s="63" t="s">
        <v>616</v>
      </c>
      <c r="AY63" s="63">
        <v>2100000</v>
      </c>
      <c r="AZ63" s="63">
        <f t="shared" si="112"/>
        <v>-210000</v>
      </c>
      <c r="BA63" s="63">
        <f t="shared" si="113"/>
        <v>100000</v>
      </c>
      <c r="BB63" s="63">
        <f t="shared" si="114"/>
        <v>-195000</v>
      </c>
      <c r="BC63" s="61" t="s">
        <v>617</v>
      </c>
      <c r="BD63" s="63">
        <v>2710000</v>
      </c>
      <c r="BE63" s="63">
        <f t="shared" si="115"/>
        <v>400000</v>
      </c>
      <c r="BF63" s="63">
        <f t="shared" si="116"/>
        <v>710000</v>
      </c>
      <c r="BG63" s="63">
        <f t="shared" si="117"/>
        <v>415000</v>
      </c>
      <c r="BH63" s="63">
        <f t="shared" si="118"/>
        <v>610000</v>
      </c>
      <c r="BI63" s="49" t="s">
        <v>618</v>
      </c>
      <c r="BJ63" s="63">
        <v>2955000</v>
      </c>
      <c r="BK63" s="64">
        <v>-935000</v>
      </c>
      <c r="BL63" s="63">
        <f t="shared" si="119"/>
        <v>2020000</v>
      </c>
      <c r="BM63" s="65">
        <v>935000</v>
      </c>
      <c r="BN63" s="63">
        <f t="shared" si="120"/>
        <v>2955000</v>
      </c>
      <c r="BO63" s="64">
        <f t="shared" si="206"/>
        <v>645000</v>
      </c>
      <c r="BP63" s="63">
        <f t="shared" si="207"/>
        <v>955000</v>
      </c>
      <c r="BQ63" s="63">
        <f t="shared" si="208"/>
        <v>660000</v>
      </c>
      <c r="BR63" s="63">
        <f t="shared" si="209"/>
        <v>245000</v>
      </c>
      <c r="BS63" s="63">
        <f t="shared" si="210"/>
        <v>0</v>
      </c>
      <c r="BT63" s="49" t="s">
        <v>619</v>
      </c>
      <c r="BU63" s="49"/>
      <c r="BV63" s="48">
        <f t="shared" si="121"/>
        <v>2955000</v>
      </c>
      <c r="BW63" s="48"/>
      <c r="BX63" s="48">
        <f t="shared" si="122"/>
        <v>2955000</v>
      </c>
      <c r="BY63" s="48">
        <v>-714999</v>
      </c>
      <c r="BZ63" s="58">
        <v>2240001</v>
      </c>
      <c r="CA63" s="58">
        <v>0</v>
      </c>
      <c r="CB63" s="55">
        <f t="shared" ref="CB63:CB75" si="233">CA63-BZ63</f>
        <v>-2240001</v>
      </c>
      <c r="CC63" s="49" t="s">
        <v>272</v>
      </c>
      <c r="CD63" s="39">
        <v>1499154</v>
      </c>
      <c r="CE63" s="58">
        <f t="shared" si="124"/>
        <v>-740847</v>
      </c>
      <c r="CF63" s="58">
        <f t="shared" si="125"/>
        <v>1499154</v>
      </c>
      <c r="CG63" s="49" t="s">
        <v>620</v>
      </c>
      <c r="CH63" s="39">
        <f>1499154+350000+1105846</f>
        <v>2955000</v>
      </c>
      <c r="CI63" s="58">
        <f>CH63-BZ63</f>
        <v>714999</v>
      </c>
      <c r="CJ63" s="58">
        <f t="shared" si="127"/>
        <v>2955000</v>
      </c>
      <c r="CK63" s="58">
        <f t="shared" si="128"/>
        <v>1455846</v>
      </c>
      <c r="CL63" s="49" t="s">
        <v>621</v>
      </c>
      <c r="CM63" s="39">
        <v>2425000</v>
      </c>
      <c r="CN63" s="58">
        <f>CM63-BZ63</f>
        <v>184999</v>
      </c>
      <c r="CO63" s="58">
        <f t="shared" si="129"/>
        <v>2425000</v>
      </c>
      <c r="CP63" s="58">
        <f t="shared" si="130"/>
        <v>-530000</v>
      </c>
      <c r="CQ63" s="49" t="s">
        <v>622</v>
      </c>
      <c r="CR63" s="39">
        <f>2425000+870000+450000</f>
        <v>3745000</v>
      </c>
      <c r="CS63" s="58">
        <f t="shared" si="131"/>
        <v>1504999</v>
      </c>
      <c r="CT63" s="58">
        <f t="shared" si="132"/>
        <v>3745000</v>
      </c>
      <c r="CU63" s="58">
        <f t="shared" si="133"/>
        <v>790000</v>
      </c>
      <c r="CV63" s="58">
        <f t="shared" si="134"/>
        <v>1320000</v>
      </c>
      <c r="CW63" s="49" t="s">
        <v>623</v>
      </c>
      <c r="CX63" s="39">
        <v>3525000</v>
      </c>
      <c r="CY63" s="58">
        <f t="shared" si="196"/>
        <v>1284999</v>
      </c>
      <c r="CZ63" s="58">
        <f t="shared" si="211"/>
        <v>3525000</v>
      </c>
      <c r="DA63" s="58">
        <f t="shared" si="212"/>
        <v>570000</v>
      </c>
      <c r="DB63" s="58">
        <f t="shared" si="213"/>
        <v>-220000</v>
      </c>
      <c r="DC63" s="49" t="s">
        <v>624</v>
      </c>
      <c r="DD63" s="39">
        <v>2199154</v>
      </c>
      <c r="DE63" s="58">
        <f t="shared" si="214"/>
        <v>-40847</v>
      </c>
      <c r="DF63" s="58">
        <f t="shared" si="215"/>
        <v>2199154</v>
      </c>
      <c r="DG63" s="58">
        <f t="shared" si="135"/>
        <v>-1325846</v>
      </c>
      <c r="DH63" s="49" t="s">
        <v>625</v>
      </c>
      <c r="DI63" s="39">
        <v>3525000</v>
      </c>
      <c r="DJ63" s="74" t="s">
        <v>624</v>
      </c>
      <c r="DK63" s="76"/>
      <c r="DL63" s="58">
        <f t="shared" ref="DL63:DL75" si="234">DI63</f>
        <v>3525000</v>
      </c>
      <c r="DM63" s="73">
        <f t="shared" ref="DM63:DM75" si="235">DL63-BZ63</f>
        <v>1284999</v>
      </c>
      <c r="DN63" s="81">
        <v>1977163</v>
      </c>
      <c r="DO63" s="10">
        <f t="shared" si="136"/>
        <v>-1547837</v>
      </c>
      <c r="DP63" s="49" t="s">
        <v>626</v>
      </c>
      <c r="DQ63" s="78">
        <v>2376923</v>
      </c>
      <c r="DR63" s="78">
        <v>645000</v>
      </c>
      <c r="DS63" s="81">
        <f t="shared" si="179"/>
        <v>3021923</v>
      </c>
      <c r="DT63" s="11">
        <f t="shared" si="137"/>
        <v>-1148077</v>
      </c>
      <c r="DU63" s="10">
        <f t="shared" si="138"/>
        <v>399760</v>
      </c>
      <c r="DV63" s="10">
        <f t="shared" si="139"/>
        <v>-503077</v>
      </c>
      <c r="DW63" s="10">
        <f t="shared" si="140"/>
        <v>1044760</v>
      </c>
      <c r="DX63" s="49" t="s">
        <v>627</v>
      </c>
      <c r="DY63" s="87" t="s">
        <v>628</v>
      </c>
      <c r="DZ63" s="81">
        <v>2858009</v>
      </c>
      <c r="EA63" s="11" t="e">
        <f t="shared" si="180"/>
        <v>#VALUE!</v>
      </c>
      <c r="EB63" s="10" t="e">
        <f t="shared" si="181"/>
        <v>#VALUE!</v>
      </c>
      <c r="EC63" s="10">
        <f t="shared" si="143"/>
        <v>-666991</v>
      </c>
      <c r="ED63" s="10">
        <f t="shared" si="217"/>
        <v>880846</v>
      </c>
      <c r="EE63" s="10">
        <f t="shared" si="218"/>
        <v>-163914</v>
      </c>
      <c r="EF63" s="87" t="s">
        <v>629</v>
      </c>
      <c r="EG63" s="39">
        <f>20000+50000+50000+25000+40000+500000+80000+15000+10000</f>
        <v>790000</v>
      </c>
      <c r="EH63" s="81">
        <f t="shared" si="146"/>
        <v>3648009</v>
      </c>
      <c r="EI63" s="11">
        <f t="shared" si="182"/>
        <v>-3021923</v>
      </c>
      <c r="EJ63" s="10" t="e">
        <f t="shared" si="183"/>
        <v>#VALUE!</v>
      </c>
      <c r="EK63" s="10">
        <f t="shared" si="149"/>
        <v>123009</v>
      </c>
      <c r="EL63" s="10">
        <f t="shared" si="150"/>
        <v>1670846</v>
      </c>
      <c r="EM63" s="10">
        <f t="shared" si="151"/>
        <v>626086</v>
      </c>
      <c r="EN63" s="10">
        <f t="shared" si="152"/>
        <v>790000</v>
      </c>
      <c r="EO63" s="87" t="s">
        <v>630</v>
      </c>
      <c r="EP63" s="78">
        <v>4286923</v>
      </c>
      <c r="EQ63" s="81">
        <v>4286923</v>
      </c>
      <c r="ER63" s="81"/>
      <c r="ES63" s="81">
        <f t="shared" si="153"/>
        <v>4286923</v>
      </c>
      <c r="ET63" s="10">
        <f t="shared" si="154"/>
        <v>2309760</v>
      </c>
      <c r="EU63" s="10">
        <f t="shared" si="155"/>
        <v>761923</v>
      </c>
      <c r="EV63" s="87" t="s">
        <v>631</v>
      </c>
      <c r="EW63" s="95" t="s">
        <v>632</v>
      </c>
      <c r="EX63" s="81">
        <v>2576923</v>
      </c>
      <c r="EY63" s="10">
        <f t="shared" si="156"/>
        <v>-1710000</v>
      </c>
      <c r="EZ63" s="49" t="s">
        <v>233</v>
      </c>
      <c r="FA63" s="81">
        <v>3576923</v>
      </c>
      <c r="FB63" s="10">
        <f t="shared" si="77"/>
        <v>-710000</v>
      </c>
      <c r="FC63" s="10">
        <f t="shared" si="78"/>
        <v>1000000</v>
      </c>
      <c r="FD63" s="49" t="s">
        <v>633</v>
      </c>
      <c r="FE63" s="81">
        <f>FA63+590000+500000+55000</f>
        <v>4721923</v>
      </c>
      <c r="FF63" s="10">
        <f t="shared" si="79"/>
        <v>435000</v>
      </c>
      <c r="FG63" s="10">
        <f t="shared" si="80"/>
        <v>2145000</v>
      </c>
      <c r="FH63" s="10">
        <f t="shared" si="81"/>
        <v>1145000</v>
      </c>
      <c r="FI63" s="49" t="s">
        <v>634</v>
      </c>
      <c r="FJ63" s="81">
        <v>2676923</v>
      </c>
      <c r="FK63" s="10">
        <f t="shared" si="82"/>
        <v>-1610000</v>
      </c>
      <c r="FL63" s="10">
        <f t="shared" si="83"/>
        <v>100000</v>
      </c>
      <c r="FM63" s="10">
        <f t="shared" si="84"/>
        <v>-2045000</v>
      </c>
      <c r="FN63" s="49" t="s">
        <v>635</v>
      </c>
      <c r="FO63" s="99">
        <f>FJ63+350000+25000+50000+25000+75000+20000+50000+25000+75000+80000+500000+100000+70000+100000+25000</f>
        <v>4246923</v>
      </c>
      <c r="FP63" s="10">
        <f t="shared" si="85"/>
        <v>-40000</v>
      </c>
      <c r="FQ63" s="10">
        <f t="shared" si="86"/>
        <v>1670000</v>
      </c>
      <c r="FR63" s="10">
        <f t="shared" si="87"/>
        <v>-475000</v>
      </c>
      <c r="FS63" s="10">
        <f t="shared" si="88"/>
        <v>1570000</v>
      </c>
      <c r="FT63" s="49" t="s">
        <v>636</v>
      </c>
      <c r="FU63" s="99">
        <v>8291923</v>
      </c>
      <c r="FV63" s="10">
        <f t="shared" si="89"/>
        <v>4005000</v>
      </c>
      <c r="FW63" s="10">
        <f t="shared" si="90"/>
        <v>5715000</v>
      </c>
      <c r="FX63" s="10">
        <f t="shared" si="91"/>
        <v>3570000</v>
      </c>
      <c r="FY63" s="10">
        <f t="shared" si="92"/>
        <v>4045000</v>
      </c>
      <c r="FZ63" s="49" t="s">
        <v>637</v>
      </c>
      <c r="GA63" s="99">
        <v>8291923</v>
      </c>
      <c r="GB63" s="99">
        <v>200000</v>
      </c>
      <c r="GC63" s="99">
        <f t="shared" si="0"/>
        <v>8491923</v>
      </c>
      <c r="GD63" s="10">
        <f t="shared" si="58"/>
        <v>4205000</v>
      </c>
      <c r="GE63" s="10">
        <f t="shared" si="59"/>
        <v>5915000</v>
      </c>
      <c r="GF63" s="10">
        <f t="shared" si="60"/>
        <v>3770000</v>
      </c>
      <c r="GG63" s="10">
        <f t="shared" si="61"/>
        <v>4245000</v>
      </c>
      <c r="GH63" s="49" t="s">
        <v>638</v>
      </c>
      <c r="GI63" s="61">
        <v>2577017</v>
      </c>
      <c r="GJ63" s="99">
        <f t="shared" si="4"/>
        <v>-5914906</v>
      </c>
      <c r="GK63" s="49" t="s">
        <v>639</v>
      </c>
      <c r="GL63" s="63">
        <v>2577017</v>
      </c>
      <c r="GM63" s="122">
        <f t="shared" si="5"/>
        <v>-5914906</v>
      </c>
      <c r="GN63" s="49" t="s">
        <v>639</v>
      </c>
      <c r="GO63" s="63">
        <v>10577017</v>
      </c>
      <c r="GP63" s="122">
        <f t="shared" si="6"/>
        <v>2085094</v>
      </c>
      <c r="GQ63" s="122">
        <f t="shared" si="7"/>
        <v>8000000</v>
      </c>
      <c r="GR63" s="49" t="s">
        <v>237</v>
      </c>
      <c r="GS63" s="135">
        <f>GO63+165000</f>
        <v>10742017</v>
      </c>
      <c r="GT63" s="130">
        <f t="shared" si="9"/>
        <v>2250094</v>
      </c>
      <c r="GU63" s="130">
        <f t="shared" si="10"/>
        <v>8165000</v>
      </c>
      <c r="GV63" s="130">
        <f t="shared" si="11"/>
        <v>165000</v>
      </c>
      <c r="GW63" s="84" t="s">
        <v>640</v>
      </c>
      <c r="GX63" s="63">
        <v>8291923</v>
      </c>
      <c r="GY63" s="122">
        <f t="shared" si="12"/>
        <v>-200000</v>
      </c>
      <c r="GZ63" s="122">
        <f t="shared" si="13"/>
        <v>5714906</v>
      </c>
      <c r="HA63" s="122">
        <f t="shared" si="14"/>
        <v>-2285094</v>
      </c>
      <c r="HB63" s="122">
        <f t="shared" si="15"/>
        <v>-2450094</v>
      </c>
      <c r="HC63" s="49" t="s">
        <v>237</v>
      </c>
      <c r="HD63" s="65">
        <f>8291923</f>
        <v>8291923</v>
      </c>
      <c r="HE63" s="122">
        <f t="shared" si="16"/>
        <v>-200000</v>
      </c>
      <c r="HF63" s="122">
        <f t="shared" si="17"/>
        <v>5714906</v>
      </c>
      <c r="HG63" s="122">
        <f t="shared" si="197"/>
        <v>-2450094</v>
      </c>
      <c r="HH63" s="122">
        <f t="shared" si="18"/>
        <v>0</v>
      </c>
      <c r="HI63" s="49" t="s">
        <v>641</v>
      </c>
      <c r="HJ63" s="65">
        <v>11242017</v>
      </c>
      <c r="HK63" s="122">
        <f t="shared" si="19"/>
        <v>2750094</v>
      </c>
      <c r="HL63" s="122">
        <f t="shared" si="20"/>
        <v>8665000</v>
      </c>
      <c r="HM63" s="122">
        <f t="shared" si="21"/>
        <v>500000</v>
      </c>
      <c r="HN63" s="122">
        <f t="shared" si="22"/>
        <v>2950094</v>
      </c>
      <c r="HO63" s="49" t="s">
        <v>642</v>
      </c>
      <c r="HP63" s="6"/>
      <c r="HQ63" s="64">
        <f t="shared" si="23"/>
        <v>11242017</v>
      </c>
      <c r="HR63" s="63">
        <f t="shared" si="24"/>
        <v>11242017</v>
      </c>
      <c r="HS63" s="122">
        <f t="shared" si="25"/>
        <v>2750094</v>
      </c>
      <c r="HT63" s="122">
        <f t="shared" si="26"/>
        <v>8665000</v>
      </c>
      <c r="HU63" s="122">
        <f t="shared" si="27"/>
        <v>0</v>
      </c>
      <c r="HV63" s="49" t="s">
        <v>642</v>
      </c>
      <c r="HW63" s="63">
        <v>2577017</v>
      </c>
      <c r="HX63" s="122">
        <f t="shared" si="28"/>
        <v>-8665000</v>
      </c>
      <c r="HY63" s="49" t="s">
        <v>643</v>
      </c>
      <c r="HZ63" s="63">
        <v>10577017</v>
      </c>
      <c r="IA63" s="159">
        <f t="shared" si="29"/>
        <v>-665000</v>
      </c>
      <c r="IB63" s="159">
        <f t="shared" si="30"/>
        <v>8000000</v>
      </c>
      <c r="IC63" s="84" t="s">
        <v>644</v>
      </c>
      <c r="ID63" s="63">
        <f>10577017</f>
        <v>10577017</v>
      </c>
      <c r="IE63" s="159">
        <f t="shared" si="31"/>
        <v>-665000</v>
      </c>
      <c r="IF63" s="159">
        <f t="shared" si="32"/>
        <v>8000000</v>
      </c>
      <c r="IG63" s="159">
        <f t="shared" si="33"/>
        <v>0</v>
      </c>
      <c r="IH63" s="84" t="s">
        <v>644</v>
      </c>
      <c r="II63" s="134"/>
      <c r="IJ63" s="63">
        <v>6577017</v>
      </c>
      <c r="IK63" s="159">
        <f t="shared" si="34"/>
        <v>-4665000</v>
      </c>
      <c r="IL63" s="159">
        <f t="shared" si="35"/>
        <v>4000000</v>
      </c>
      <c r="IM63" s="159">
        <f t="shared" si="36"/>
        <v>-4000000</v>
      </c>
      <c r="IN63" s="84"/>
      <c r="IO63" s="63">
        <v>6577017</v>
      </c>
      <c r="IP63" s="159">
        <f t="shared" si="37"/>
        <v>-4665000</v>
      </c>
      <c r="IQ63" s="159">
        <f t="shared" si="38"/>
        <v>4000000</v>
      </c>
      <c r="IR63" s="159">
        <f t="shared" si="39"/>
        <v>-4000000</v>
      </c>
      <c r="IS63" s="159">
        <f t="shared" si="40"/>
        <v>0</v>
      </c>
      <c r="IT63" s="84"/>
      <c r="IU63" s="63">
        <v>10577017</v>
      </c>
      <c r="IV63" s="159">
        <f t="shared" si="41"/>
        <v>-665000</v>
      </c>
      <c r="IW63" s="159">
        <f t="shared" si="42"/>
        <v>8000000</v>
      </c>
      <c r="IX63" s="159">
        <f t="shared" si="43"/>
        <v>0</v>
      </c>
      <c r="IY63" s="159">
        <f t="shared" si="44"/>
        <v>4000000</v>
      </c>
      <c r="IZ63" s="84"/>
      <c r="JA63" s="63">
        <v>10577017</v>
      </c>
      <c r="JB63" s="159">
        <f t="shared" si="45"/>
        <v>-665000</v>
      </c>
      <c r="JC63" s="159">
        <f t="shared" si="46"/>
        <v>8000000</v>
      </c>
      <c r="JD63" s="159">
        <f t="shared" si="47"/>
        <v>0</v>
      </c>
      <c r="JE63" s="159">
        <f t="shared" si="48"/>
        <v>4000000</v>
      </c>
      <c r="JF63" s="159">
        <f t="shared" si="49"/>
        <v>0</v>
      </c>
      <c r="JG63" s="84"/>
      <c r="JH63" s="63">
        <v>10577017</v>
      </c>
      <c r="JI63" s="159">
        <f t="shared" si="50"/>
        <v>8000000</v>
      </c>
      <c r="JJ63" s="159">
        <f t="shared" si="51"/>
        <v>0</v>
      </c>
      <c r="JK63" s="77"/>
      <c r="JL63" s="64">
        <v>10577017</v>
      </c>
      <c r="JM63" s="159">
        <f t="shared" si="52"/>
        <v>0</v>
      </c>
      <c r="JN63" s="159">
        <f t="shared" si="53"/>
        <v>0</v>
      </c>
      <c r="JO63" s="13"/>
    </row>
    <row r="64" spans="1:275" ht="28.5" customHeight="1" x14ac:dyDescent="0.2">
      <c r="A64" s="9" t="s">
        <v>645</v>
      </c>
      <c r="B64" s="171"/>
      <c r="C64" s="12" t="s">
        <v>646</v>
      </c>
      <c r="D64" s="65">
        <v>0</v>
      </c>
      <c r="E64" s="65">
        <v>0</v>
      </c>
      <c r="F64" s="10">
        <f t="shared" si="93"/>
        <v>0</v>
      </c>
      <c r="G64" s="10">
        <v>200000</v>
      </c>
      <c r="H64" s="10">
        <f t="shared" si="94"/>
        <v>200000</v>
      </c>
      <c r="I64" s="10">
        <f t="shared" si="219"/>
        <v>200000</v>
      </c>
      <c r="J64" s="13"/>
      <c r="K64" s="63">
        <v>300000</v>
      </c>
      <c r="L64" s="63">
        <f t="shared" si="95"/>
        <v>300000</v>
      </c>
      <c r="M64" s="63">
        <f t="shared" si="220"/>
        <v>300000</v>
      </c>
      <c r="N64" s="63">
        <f t="shared" si="96"/>
        <v>100000</v>
      </c>
      <c r="O64" s="63">
        <v>0</v>
      </c>
      <c r="P64" s="63">
        <f t="shared" si="97"/>
        <v>0</v>
      </c>
      <c r="Q64" s="63">
        <f t="shared" si="221"/>
        <v>0</v>
      </c>
      <c r="R64" s="63">
        <f t="shared" si="98"/>
        <v>-300000</v>
      </c>
      <c r="S64" s="63">
        <v>500000</v>
      </c>
      <c r="T64" s="63">
        <f t="shared" si="99"/>
        <v>500000</v>
      </c>
      <c r="U64" s="63">
        <f t="shared" si="222"/>
        <v>500000</v>
      </c>
      <c r="V64" s="63">
        <f t="shared" si="159"/>
        <v>200000</v>
      </c>
      <c r="W64" s="63">
        <f t="shared" si="100"/>
        <v>500000</v>
      </c>
      <c r="X64" s="63">
        <v>500000</v>
      </c>
      <c r="Y64" s="63">
        <f t="shared" si="223"/>
        <v>500000</v>
      </c>
      <c r="Z64" s="63">
        <f t="shared" si="224"/>
        <v>500000</v>
      </c>
      <c r="AA64" s="63">
        <f t="shared" si="101"/>
        <v>200000</v>
      </c>
      <c r="AB64" s="63">
        <f t="shared" si="102"/>
        <v>0</v>
      </c>
      <c r="AC64" s="63">
        <v>500000</v>
      </c>
      <c r="AD64" s="63">
        <f t="shared" si="225"/>
        <v>500000</v>
      </c>
      <c r="AE64" s="63">
        <f t="shared" si="103"/>
        <v>0</v>
      </c>
      <c r="AF64" s="63">
        <f t="shared" si="230"/>
        <v>0</v>
      </c>
      <c r="AG64" s="63">
        <v>500000</v>
      </c>
      <c r="AH64" s="63">
        <f t="shared" si="226"/>
        <v>500000</v>
      </c>
      <c r="AI64" s="63"/>
      <c r="AJ64" s="63">
        <f t="shared" si="104"/>
        <v>500000</v>
      </c>
      <c r="AK64" s="63"/>
      <c r="AL64" s="63"/>
      <c r="AM64" s="63">
        <f t="shared" si="105"/>
        <v>500000</v>
      </c>
      <c r="AN64" s="63">
        <v>500000</v>
      </c>
      <c r="AO64" s="63">
        <f t="shared" si="106"/>
        <v>0</v>
      </c>
      <c r="AP64" s="63"/>
      <c r="AQ64" s="63">
        <v>200000</v>
      </c>
      <c r="AR64" s="63">
        <f t="shared" si="107"/>
        <v>-300000</v>
      </c>
      <c r="AS64" s="63">
        <f t="shared" si="108"/>
        <v>-300000</v>
      </c>
      <c r="AT64" s="63">
        <v>400000</v>
      </c>
      <c r="AU64" s="63">
        <f t="shared" si="109"/>
        <v>-100000</v>
      </c>
      <c r="AV64" s="63">
        <f t="shared" si="110"/>
        <v>-100000</v>
      </c>
      <c r="AW64" s="63">
        <f t="shared" si="111"/>
        <v>200000</v>
      </c>
      <c r="AX64" s="63" t="s">
        <v>647</v>
      </c>
      <c r="AY64" s="63">
        <v>500000</v>
      </c>
      <c r="AZ64" s="63">
        <f t="shared" si="112"/>
        <v>0</v>
      </c>
      <c r="BA64" s="63">
        <f t="shared" si="113"/>
        <v>0</v>
      </c>
      <c r="BB64" s="63">
        <f t="shared" si="114"/>
        <v>100000</v>
      </c>
      <c r="BC64" s="40" t="s">
        <v>648</v>
      </c>
      <c r="BD64" s="63">
        <v>500000</v>
      </c>
      <c r="BE64" s="63">
        <f t="shared" si="115"/>
        <v>0</v>
      </c>
      <c r="BF64" s="63">
        <f t="shared" si="116"/>
        <v>0</v>
      </c>
      <c r="BG64" s="63">
        <f t="shared" si="117"/>
        <v>100000</v>
      </c>
      <c r="BH64" s="63">
        <f t="shared" si="118"/>
        <v>0</v>
      </c>
      <c r="BI64" s="61" t="s">
        <v>648</v>
      </c>
      <c r="BJ64" s="63">
        <v>400000</v>
      </c>
      <c r="BK64" s="64"/>
      <c r="BL64" s="63">
        <f t="shared" si="119"/>
        <v>400000</v>
      </c>
      <c r="BM64" s="65"/>
      <c r="BN64" s="63">
        <f t="shared" si="120"/>
        <v>400000</v>
      </c>
      <c r="BO64" s="64">
        <f t="shared" si="206"/>
        <v>-100000</v>
      </c>
      <c r="BP64" s="63">
        <f t="shared" si="207"/>
        <v>-100000</v>
      </c>
      <c r="BQ64" s="63">
        <f t="shared" si="208"/>
        <v>0</v>
      </c>
      <c r="BR64" s="63">
        <f t="shared" si="209"/>
        <v>-100000</v>
      </c>
      <c r="BS64" s="63">
        <f t="shared" si="210"/>
        <v>0</v>
      </c>
      <c r="BT64" s="61"/>
      <c r="BU64" s="61"/>
      <c r="BV64" s="48">
        <f t="shared" si="121"/>
        <v>400000</v>
      </c>
      <c r="BW64" s="48">
        <v>-1400</v>
      </c>
      <c r="BX64" s="48">
        <f t="shared" si="122"/>
        <v>398600</v>
      </c>
      <c r="BY64" s="48"/>
      <c r="BZ64" s="58">
        <v>398600</v>
      </c>
      <c r="CA64" s="58">
        <v>400000</v>
      </c>
      <c r="CB64" s="55">
        <f t="shared" si="233"/>
        <v>1400</v>
      </c>
      <c r="CC64" s="61" t="s">
        <v>478</v>
      </c>
      <c r="CD64" s="39">
        <v>200000</v>
      </c>
      <c r="CE64" s="58">
        <f t="shared" si="124"/>
        <v>-198600</v>
      </c>
      <c r="CF64" s="58">
        <f t="shared" si="125"/>
        <v>-200000</v>
      </c>
      <c r="CG64" s="61" t="s">
        <v>649</v>
      </c>
      <c r="CH64" s="39">
        <f>200000+100000+200000</f>
        <v>500000</v>
      </c>
      <c r="CI64" s="58">
        <f t="shared" si="126"/>
        <v>101400</v>
      </c>
      <c r="CJ64" s="58">
        <f t="shared" si="127"/>
        <v>100000</v>
      </c>
      <c r="CK64" s="58">
        <f t="shared" si="128"/>
        <v>300000</v>
      </c>
      <c r="CL64" s="61" t="s">
        <v>479</v>
      </c>
      <c r="CM64" s="39">
        <v>500000</v>
      </c>
      <c r="CN64" s="58">
        <f t="shared" si="160"/>
        <v>101400</v>
      </c>
      <c r="CO64" s="58">
        <f t="shared" si="129"/>
        <v>100000</v>
      </c>
      <c r="CP64" s="58">
        <f t="shared" si="130"/>
        <v>0</v>
      </c>
      <c r="CQ64" s="61"/>
      <c r="CR64" s="39">
        <v>500000</v>
      </c>
      <c r="CS64" s="58">
        <f t="shared" si="131"/>
        <v>101400</v>
      </c>
      <c r="CT64" s="58">
        <f t="shared" si="132"/>
        <v>100000</v>
      </c>
      <c r="CU64" s="58">
        <f t="shared" si="133"/>
        <v>0</v>
      </c>
      <c r="CV64" s="58">
        <f t="shared" si="134"/>
        <v>0</v>
      </c>
      <c r="CW64" s="61"/>
      <c r="CX64" s="39">
        <v>500000</v>
      </c>
      <c r="CY64" s="58">
        <f t="shared" si="196"/>
        <v>101400</v>
      </c>
      <c r="CZ64" s="58">
        <f t="shared" si="211"/>
        <v>100000</v>
      </c>
      <c r="DA64" s="58">
        <f t="shared" si="212"/>
        <v>0</v>
      </c>
      <c r="DB64" s="58">
        <f t="shared" si="213"/>
        <v>0</v>
      </c>
      <c r="DC64" s="61"/>
      <c r="DD64" s="39">
        <v>400000</v>
      </c>
      <c r="DE64" s="58">
        <f t="shared" si="214"/>
        <v>1400</v>
      </c>
      <c r="DF64" s="58">
        <f t="shared" si="215"/>
        <v>0</v>
      </c>
      <c r="DG64" s="58">
        <f t="shared" si="135"/>
        <v>-100000</v>
      </c>
      <c r="DH64" s="61"/>
      <c r="DI64" s="39">
        <v>500000</v>
      </c>
      <c r="DJ64" s="76"/>
      <c r="DK64" s="76"/>
      <c r="DL64" s="58">
        <f t="shared" si="234"/>
        <v>500000</v>
      </c>
      <c r="DM64" s="73">
        <f t="shared" si="235"/>
        <v>101400</v>
      </c>
      <c r="DN64" s="81">
        <v>400000</v>
      </c>
      <c r="DO64" s="10">
        <f t="shared" si="136"/>
        <v>-100000</v>
      </c>
      <c r="DP64" s="61"/>
      <c r="DQ64" s="78">
        <v>600000</v>
      </c>
      <c r="DR64" s="78"/>
      <c r="DS64" s="81">
        <f t="shared" si="179"/>
        <v>600000</v>
      </c>
      <c r="DT64" s="11">
        <f t="shared" si="137"/>
        <v>100000</v>
      </c>
      <c r="DU64" s="10">
        <f t="shared" si="138"/>
        <v>200000</v>
      </c>
      <c r="DV64" s="10">
        <f t="shared" si="139"/>
        <v>100000</v>
      </c>
      <c r="DW64" s="10">
        <f t="shared" si="140"/>
        <v>200000</v>
      </c>
      <c r="DX64" s="61" t="s">
        <v>650</v>
      </c>
      <c r="DY64" s="61" t="s">
        <v>650</v>
      </c>
      <c r="DZ64" s="81">
        <v>500000</v>
      </c>
      <c r="EA64" s="11" t="e">
        <f t="shared" si="180"/>
        <v>#VALUE!</v>
      </c>
      <c r="EB64" s="10" t="e">
        <f t="shared" si="181"/>
        <v>#VALUE!</v>
      </c>
      <c r="EC64" s="10">
        <f t="shared" si="143"/>
        <v>0</v>
      </c>
      <c r="ED64" s="10">
        <f t="shared" si="217"/>
        <v>100000</v>
      </c>
      <c r="EE64" s="10">
        <f t="shared" si="218"/>
        <v>-100000</v>
      </c>
      <c r="EF64" s="13"/>
      <c r="EG64" s="39">
        <v>100000</v>
      </c>
      <c r="EH64" s="81">
        <f t="shared" si="146"/>
        <v>600000</v>
      </c>
      <c r="EI64" s="11">
        <f t="shared" si="182"/>
        <v>-600000</v>
      </c>
      <c r="EJ64" s="10" t="e">
        <f t="shared" si="183"/>
        <v>#VALUE!</v>
      </c>
      <c r="EK64" s="10">
        <f t="shared" si="149"/>
        <v>100000</v>
      </c>
      <c r="EL64" s="10">
        <f t="shared" si="150"/>
        <v>200000</v>
      </c>
      <c r="EM64" s="10">
        <f t="shared" si="151"/>
        <v>0</v>
      </c>
      <c r="EN64" s="10">
        <f t="shared" si="152"/>
        <v>100000</v>
      </c>
      <c r="EO64" s="13" t="s">
        <v>651</v>
      </c>
      <c r="EP64" s="78">
        <v>700000</v>
      </c>
      <c r="EQ64" s="81">
        <v>700000</v>
      </c>
      <c r="ER64" s="81"/>
      <c r="ES64" s="81">
        <f t="shared" si="153"/>
        <v>700000</v>
      </c>
      <c r="ET64" s="10">
        <f t="shared" si="154"/>
        <v>300000</v>
      </c>
      <c r="EU64" s="10">
        <f t="shared" si="155"/>
        <v>200000</v>
      </c>
      <c r="EV64" s="13" t="s">
        <v>569</v>
      </c>
      <c r="EW64" s="49" t="s">
        <v>652</v>
      </c>
      <c r="EX64" s="81">
        <v>508128</v>
      </c>
      <c r="EY64" s="10">
        <f t="shared" si="156"/>
        <v>-191872</v>
      </c>
      <c r="EZ64" s="49" t="s">
        <v>233</v>
      </c>
      <c r="FA64" s="81">
        <v>400000</v>
      </c>
      <c r="FB64" s="10">
        <f t="shared" si="77"/>
        <v>-300000</v>
      </c>
      <c r="FC64" s="10">
        <f t="shared" si="78"/>
        <v>-108128</v>
      </c>
      <c r="FD64" s="49" t="s">
        <v>653</v>
      </c>
      <c r="FE64" s="81">
        <f t="shared" si="157"/>
        <v>400000</v>
      </c>
      <c r="FF64" s="10">
        <f t="shared" si="79"/>
        <v>-300000</v>
      </c>
      <c r="FG64" s="10">
        <f t="shared" si="80"/>
        <v>-108128</v>
      </c>
      <c r="FH64" s="10">
        <f t="shared" si="81"/>
        <v>0</v>
      </c>
      <c r="FI64" s="49"/>
      <c r="FJ64" s="81">
        <v>508128</v>
      </c>
      <c r="FK64" s="10">
        <f t="shared" si="82"/>
        <v>-191872</v>
      </c>
      <c r="FL64" s="10">
        <f t="shared" si="83"/>
        <v>0</v>
      </c>
      <c r="FM64" s="10">
        <f t="shared" si="84"/>
        <v>108128</v>
      </c>
      <c r="FN64" s="49" t="s">
        <v>436</v>
      </c>
      <c r="FO64" s="99">
        <f t="shared" si="158"/>
        <v>508128</v>
      </c>
      <c r="FP64" s="10">
        <f t="shared" si="85"/>
        <v>-191872</v>
      </c>
      <c r="FQ64" s="10">
        <f t="shared" si="86"/>
        <v>0</v>
      </c>
      <c r="FR64" s="10">
        <f t="shared" si="87"/>
        <v>108128</v>
      </c>
      <c r="FS64" s="10">
        <f t="shared" si="88"/>
        <v>0</v>
      </c>
      <c r="FT64" s="49"/>
      <c r="FU64" s="99">
        <v>508128</v>
      </c>
      <c r="FV64" s="10">
        <f t="shared" si="89"/>
        <v>-191872</v>
      </c>
      <c r="FW64" s="10">
        <f t="shared" si="90"/>
        <v>0</v>
      </c>
      <c r="FX64" s="10">
        <f t="shared" si="91"/>
        <v>108128</v>
      </c>
      <c r="FY64" s="10">
        <f t="shared" si="92"/>
        <v>0</v>
      </c>
      <c r="FZ64" s="49"/>
      <c r="GA64" s="99">
        <v>508128</v>
      </c>
      <c r="GB64" s="99"/>
      <c r="GC64" s="99">
        <f t="shared" si="0"/>
        <v>508128</v>
      </c>
      <c r="GD64" s="10">
        <f t="shared" si="58"/>
        <v>-191872</v>
      </c>
      <c r="GE64" s="10">
        <f t="shared" si="59"/>
        <v>0</v>
      </c>
      <c r="GF64" s="10">
        <f t="shared" si="60"/>
        <v>108128</v>
      </c>
      <c r="GG64" s="10">
        <f t="shared" si="61"/>
        <v>0</v>
      </c>
      <c r="GH64" s="49"/>
      <c r="GI64" s="61">
        <v>510685</v>
      </c>
      <c r="GJ64" s="99">
        <f t="shared" si="4"/>
        <v>2557</v>
      </c>
      <c r="GK64" s="49"/>
      <c r="GL64" s="63">
        <v>508128</v>
      </c>
      <c r="GM64" s="122">
        <f t="shared" si="5"/>
        <v>0</v>
      </c>
      <c r="GN64" s="49"/>
      <c r="GO64" s="63">
        <v>510685</v>
      </c>
      <c r="GP64" s="122">
        <f t="shared" si="6"/>
        <v>2557</v>
      </c>
      <c r="GQ64" s="122">
        <f t="shared" si="7"/>
        <v>2557</v>
      </c>
      <c r="GR64" s="49"/>
      <c r="GS64" s="135">
        <f t="shared" si="8"/>
        <v>510685</v>
      </c>
      <c r="GT64" s="130">
        <f t="shared" si="9"/>
        <v>2557</v>
      </c>
      <c r="GU64" s="130">
        <f t="shared" si="10"/>
        <v>2557</v>
      </c>
      <c r="GV64" s="130">
        <f t="shared" si="11"/>
        <v>0</v>
      </c>
      <c r="GW64" s="49"/>
      <c r="GX64" s="63">
        <v>508128</v>
      </c>
      <c r="GY64" s="122">
        <f t="shared" si="12"/>
        <v>0</v>
      </c>
      <c r="GZ64" s="122">
        <f t="shared" si="13"/>
        <v>0</v>
      </c>
      <c r="HA64" s="122">
        <f t="shared" si="14"/>
        <v>-2557</v>
      </c>
      <c r="HB64" s="122">
        <f t="shared" si="15"/>
        <v>-2557</v>
      </c>
      <c r="HC64" s="49"/>
      <c r="HD64" s="63">
        <v>508128</v>
      </c>
      <c r="HE64" s="122">
        <f t="shared" si="16"/>
        <v>0</v>
      </c>
      <c r="HF64" s="122">
        <f t="shared" si="17"/>
        <v>0</v>
      </c>
      <c r="HG64" s="122">
        <f t="shared" si="197"/>
        <v>-2557</v>
      </c>
      <c r="HH64" s="122">
        <f t="shared" si="18"/>
        <v>0</v>
      </c>
      <c r="HI64" s="49"/>
      <c r="HJ64" s="63">
        <v>510684</v>
      </c>
      <c r="HK64" s="122">
        <f t="shared" si="19"/>
        <v>2556</v>
      </c>
      <c r="HL64" s="122">
        <f t="shared" si="20"/>
        <v>2556</v>
      </c>
      <c r="HM64" s="122">
        <f t="shared" si="21"/>
        <v>-1</v>
      </c>
      <c r="HN64" s="122">
        <f t="shared" si="22"/>
        <v>2556</v>
      </c>
      <c r="HO64" s="49"/>
      <c r="HP64" s="64"/>
      <c r="HQ64" s="64">
        <f t="shared" si="23"/>
        <v>510684</v>
      </c>
      <c r="HR64" s="63">
        <f t="shared" si="24"/>
        <v>510684</v>
      </c>
      <c r="HS64" s="122">
        <f t="shared" si="25"/>
        <v>2556</v>
      </c>
      <c r="HT64" s="122">
        <f t="shared" si="26"/>
        <v>2556</v>
      </c>
      <c r="HU64" s="122">
        <f t="shared" si="27"/>
        <v>0</v>
      </c>
      <c r="HV64" s="49"/>
      <c r="HW64" s="63">
        <v>510684</v>
      </c>
      <c r="HX64" s="122">
        <f t="shared" si="28"/>
        <v>0</v>
      </c>
      <c r="HY64" s="49"/>
      <c r="HZ64" s="63">
        <v>510684</v>
      </c>
      <c r="IA64" s="159">
        <f t="shared" si="29"/>
        <v>0</v>
      </c>
      <c r="IB64" s="159">
        <f t="shared" si="30"/>
        <v>0</v>
      </c>
      <c r="IC64" s="84"/>
      <c r="ID64" s="63">
        <f>510684</f>
        <v>510684</v>
      </c>
      <c r="IE64" s="159">
        <f t="shared" si="31"/>
        <v>0</v>
      </c>
      <c r="IF64" s="159">
        <f t="shared" si="32"/>
        <v>0</v>
      </c>
      <c r="IG64" s="159">
        <f t="shared" si="33"/>
        <v>0</v>
      </c>
      <c r="IH64" s="84"/>
      <c r="II64" s="168" t="s">
        <v>417</v>
      </c>
      <c r="IJ64" s="63">
        <v>510684</v>
      </c>
      <c r="IK64" s="159">
        <f t="shared" si="34"/>
        <v>0</v>
      </c>
      <c r="IL64" s="159">
        <f t="shared" si="35"/>
        <v>0</v>
      </c>
      <c r="IM64" s="159">
        <f t="shared" si="36"/>
        <v>0</v>
      </c>
      <c r="IN64" s="84"/>
      <c r="IO64" s="63">
        <v>510684</v>
      </c>
      <c r="IP64" s="159">
        <f t="shared" si="37"/>
        <v>0</v>
      </c>
      <c r="IQ64" s="159">
        <f t="shared" si="38"/>
        <v>0</v>
      </c>
      <c r="IR64" s="159">
        <f t="shared" si="39"/>
        <v>0</v>
      </c>
      <c r="IS64" s="159">
        <f t="shared" si="40"/>
        <v>0</v>
      </c>
      <c r="IT64" s="84"/>
      <c r="IU64" s="63">
        <v>510684</v>
      </c>
      <c r="IV64" s="159">
        <f t="shared" si="41"/>
        <v>0</v>
      </c>
      <c r="IW64" s="159">
        <f t="shared" si="42"/>
        <v>0</v>
      </c>
      <c r="IX64" s="159">
        <f t="shared" si="43"/>
        <v>0</v>
      </c>
      <c r="IY64" s="159">
        <f t="shared" si="44"/>
        <v>0</v>
      </c>
      <c r="IZ64" s="84"/>
      <c r="JA64" s="63">
        <v>510684</v>
      </c>
      <c r="JB64" s="159">
        <f t="shared" si="45"/>
        <v>0</v>
      </c>
      <c r="JC64" s="159">
        <f t="shared" si="46"/>
        <v>0</v>
      </c>
      <c r="JD64" s="159">
        <f t="shared" si="47"/>
        <v>0</v>
      </c>
      <c r="JE64" s="159">
        <f t="shared" si="48"/>
        <v>0</v>
      </c>
      <c r="JF64" s="159">
        <f t="shared" si="49"/>
        <v>0</v>
      </c>
      <c r="JG64" s="84"/>
      <c r="JH64" s="63">
        <v>519993</v>
      </c>
      <c r="JI64" s="159">
        <f t="shared" si="50"/>
        <v>9309</v>
      </c>
      <c r="JJ64" s="159">
        <f t="shared" si="51"/>
        <v>9309</v>
      </c>
      <c r="JK64" s="77" t="s">
        <v>254</v>
      </c>
      <c r="JL64" s="64">
        <v>660000</v>
      </c>
      <c r="JM64" s="159">
        <f t="shared" si="52"/>
        <v>149316</v>
      </c>
      <c r="JN64" s="159">
        <f t="shared" si="53"/>
        <v>140007</v>
      </c>
      <c r="JO64" s="13"/>
    </row>
    <row r="65" spans="1:276" ht="30" hidden="1" customHeight="1" x14ac:dyDescent="0.2">
      <c r="A65" s="9" t="s">
        <v>654</v>
      </c>
      <c r="B65" s="171"/>
      <c r="C65" s="12" t="s">
        <v>655</v>
      </c>
      <c r="D65" s="65">
        <v>242448</v>
      </c>
      <c r="E65" s="65">
        <v>0</v>
      </c>
      <c r="F65" s="10">
        <f t="shared" si="93"/>
        <v>-242448</v>
      </c>
      <c r="G65" s="10">
        <v>0</v>
      </c>
      <c r="H65" s="10">
        <f t="shared" si="94"/>
        <v>-242448</v>
      </c>
      <c r="I65" s="10">
        <f t="shared" si="219"/>
        <v>0</v>
      </c>
      <c r="J65" s="13" t="s">
        <v>258</v>
      </c>
      <c r="K65" s="63">
        <v>250000</v>
      </c>
      <c r="L65" s="63">
        <f t="shared" si="95"/>
        <v>7552</v>
      </c>
      <c r="M65" s="63">
        <f t="shared" si="220"/>
        <v>250000</v>
      </c>
      <c r="N65" s="63">
        <f t="shared" si="96"/>
        <v>250000</v>
      </c>
      <c r="O65" s="63">
        <v>246140</v>
      </c>
      <c r="P65" s="63">
        <f t="shared" si="97"/>
        <v>3692</v>
      </c>
      <c r="Q65" s="63">
        <f t="shared" si="221"/>
        <v>246140</v>
      </c>
      <c r="R65" s="63">
        <f t="shared" si="98"/>
        <v>-3860</v>
      </c>
      <c r="S65" s="63">
        <v>246140</v>
      </c>
      <c r="T65" s="63">
        <f t="shared" si="99"/>
        <v>3692</v>
      </c>
      <c r="U65" s="63">
        <f t="shared" si="222"/>
        <v>246140</v>
      </c>
      <c r="V65" s="63">
        <f t="shared" si="159"/>
        <v>-3860</v>
      </c>
      <c r="W65" s="63">
        <f t="shared" si="100"/>
        <v>0</v>
      </c>
      <c r="X65" s="63">
        <v>250000</v>
      </c>
      <c r="Y65" s="63">
        <f t="shared" si="223"/>
        <v>7552</v>
      </c>
      <c r="Z65" s="63">
        <f t="shared" si="224"/>
        <v>250000</v>
      </c>
      <c r="AA65" s="63">
        <f t="shared" si="101"/>
        <v>0</v>
      </c>
      <c r="AB65" s="63">
        <f t="shared" si="102"/>
        <v>3860</v>
      </c>
      <c r="AC65" s="63">
        <v>250000</v>
      </c>
      <c r="AD65" s="63">
        <f t="shared" si="225"/>
        <v>7552</v>
      </c>
      <c r="AE65" s="63">
        <f t="shared" si="103"/>
        <v>0</v>
      </c>
      <c r="AF65" s="63">
        <f t="shared" si="230"/>
        <v>0</v>
      </c>
      <c r="AG65" s="63">
        <v>250000</v>
      </c>
      <c r="AH65" s="63">
        <f t="shared" si="226"/>
        <v>7552</v>
      </c>
      <c r="AI65" s="63"/>
      <c r="AJ65" s="63">
        <f t="shared" si="104"/>
        <v>250000</v>
      </c>
      <c r="AK65" s="63"/>
      <c r="AL65" s="63"/>
      <c r="AM65" s="63">
        <f t="shared" si="105"/>
        <v>250000</v>
      </c>
      <c r="AN65" s="63">
        <v>0</v>
      </c>
      <c r="AO65" s="63">
        <f t="shared" si="106"/>
        <v>-250000</v>
      </c>
      <c r="AP65" s="63"/>
      <c r="AQ65" s="63">
        <v>0</v>
      </c>
      <c r="AR65" s="63">
        <f t="shared" si="107"/>
        <v>-250000</v>
      </c>
      <c r="AS65" s="63">
        <f t="shared" si="108"/>
        <v>0</v>
      </c>
      <c r="AT65" s="63">
        <v>0</v>
      </c>
      <c r="AU65" s="63">
        <f t="shared" si="109"/>
        <v>-250000</v>
      </c>
      <c r="AV65" s="63">
        <f t="shared" si="110"/>
        <v>0</v>
      </c>
      <c r="AW65" s="63">
        <f t="shared" si="111"/>
        <v>0</v>
      </c>
      <c r="AX65" s="63"/>
      <c r="AY65" s="63">
        <v>250000</v>
      </c>
      <c r="AZ65" s="63">
        <f t="shared" si="112"/>
        <v>0</v>
      </c>
      <c r="BA65" s="63">
        <f t="shared" si="113"/>
        <v>250000</v>
      </c>
      <c r="BB65" s="63">
        <f t="shared" si="114"/>
        <v>250000</v>
      </c>
      <c r="BC65" s="40"/>
      <c r="BD65" s="63">
        <v>250000</v>
      </c>
      <c r="BE65" s="63">
        <f t="shared" si="115"/>
        <v>0</v>
      </c>
      <c r="BF65" s="63">
        <f t="shared" si="116"/>
        <v>250000</v>
      </c>
      <c r="BG65" s="63">
        <f t="shared" si="117"/>
        <v>250000</v>
      </c>
      <c r="BH65" s="63">
        <f t="shared" si="118"/>
        <v>0</v>
      </c>
      <c r="BI65" s="49"/>
      <c r="BJ65" s="63">
        <v>0</v>
      </c>
      <c r="BK65" s="64"/>
      <c r="BL65" s="63">
        <f t="shared" si="119"/>
        <v>0</v>
      </c>
      <c r="BM65" s="65"/>
      <c r="BN65" s="63">
        <f t="shared" si="120"/>
        <v>0</v>
      </c>
      <c r="BO65" s="64">
        <f t="shared" si="206"/>
        <v>-250000</v>
      </c>
      <c r="BP65" s="63">
        <f t="shared" si="207"/>
        <v>0</v>
      </c>
      <c r="BQ65" s="63">
        <f t="shared" si="208"/>
        <v>0</v>
      </c>
      <c r="BR65" s="63">
        <f t="shared" si="209"/>
        <v>-250000</v>
      </c>
      <c r="BS65" s="63">
        <f t="shared" si="210"/>
        <v>0</v>
      </c>
      <c r="BT65" s="49"/>
      <c r="BU65" s="49"/>
      <c r="BV65" s="48">
        <f t="shared" si="121"/>
        <v>0</v>
      </c>
      <c r="BW65" s="48"/>
      <c r="BX65" s="48">
        <f t="shared" si="122"/>
        <v>0</v>
      </c>
      <c r="BY65" s="48"/>
      <c r="BZ65" s="58">
        <v>0</v>
      </c>
      <c r="CA65" s="58">
        <v>0</v>
      </c>
      <c r="CB65" s="55">
        <f t="shared" si="233"/>
        <v>0</v>
      </c>
      <c r="CC65" s="49"/>
      <c r="CD65" s="39">
        <v>0</v>
      </c>
      <c r="CE65" s="58">
        <f t="shared" si="124"/>
        <v>0</v>
      </c>
      <c r="CF65" s="58">
        <f t="shared" si="125"/>
        <v>0</v>
      </c>
      <c r="CG65" s="49"/>
      <c r="CH65" s="39">
        <v>0</v>
      </c>
      <c r="CI65" s="58">
        <f t="shared" si="126"/>
        <v>0</v>
      </c>
      <c r="CJ65" s="58">
        <f t="shared" si="127"/>
        <v>0</v>
      </c>
      <c r="CK65" s="58">
        <f t="shared" si="128"/>
        <v>0</v>
      </c>
      <c r="CL65" s="49"/>
      <c r="CM65" s="39"/>
      <c r="CN65" s="58">
        <f t="shared" si="160"/>
        <v>0</v>
      </c>
      <c r="CO65" s="58">
        <f t="shared" si="129"/>
        <v>0</v>
      </c>
      <c r="CP65" s="58">
        <f t="shared" si="130"/>
        <v>0</v>
      </c>
      <c r="CQ65" s="49"/>
      <c r="CR65" s="39"/>
      <c r="CS65" s="58">
        <f t="shared" si="131"/>
        <v>0</v>
      </c>
      <c r="CT65" s="58">
        <f t="shared" si="132"/>
        <v>0</v>
      </c>
      <c r="CU65" s="58">
        <f t="shared" si="133"/>
        <v>0</v>
      </c>
      <c r="CV65" s="58">
        <f t="shared" si="134"/>
        <v>0</v>
      </c>
      <c r="CW65" s="49"/>
      <c r="CX65" s="39"/>
      <c r="CY65" s="58">
        <f t="shared" si="196"/>
        <v>0</v>
      </c>
      <c r="CZ65" s="58">
        <f t="shared" si="211"/>
        <v>0</v>
      </c>
      <c r="DA65" s="58">
        <f t="shared" si="212"/>
        <v>0</v>
      </c>
      <c r="DB65" s="58">
        <f t="shared" si="213"/>
        <v>0</v>
      </c>
      <c r="DC65" s="49"/>
      <c r="DD65" s="39"/>
      <c r="DE65" s="58">
        <f t="shared" si="214"/>
        <v>0</v>
      </c>
      <c r="DF65" s="58">
        <f t="shared" si="215"/>
        <v>0</v>
      </c>
      <c r="DG65" s="58">
        <f t="shared" si="135"/>
        <v>0</v>
      </c>
      <c r="DH65" s="49"/>
      <c r="DI65" s="39"/>
      <c r="DJ65" s="49"/>
      <c r="DK65" s="61"/>
      <c r="DL65" s="58">
        <f t="shared" si="234"/>
        <v>0</v>
      </c>
      <c r="DM65" s="73">
        <f t="shared" si="235"/>
        <v>0</v>
      </c>
      <c r="DN65" s="81">
        <v>0</v>
      </c>
      <c r="DO65" s="10">
        <f t="shared" si="136"/>
        <v>0</v>
      </c>
      <c r="DP65" s="49"/>
      <c r="DQ65" s="78"/>
      <c r="DR65" s="78"/>
      <c r="DS65" s="81">
        <f t="shared" si="179"/>
        <v>0</v>
      </c>
      <c r="DT65" s="11">
        <f t="shared" si="137"/>
        <v>0</v>
      </c>
      <c r="DU65" s="10">
        <f t="shared" si="138"/>
        <v>0</v>
      </c>
      <c r="DV65" s="10">
        <f t="shared" si="139"/>
        <v>0</v>
      </c>
      <c r="DW65" s="10">
        <f t="shared" si="140"/>
        <v>0</v>
      </c>
      <c r="DX65" s="49"/>
      <c r="DY65" s="86"/>
      <c r="DZ65" s="81"/>
      <c r="EA65" s="11">
        <f t="shared" si="180"/>
        <v>0</v>
      </c>
      <c r="EB65" s="10">
        <f t="shared" si="181"/>
        <v>0</v>
      </c>
      <c r="EC65" s="10">
        <f t="shared" si="143"/>
        <v>0</v>
      </c>
      <c r="ED65" s="10">
        <f t="shared" si="217"/>
        <v>0</v>
      </c>
      <c r="EE65" s="10">
        <f t="shared" si="218"/>
        <v>0</v>
      </c>
      <c r="EF65" s="87"/>
      <c r="EG65" s="39"/>
      <c r="EH65" s="81">
        <f t="shared" si="146"/>
        <v>0</v>
      </c>
      <c r="EI65" s="11">
        <f t="shared" si="182"/>
        <v>0</v>
      </c>
      <c r="EJ65" s="10">
        <f t="shared" si="183"/>
        <v>0</v>
      </c>
      <c r="EK65" s="10">
        <f t="shared" si="149"/>
        <v>0</v>
      </c>
      <c r="EL65" s="10">
        <f t="shared" si="150"/>
        <v>0</v>
      </c>
      <c r="EM65" s="10">
        <f t="shared" si="151"/>
        <v>0</v>
      </c>
      <c r="EN65" s="10">
        <f t="shared" si="152"/>
        <v>0</v>
      </c>
      <c r="EO65" s="87"/>
      <c r="EP65" s="78"/>
      <c r="EQ65" s="81"/>
      <c r="ER65" s="81"/>
      <c r="ES65" s="81">
        <f t="shared" si="153"/>
        <v>0</v>
      </c>
      <c r="ET65" s="10">
        <f t="shared" si="154"/>
        <v>0</v>
      </c>
      <c r="EU65" s="10">
        <f t="shared" si="155"/>
        <v>0</v>
      </c>
      <c r="EV65" s="87"/>
      <c r="EW65" s="95"/>
      <c r="EX65" s="81">
        <v>0</v>
      </c>
      <c r="EY65" s="10">
        <f t="shared" si="156"/>
        <v>0</v>
      </c>
      <c r="EZ65" s="49"/>
      <c r="FA65" s="81"/>
      <c r="FB65" s="10">
        <f t="shared" si="77"/>
        <v>0</v>
      </c>
      <c r="FC65" s="10">
        <f t="shared" si="78"/>
        <v>0</v>
      </c>
      <c r="FD65" s="49"/>
      <c r="FE65" s="81">
        <f t="shared" si="157"/>
        <v>0</v>
      </c>
      <c r="FF65" s="10">
        <f t="shared" si="79"/>
        <v>0</v>
      </c>
      <c r="FG65" s="10">
        <f t="shared" si="80"/>
        <v>0</v>
      </c>
      <c r="FH65" s="10">
        <f t="shared" si="81"/>
        <v>0</v>
      </c>
      <c r="FI65" s="49"/>
      <c r="FJ65" s="81"/>
      <c r="FK65" s="10">
        <f t="shared" si="82"/>
        <v>0</v>
      </c>
      <c r="FL65" s="10">
        <f t="shared" si="83"/>
        <v>0</v>
      </c>
      <c r="FM65" s="10">
        <f t="shared" si="84"/>
        <v>0</v>
      </c>
      <c r="FN65" s="49"/>
      <c r="FO65" s="99">
        <f t="shared" si="158"/>
        <v>0</v>
      </c>
      <c r="FP65" s="10">
        <f t="shared" si="85"/>
        <v>0</v>
      </c>
      <c r="FQ65" s="10">
        <f t="shared" si="86"/>
        <v>0</v>
      </c>
      <c r="FR65" s="10">
        <f t="shared" si="87"/>
        <v>0</v>
      </c>
      <c r="FS65" s="10">
        <f t="shared" si="88"/>
        <v>0</v>
      </c>
      <c r="FT65" s="49"/>
      <c r="FU65" s="99">
        <f t="shared" ref="FU65:FU75" si="236">FP65</f>
        <v>0</v>
      </c>
      <c r="FV65" s="10">
        <f t="shared" si="89"/>
        <v>0</v>
      </c>
      <c r="FW65" s="10">
        <f t="shared" si="90"/>
        <v>0</v>
      </c>
      <c r="FX65" s="10">
        <f t="shared" si="91"/>
        <v>0</v>
      </c>
      <c r="FY65" s="10">
        <f t="shared" si="92"/>
        <v>0</v>
      </c>
      <c r="FZ65" s="49"/>
      <c r="GA65" s="99">
        <f t="shared" ref="GA65" si="237">FV65</f>
        <v>0</v>
      </c>
      <c r="GB65" s="99"/>
      <c r="GC65" s="99">
        <f t="shared" si="0"/>
        <v>0</v>
      </c>
      <c r="GD65" s="10">
        <f t="shared" si="58"/>
        <v>0</v>
      </c>
      <c r="GE65" s="10">
        <f t="shared" si="59"/>
        <v>0</v>
      </c>
      <c r="GF65" s="10">
        <f t="shared" si="60"/>
        <v>0</v>
      </c>
      <c r="GG65" s="10">
        <f t="shared" si="61"/>
        <v>0</v>
      </c>
      <c r="GH65" s="49"/>
      <c r="GI65" s="61"/>
      <c r="GJ65" s="99">
        <f t="shared" si="4"/>
        <v>0</v>
      </c>
      <c r="GK65" s="49"/>
      <c r="GL65" s="63"/>
      <c r="GM65" s="122">
        <f t="shared" si="5"/>
        <v>0</v>
      </c>
      <c r="GN65" s="49"/>
      <c r="GO65" s="63"/>
      <c r="GP65" s="122">
        <f t="shared" si="6"/>
        <v>0</v>
      </c>
      <c r="GQ65" s="122">
        <f t="shared" si="7"/>
        <v>0</v>
      </c>
      <c r="GR65" s="49"/>
      <c r="GS65" s="135">
        <f t="shared" si="8"/>
        <v>0</v>
      </c>
      <c r="GT65" s="130">
        <f t="shared" si="9"/>
        <v>0</v>
      </c>
      <c r="GU65" s="130">
        <f t="shared" si="10"/>
        <v>0</v>
      </c>
      <c r="GV65" s="130">
        <f t="shared" si="11"/>
        <v>0</v>
      </c>
      <c r="GW65" s="49"/>
      <c r="GX65" s="63"/>
      <c r="GY65" s="122">
        <f t="shared" si="12"/>
        <v>0</v>
      </c>
      <c r="GZ65" s="122">
        <f t="shared" si="13"/>
        <v>0</v>
      </c>
      <c r="HA65" s="122">
        <f t="shared" si="14"/>
        <v>0</v>
      </c>
      <c r="HB65" s="122">
        <f t="shared" si="15"/>
        <v>0</v>
      </c>
      <c r="HC65" s="49"/>
      <c r="HD65" s="63"/>
      <c r="HE65" s="122">
        <f t="shared" si="16"/>
        <v>0</v>
      </c>
      <c r="HF65" s="122">
        <f t="shared" si="17"/>
        <v>0</v>
      </c>
      <c r="HG65" s="122">
        <f t="shared" si="197"/>
        <v>0</v>
      </c>
      <c r="HH65" s="122">
        <f t="shared" si="18"/>
        <v>0</v>
      </c>
      <c r="HI65" s="49"/>
      <c r="HJ65" s="63"/>
      <c r="HK65" s="122">
        <f t="shared" si="19"/>
        <v>0</v>
      </c>
      <c r="HL65" s="122">
        <f t="shared" si="20"/>
        <v>0</v>
      </c>
      <c r="HM65" s="122">
        <f t="shared" si="21"/>
        <v>0</v>
      </c>
      <c r="HN65" s="122">
        <f t="shared" si="22"/>
        <v>0</v>
      </c>
      <c r="HO65" s="49"/>
      <c r="HP65" s="64"/>
      <c r="HQ65" s="64">
        <f t="shared" si="23"/>
        <v>0</v>
      </c>
      <c r="HR65" s="63">
        <f t="shared" si="24"/>
        <v>0</v>
      </c>
      <c r="HS65" s="122">
        <f t="shared" si="25"/>
        <v>0</v>
      </c>
      <c r="HT65" s="122">
        <f t="shared" si="26"/>
        <v>0</v>
      </c>
      <c r="HU65" s="122">
        <f t="shared" si="27"/>
        <v>0</v>
      </c>
      <c r="HV65" s="49"/>
      <c r="HW65" s="63"/>
      <c r="HX65" s="122">
        <f t="shared" si="28"/>
        <v>0</v>
      </c>
      <c r="HY65" s="49"/>
      <c r="HZ65" s="63"/>
      <c r="IA65" s="159">
        <f t="shared" si="29"/>
        <v>0</v>
      </c>
      <c r="IB65" s="159">
        <f t="shared" si="30"/>
        <v>0</v>
      </c>
      <c r="IC65" s="84"/>
      <c r="ID65" s="63"/>
      <c r="IE65" s="159">
        <f t="shared" si="31"/>
        <v>0</v>
      </c>
      <c r="IF65" s="159">
        <f t="shared" si="32"/>
        <v>0</v>
      </c>
      <c r="IG65" s="159">
        <f t="shared" si="33"/>
        <v>0</v>
      </c>
      <c r="IH65" s="84"/>
      <c r="IJ65" s="63"/>
      <c r="IK65" s="159">
        <f t="shared" si="34"/>
        <v>0</v>
      </c>
      <c r="IL65" s="159">
        <f t="shared" si="35"/>
        <v>0</v>
      </c>
      <c r="IM65" s="159">
        <f t="shared" si="36"/>
        <v>0</v>
      </c>
      <c r="IN65" s="84"/>
      <c r="IO65" s="63"/>
      <c r="IP65" s="159">
        <f t="shared" si="37"/>
        <v>0</v>
      </c>
      <c r="IQ65" s="159">
        <f t="shared" si="38"/>
        <v>0</v>
      </c>
      <c r="IR65" s="159">
        <f t="shared" si="39"/>
        <v>0</v>
      </c>
      <c r="IS65" s="159">
        <f t="shared" si="40"/>
        <v>0</v>
      </c>
      <c r="IT65" s="84"/>
      <c r="IU65" s="63"/>
      <c r="IV65" s="159">
        <f t="shared" si="41"/>
        <v>0</v>
      </c>
      <c r="IW65" s="159">
        <f t="shared" si="42"/>
        <v>0</v>
      </c>
      <c r="IX65" s="159">
        <f t="shared" si="43"/>
        <v>0</v>
      </c>
      <c r="IY65" s="159">
        <f t="shared" si="44"/>
        <v>0</v>
      </c>
      <c r="IZ65" s="84"/>
      <c r="JA65" s="63"/>
      <c r="JB65" s="159">
        <f t="shared" si="45"/>
        <v>0</v>
      </c>
      <c r="JC65" s="159">
        <f t="shared" si="46"/>
        <v>0</v>
      </c>
      <c r="JD65" s="159">
        <f t="shared" si="47"/>
        <v>0</v>
      </c>
      <c r="JE65" s="159">
        <f t="shared" si="48"/>
        <v>0</v>
      </c>
      <c r="JF65" s="159">
        <f t="shared" si="49"/>
        <v>0</v>
      </c>
      <c r="JG65" s="84"/>
      <c r="JH65" s="63"/>
      <c r="JI65" s="159">
        <f t="shared" si="50"/>
        <v>0</v>
      </c>
      <c r="JJ65" s="159">
        <f t="shared" si="51"/>
        <v>0</v>
      </c>
      <c r="JK65" s="77"/>
      <c r="JL65" s="64"/>
      <c r="JM65" s="159">
        <f t="shared" si="52"/>
        <v>0</v>
      </c>
      <c r="JN65" s="159">
        <f t="shared" si="53"/>
        <v>0</v>
      </c>
      <c r="JO65" s="13"/>
      <c r="JP65" s="88"/>
    </row>
    <row r="66" spans="1:276" ht="15" customHeight="1" x14ac:dyDescent="0.2">
      <c r="A66" s="9" t="s">
        <v>656</v>
      </c>
      <c r="B66" s="171"/>
      <c r="C66" s="12" t="s">
        <v>657</v>
      </c>
      <c r="D66" s="65">
        <v>5.5</v>
      </c>
      <c r="E66" s="65">
        <v>6</v>
      </c>
      <c r="F66" s="10">
        <f t="shared" si="93"/>
        <v>0.5</v>
      </c>
      <c r="G66" s="10">
        <v>1</v>
      </c>
      <c r="H66" s="10">
        <f t="shared" si="94"/>
        <v>-4.5</v>
      </c>
      <c r="I66" s="10">
        <f t="shared" si="219"/>
        <v>-5</v>
      </c>
      <c r="J66" s="13"/>
      <c r="K66" s="63">
        <v>1</v>
      </c>
      <c r="L66" s="63">
        <f t="shared" si="95"/>
        <v>-4.5</v>
      </c>
      <c r="M66" s="63">
        <f t="shared" si="220"/>
        <v>-5</v>
      </c>
      <c r="N66" s="63">
        <f t="shared" si="96"/>
        <v>0</v>
      </c>
      <c r="O66" s="63">
        <v>3</v>
      </c>
      <c r="P66" s="63">
        <f t="shared" si="97"/>
        <v>-2.5</v>
      </c>
      <c r="Q66" s="63">
        <f t="shared" si="221"/>
        <v>-3</v>
      </c>
      <c r="R66" s="63">
        <f t="shared" si="98"/>
        <v>2</v>
      </c>
      <c r="S66" s="63">
        <v>3</v>
      </c>
      <c r="T66" s="63">
        <f t="shared" si="99"/>
        <v>-2.5</v>
      </c>
      <c r="U66" s="63">
        <f t="shared" si="222"/>
        <v>-3</v>
      </c>
      <c r="V66" s="63">
        <f t="shared" si="159"/>
        <v>2</v>
      </c>
      <c r="W66" s="63">
        <f t="shared" si="100"/>
        <v>0</v>
      </c>
      <c r="X66" s="63">
        <v>1</v>
      </c>
      <c r="Y66" s="63">
        <f t="shared" si="223"/>
        <v>-4.5</v>
      </c>
      <c r="Z66" s="63">
        <f t="shared" si="224"/>
        <v>-5</v>
      </c>
      <c r="AA66" s="63">
        <f t="shared" si="101"/>
        <v>0</v>
      </c>
      <c r="AB66" s="63">
        <f t="shared" si="102"/>
        <v>-2</v>
      </c>
      <c r="AC66" s="63">
        <v>1</v>
      </c>
      <c r="AD66" s="63">
        <f t="shared" si="225"/>
        <v>-4.5</v>
      </c>
      <c r="AE66" s="63">
        <f t="shared" si="103"/>
        <v>0</v>
      </c>
      <c r="AF66" s="63">
        <f t="shared" si="230"/>
        <v>0</v>
      </c>
      <c r="AG66" s="63">
        <v>1</v>
      </c>
      <c r="AH66" s="63">
        <f t="shared" si="226"/>
        <v>-4.5</v>
      </c>
      <c r="AI66" s="63"/>
      <c r="AJ66" s="63">
        <f t="shared" si="104"/>
        <v>1</v>
      </c>
      <c r="AK66" s="63"/>
      <c r="AL66" s="63"/>
      <c r="AM66" s="63">
        <f t="shared" si="105"/>
        <v>1</v>
      </c>
      <c r="AN66" s="63">
        <v>1</v>
      </c>
      <c r="AO66" s="63">
        <f t="shared" si="106"/>
        <v>0</v>
      </c>
      <c r="AP66" s="63"/>
      <c r="AQ66" s="63">
        <v>1</v>
      </c>
      <c r="AR66" s="63">
        <f t="shared" si="107"/>
        <v>0</v>
      </c>
      <c r="AS66" s="63">
        <f t="shared" si="108"/>
        <v>0</v>
      </c>
      <c r="AT66" s="63">
        <v>1</v>
      </c>
      <c r="AU66" s="63">
        <f t="shared" si="109"/>
        <v>0</v>
      </c>
      <c r="AV66" s="63">
        <f t="shared" si="110"/>
        <v>0</v>
      </c>
      <c r="AW66" s="63">
        <f t="shared" si="111"/>
        <v>0</v>
      </c>
      <c r="AX66" s="63"/>
      <c r="AY66" s="63">
        <v>1</v>
      </c>
      <c r="AZ66" s="63">
        <f t="shared" si="112"/>
        <v>0</v>
      </c>
      <c r="BA66" s="63">
        <f t="shared" si="113"/>
        <v>0</v>
      </c>
      <c r="BB66" s="63">
        <f t="shared" si="114"/>
        <v>0</v>
      </c>
      <c r="BC66" s="40"/>
      <c r="BD66" s="63">
        <v>1</v>
      </c>
      <c r="BE66" s="63">
        <f t="shared" si="115"/>
        <v>0</v>
      </c>
      <c r="BF66" s="63">
        <f t="shared" si="116"/>
        <v>0</v>
      </c>
      <c r="BG66" s="63">
        <f t="shared" si="117"/>
        <v>0</v>
      </c>
      <c r="BH66" s="63">
        <f t="shared" si="118"/>
        <v>0</v>
      </c>
      <c r="BI66" s="49"/>
      <c r="BJ66" s="63">
        <v>1</v>
      </c>
      <c r="BK66" s="64"/>
      <c r="BL66" s="63">
        <f t="shared" si="119"/>
        <v>1</v>
      </c>
      <c r="BM66" s="65"/>
      <c r="BN66" s="63">
        <f t="shared" si="120"/>
        <v>1</v>
      </c>
      <c r="BO66" s="64">
        <f t="shared" si="206"/>
        <v>0</v>
      </c>
      <c r="BP66" s="63">
        <f t="shared" si="207"/>
        <v>0</v>
      </c>
      <c r="BQ66" s="63">
        <f t="shared" si="208"/>
        <v>0</v>
      </c>
      <c r="BR66" s="63">
        <f t="shared" si="209"/>
        <v>0</v>
      </c>
      <c r="BS66" s="63">
        <f t="shared" si="210"/>
        <v>0</v>
      </c>
      <c r="BT66" s="49"/>
      <c r="BU66" s="49"/>
      <c r="BV66" s="48">
        <f t="shared" si="121"/>
        <v>1</v>
      </c>
      <c r="BW66" s="48"/>
      <c r="BX66" s="48">
        <f t="shared" si="122"/>
        <v>1</v>
      </c>
      <c r="BY66" s="48"/>
      <c r="BZ66" s="58">
        <v>1</v>
      </c>
      <c r="CA66" s="58">
        <v>1</v>
      </c>
      <c r="CB66" s="55">
        <f t="shared" si="233"/>
        <v>0</v>
      </c>
      <c r="CC66" s="49"/>
      <c r="CD66" s="39">
        <v>1</v>
      </c>
      <c r="CE66" s="58">
        <f t="shared" si="124"/>
        <v>0</v>
      </c>
      <c r="CF66" s="58">
        <f t="shared" si="125"/>
        <v>0</v>
      </c>
      <c r="CG66" s="49"/>
      <c r="CH66" s="39">
        <v>1</v>
      </c>
      <c r="CI66" s="58">
        <f t="shared" si="126"/>
        <v>0</v>
      </c>
      <c r="CJ66" s="58">
        <f t="shared" si="127"/>
        <v>0</v>
      </c>
      <c r="CK66" s="58">
        <f t="shared" si="128"/>
        <v>0</v>
      </c>
      <c r="CL66" s="49"/>
      <c r="CM66" s="39">
        <v>1</v>
      </c>
      <c r="CN66" s="58">
        <f t="shared" si="160"/>
        <v>0</v>
      </c>
      <c r="CO66" s="58">
        <f t="shared" si="129"/>
        <v>0</v>
      </c>
      <c r="CP66" s="58">
        <f t="shared" si="130"/>
        <v>0</v>
      </c>
      <c r="CQ66" s="49"/>
      <c r="CR66" s="39">
        <v>1</v>
      </c>
      <c r="CS66" s="58">
        <f t="shared" si="131"/>
        <v>0</v>
      </c>
      <c r="CT66" s="58">
        <f t="shared" si="132"/>
        <v>0</v>
      </c>
      <c r="CU66" s="58">
        <f t="shared" si="133"/>
        <v>0</v>
      </c>
      <c r="CV66" s="58">
        <f t="shared" si="134"/>
        <v>0</v>
      </c>
      <c r="CW66" s="49"/>
      <c r="CX66" s="39">
        <v>1</v>
      </c>
      <c r="CY66" s="58">
        <f t="shared" si="196"/>
        <v>0</v>
      </c>
      <c r="CZ66" s="58">
        <f t="shared" si="211"/>
        <v>0</v>
      </c>
      <c r="DA66" s="58">
        <f t="shared" si="212"/>
        <v>0</v>
      </c>
      <c r="DB66" s="58">
        <f t="shared" si="213"/>
        <v>0</v>
      </c>
      <c r="DC66" s="49"/>
      <c r="DD66" s="39">
        <v>1</v>
      </c>
      <c r="DE66" s="58">
        <f t="shared" si="214"/>
        <v>0</v>
      </c>
      <c r="DF66" s="58">
        <f t="shared" si="215"/>
        <v>0</v>
      </c>
      <c r="DG66" s="58">
        <f t="shared" si="135"/>
        <v>0</v>
      </c>
      <c r="DH66" s="49"/>
      <c r="DI66" s="39">
        <v>1</v>
      </c>
      <c r="DJ66" s="49"/>
      <c r="DK66" s="61"/>
      <c r="DL66" s="58">
        <f t="shared" si="234"/>
        <v>1</v>
      </c>
      <c r="DM66" s="73">
        <f t="shared" si="235"/>
        <v>0</v>
      </c>
      <c r="DN66" s="81">
        <v>1</v>
      </c>
      <c r="DO66" s="10">
        <f t="shared" si="136"/>
        <v>0</v>
      </c>
      <c r="DP66" s="49"/>
      <c r="DQ66" s="78">
        <v>1</v>
      </c>
      <c r="DR66" s="78"/>
      <c r="DS66" s="81">
        <f t="shared" si="179"/>
        <v>1</v>
      </c>
      <c r="DT66" s="11">
        <f t="shared" si="137"/>
        <v>0</v>
      </c>
      <c r="DU66" s="10">
        <f t="shared" si="138"/>
        <v>0</v>
      </c>
      <c r="DV66" s="10">
        <f t="shared" si="139"/>
        <v>0</v>
      </c>
      <c r="DW66" s="10">
        <f t="shared" si="140"/>
        <v>0</v>
      </c>
      <c r="DX66" s="49"/>
      <c r="DY66" s="86"/>
      <c r="DZ66" s="81">
        <v>1</v>
      </c>
      <c r="EA66" s="11">
        <f t="shared" si="180"/>
        <v>-1</v>
      </c>
      <c r="EB66" s="10">
        <f t="shared" si="181"/>
        <v>0</v>
      </c>
      <c r="EC66" s="10">
        <f t="shared" si="143"/>
        <v>0</v>
      </c>
      <c r="ED66" s="10">
        <f t="shared" si="217"/>
        <v>0</v>
      </c>
      <c r="EE66" s="10">
        <f t="shared" si="218"/>
        <v>0</v>
      </c>
      <c r="EF66" s="87"/>
      <c r="EG66" s="39"/>
      <c r="EH66" s="81">
        <f t="shared" si="146"/>
        <v>1</v>
      </c>
      <c r="EI66" s="11">
        <f t="shared" si="182"/>
        <v>-1</v>
      </c>
      <c r="EJ66" s="10">
        <f t="shared" si="183"/>
        <v>0</v>
      </c>
      <c r="EK66" s="10">
        <f t="shared" si="149"/>
        <v>0</v>
      </c>
      <c r="EL66" s="10">
        <f t="shared" si="150"/>
        <v>0</v>
      </c>
      <c r="EM66" s="10">
        <f t="shared" si="151"/>
        <v>0</v>
      </c>
      <c r="EN66" s="10">
        <f t="shared" si="152"/>
        <v>0</v>
      </c>
      <c r="EO66" s="87"/>
      <c r="EP66" s="78">
        <v>1</v>
      </c>
      <c r="EQ66" s="81">
        <v>1</v>
      </c>
      <c r="ER66" s="81"/>
      <c r="ES66" s="81">
        <f t="shared" si="153"/>
        <v>1</v>
      </c>
      <c r="ET66" s="10">
        <f t="shared" si="154"/>
        <v>0</v>
      </c>
      <c r="EU66" s="10">
        <f t="shared" si="155"/>
        <v>0</v>
      </c>
      <c r="EV66" s="87"/>
      <c r="EW66" s="95"/>
      <c r="EX66" s="81">
        <v>1</v>
      </c>
      <c r="EY66" s="10">
        <f t="shared" si="156"/>
        <v>0</v>
      </c>
      <c r="EZ66" s="49"/>
      <c r="FA66" s="81">
        <v>1</v>
      </c>
      <c r="FB66" s="10">
        <f t="shared" si="77"/>
        <v>0</v>
      </c>
      <c r="FC66" s="10">
        <f t="shared" si="78"/>
        <v>0</v>
      </c>
      <c r="FD66" s="49"/>
      <c r="FE66" s="81">
        <f t="shared" si="157"/>
        <v>1</v>
      </c>
      <c r="FF66" s="10">
        <f t="shared" si="79"/>
        <v>0</v>
      </c>
      <c r="FG66" s="10">
        <f t="shared" si="80"/>
        <v>0</v>
      </c>
      <c r="FH66" s="10">
        <f t="shared" si="81"/>
        <v>0</v>
      </c>
      <c r="FI66" s="49"/>
      <c r="FJ66" s="81">
        <v>1</v>
      </c>
      <c r="FK66" s="10">
        <f t="shared" si="82"/>
        <v>0</v>
      </c>
      <c r="FL66" s="10">
        <f t="shared" si="83"/>
        <v>0</v>
      </c>
      <c r="FM66" s="10">
        <f t="shared" si="84"/>
        <v>0</v>
      </c>
      <c r="FN66" s="49"/>
      <c r="FO66" s="99">
        <f t="shared" si="158"/>
        <v>1</v>
      </c>
      <c r="FP66" s="10">
        <f t="shared" si="85"/>
        <v>0</v>
      </c>
      <c r="FQ66" s="10">
        <f t="shared" si="86"/>
        <v>0</v>
      </c>
      <c r="FR66" s="10">
        <f t="shared" si="87"/>
        <v>0</v>
      </c>
      <c r="FS66" s="10">
        <f t="shared" si="88"/>
        <v>0</v>
      </c>
      <c r="FT66" s="49"/>
      <c r="FU66" s="99">
        <v>1</v>
      </c>
      <c r="FV66" s="10">
        <f t="shared" si="89"/>
        <v>0</v>
      </c>
      <c r="FW66" s="10">
        <f t="shared" si="90"/>
        <v>0</v>
      </c>
      <c r="FX66" s="10">
        <f t="shared" si="91"/>
        <v>0</v>
      </c>
      <c r="FY66" s="10">
        <f t="shared" si="92"/>
        <v>0</v>
      </c>
      <c r="FZ66" s="49"/>
      <c r="GA66" s="99">
        <v>1</v>
      </c>
      <c r="GB66" s="99"/>
      <c r="GC66" s="99">
        <f t="shared" si="0"/>
        <v>1</v>
      </c>
      <c r="GD66" s="10">
        <f t="shared" si="58"/>
        <v>0</v>
      </c>
      <c r="GE66" s="10">
        <f t="shared" si="59"/>
        <v>0</v>
      </c>
      <c r="GF66" s="10">
        <f t="shared" si="60"/>
        <v>0</v>
      </c>
      <c r="GG66" s="10">
        <f t="shared" si="61"/>
        <v>0</v>
      </c>
      <c r="GH66" s="49"/>
      <c r="GI66" s="61">
        <v>1</v>
      </c>
      <c r="GJ66" s="99">
        <f t="shared" si="4"/>
        <v>0</v>
      </c>
      <c r="GK66" s="49"/>
      <c r="GL66" s="63">
        <v>1</v>
      </c>
      <c r="GM66" s="122">
        <f t="shared" si="5"/>
        <v>0</v>
      </c>
      <c r="GN66" s="49"/>
      <c r="GO66" s="63">
        <v>1</v>
      </c>
      <c r="GP66" s="122">
        <f t="shared" si="6"/>
        <v>0</v>
      </c>
      <c r="GQ66" s="122">
        <f t="shared" si="7"/>
        <v>0</v>
      </c>
      <c r="GR66" s="49"/>
      <c r="GS66" s="135">
        <f t="shared" si="8"/>
        <v>1</v>
      </c>
      <c r="GT66" s="130">
        <f t="shared" si="9"/>
        <v>0</v>
      </c>
      <c r="GU66" s="130">
        <f t="shared" si="10"/>
        <v>0</v>
      </c>
      <c r="GV66" s="130">
        <f t="shared" si="11"/>
        <v>0</v>
      </c>
      <c r="GW66" s="49"/>
      <c r="GX66" s="63">
        <v>1</v>
      </c>
      <c r="GY66" s="122">
        <f t="shared" si="12"/>
        <v>0</v>
      </c>
      <c r="GZ66" s="122">
        <f t="shared" si="13"/>
        <v>0</v>
      </c>
      <c r="HA66" s="122">
        <f t="shared" si="14"/>
        <v>0</v>
      </c>
      <c r="HB66" s="122">
        <f t="shared" si="15"/>
        <v>0</v>
      </c>
      <c r="HC66" s="49"/>
      <c r="HD66" s="63">
        <v>1</v>
      </c>
      <c r="HE66" s="122">
        <f t="shared" si="16"/>
        <v>0</v>
      </c>
      <c r="HF66" s="122">
        <f t="shared" si="17"/>
        <v>0</v>
      </c>
      <c r="HG66" s="122">
        <f t="shared" si="197"/>
        <v>0</v>
      </c>
      <c r="HH66" s="122">
        <f t="shared" si="18"/>
        <v>0</v>
      </c>
      <c r="HI66" s="49"/>
      <c r="HJ66" s="63">
        <v>1</v>
      </c>
      <c r="HK66" s="122">
        <f t="shared" si="19"/>
        <v>0</v>
      </c>
      <c r="HL66" s="122">
        <f t="shared" si="20"/>
        <v>0</v>
      </c>
      <c r="HM66" s="122">
        <f t="shared" si="21"/>
        <v>0</v>
      </c>
      <c r="HN66" s="122">
        <f t="shared" si="22"/>
        <v>0</v>
      </c>
      <c r="HO66" s="49"/>
      <c r="HP66" s="64"/>
      <c r="HQ66" s="64">
        <f t="shared" si="23"/>
        <v>1</v>
      </c>
      <c r="HR66" s="63">
        <f t="shared" si="24"/>
        <v>1</v>
      </c>
      <c r="HS66" s="122">
        <f t="shared" si="25"/>
        <v>0</v>
      </c>
      <c r="HT66" s="122">
        <f t="shared" si="26"/>
        <v>0</v>
      </c>
      <c r="HU66" s="122">
        <f t="shared" si="27"/>
        <v>0</v>
      </c>
      <c r="HV66" s="49"/>
      <c r="HW66" s="63">
        <v>1</v>
      </c>
      <c r="HX66" s="122">
        <f t="shared" si="28"/>
        <v>0</v>
      </c>
      <c r="HY66" s="49"/>
      <c r="HZ66" s="63">
        <v>1</v>
      </c>
      <c r="IA66" s="159">
        <f t="shared" si="29"/>
        <v>0</v>
      </c>
      <c r="IB66" s="159">
        <f t="shared" si="30"/>
        <v>0</v>
      </c>
      <c r="IC66" s="84"/>
      <c r="ID66" s="63">
        <v>1</v>
      </c>
      <c r="IE66" s="159">
        <f t="shared" si="31"/>
        <v>0</v>
      </c>
      <c r="IF66" s="159">
        <f t="shared" si="32"/>
        <v>0</v>
      </c>
      <c r="IG66" s="159">
        <f t="shared" si="33"/>
        <v>0</v>
      </c>
      <c r="IH66" s="84"/>
      <c r="IJ66" s="63">
        <v>1</v>
      </c>
      <c r="IK66" s="159">
        <f t="shared" si="34"/>
        <v>0</v>
      </c>
      <c r="IL66" s="159">
        <f t="shared" si="35"/>
        <v>0</v>
      </c>
      <c r="IM66" s="159">
        <f t="shared" si="36"/>
        <v>0</v>
      </c>
      <c r="IN66" s="84"/>
      <c r="IO66" s="63">
        <v>1</v>
      </c>
      <c r="IP66" s="159">
        <f t="shared" si="37"/>
        <v>0</v>
      </c>
      <c r="IQ66" s="159">
        <f t="shared" si="38"/>
        <v>0</v>
      </c>
      <c r="IR66" s="159">
        <f t="shared" si="39"/>
        <v>0</v>
      </c>
      <c r="IS66" s="159">
        <f t="shared" si="40"/>
        <v>0</v>
      </c>
      <c r="IT66" s="84"/>
      <c r="IU66" s="63">
        <v>1</v>
      </c>
      <c r="IV66" s="159">
        <f t="shared" si="41"/>
        <v>0</v>
      </c>
      <c r="IW66" s="159">
        <f t="shared" si="42"/>
        <v>0</v>
      </c>
      <c r="IX66" s="159">
        <f t="shared" si="43"/>
        <v>0</v>
      </c>
      <c r="IY66" s="159">
        <f t="shared" si="44"/>
        <v>0</v>
      </c>
      <c r="IZ66" s="84"/>
      <c r="JA66" s="63">
        <v>1</v>
      </c>
      <c r="JB66" s="159">
        <f t="shared" si="45"/>
        <v>0</v>
      </c>
      <c r="JC66" s="159">
        <f t="shared" si="46"/>
        <v>0</v>
      </c>
      <c r="JD66" s="159">
        <f t="shared" si="47"/>
        <v>0</v>
      </c>
      <c r="JE66" s="159">
        <f t="shared" si="48"/>
        <v>0</v>
      </c>
      <c r="JF66" s="159">
        <f t="shared" si="49"/>
        <v>0</v>
      </c>
      <c r="JG66" s="84"/>
      <c r="JH66" s="63">
        <v>1</v>
      </c>
      <c r="JI66" s="159">
        <f t="shared" si="50"/>
        <v>0</v>
      </c>
      <c r="JJ66" s="159">
        <f t="shared" si="51"/>
        <v>0</v>
      </c>
      <c r="JK66" s="77"/>
      <c r="JL66" s="64">
        <v>1</v>
      </c>
      <c r="JM66" s="159">
        <f t="shared" si="52"/>
        <v>0</v>
      </c>
      <c r="JN66" s="159">
        <f t="shared" si="53"/>
        <v>0</v>
      </c>
      <c r="JO66" s="13"/>
      <c r="JP66" s="88"/>
    </row>
    <row r="67" spans="1:276" ht="20.25" customHeight="1" x14ac:dyDescent="0.2">
      <c r="A67" s="9" t="s">
        <v>658</v>
      </c>
      <c r="B67" s="171"/>
      <c r="C67" s="12" t="s">
        <v>659</v>
      </c>
      <c r="D67" s="65">
        <v>0</v>
      </c>
      <c r="E67" s="63">
        <v>1379000</v>
      </c>
      <c r="F67" s="10">
        <f t="shared" si="93"/>
        <v>1379000</v>
      </c>
      <c r="G67" s="10"/>
      <c r="H67" s="10">
        <f t="shared" si="94"/>
        <v>0</v>
      </c>
      <c r="I67" s="10"/>
      <c r="J67" s="13"/>
      <c r="K67" s="63"/>
      <c r="L67" s="63">
        <f t="shared" si="95"/>
        <v>0</v>
      </c>
      <c r="M67" s="63"/>
      <c r="N67" s="63"/>
      <c r="O67" s="63"/>
      <c r="P67" s="63">
        <f t="shared" si="97"/>
        <v>0</v>
      </c>
      <c r="Q67" s="63"/>
      <c r="R67" s="63"/>
      <c r="S67" s="63"/>
      <c r="T67" s="63">
        <f t="shared" si="99"/>
        <v>0</v>
      </c>
      <c r="U67" s="63"/>
      <c r="V67" s="63"/>
      <c r="W67" s="63"/>
      <c r="X67" s="63"/>
      <c r="Y67" s="63"/>
      <c r="Z67" s="63"/>
      <c r="AA67" s="63"/>
      <c r="AB67" s="63"/>
      <c r="AC67" s="63"/>
      <c r="AD67" s="63"/>
      <c r="AE67" s="63"/>
      <c r="AF67" s="63"/>
      <c r="AG67" s="63"/>
      <c r="AH67" s="63"/>
      <c r="AI67" s="63"/>
      <c r="AJ67" s="63"/>
      <c r="AK67" s="63"/>
      <c r="AL67" s="63"/>
      <c r="AM67" s="63">
        <v>0</v>
      </c>
      <c r="AN67" s="63"/>
      <c r="AO67" s="63"/>
      <c r="AP67" s="63"/>
      <c r="AQ67" s="63"/>
      <c r="AR67" s="63"/>
      <c r="AS67" s="63"/>
      <c r="AT67" s="63"/>
      <c r="AU67" s="63"/>
      <c r="AV67" s="63"/>
      <c r="AW67" s="63"/>
      <c r="AX67" s="63"/>
      <c r="AY67" s="63"/>
      <c r="AZ67" s="63"/>
      <c r="BA67" s="63"/>
      <c r="BB67" s="63"/>
      <c r="BC67" s="40"/>
      <c r="BD67" s="63"/>
      <c r="BE67" s="63"/>
      <c r="BF67" s="63"/>
      <c r="BG67" s="63"/>
      <c r="BH67" s="63"/>
      <c r="BI67" s="49"/>
      <c r="BJ67" s="63"/>
      <c r="BK67" s="64"/>
      <c r="BL67" s="63"/>
      <c r="BM67" s="65"/>
      <c r="BN67" s="63"/>
      <c r="BO67" s="64"/>
      <c r="BP67" s="63"/>
      <c r="BQ67" s="63"/>
      <c r="BR67" s="63"/>
      <c r="BS67" s="63"/>
      <c r="BT67" s="49"/>
      <c r="BU67" s="49"/>
      <c r="BV67" s="48"/>
      <c r="BW67" s="48"/>
      <c r="BX67" s="48"/>
      <c r="BY67" s="48"/>
      <c r="BZ67" s="58">
        <v>0</v>
      </c>
      <c r="CA67" s="58">
        <v>1400000</v>
      </c>
      <c r="CB67" s="55">
        <f t="shared" si="233"/>
        <v>1400000</v>
      </c>
      <c r="CC67" s="49" t="s">
        <v>660</v>
      </c>
      <c r="CD67" s="39">
        <v>1400000</v>
      </c>
      <c r="CE67" s="58">
        <f t="shared" si="124"/>
        <v>1400000</v>
      </c>
      <c r="CF67" s="58">
        <f t="shared" si="125"/>
        <v>0</v>
      </c>
      <c r="CG67" s="49" t="s">
        <v>660</v>
      </c>
      <c r="CH67" s="39">
        <v>1400000</v>
      </c>
      <c r="CI67" s="58">
        <f t="shared" si="126"/>
        <v>1400000</v>
      </c>
      <c r="CJ67" s="58">
        <f t="shared" si="127"/>
        <v>0</v>
      </c>
      <c r="CK67" s="58">
        <f t="shared" si="128"/>
        <v>0</v>
      </c>
      <c r="CL67" s="49" t="s">
        <v>660</v>
      </c>
      <c r="CM67" s="39">
        <v>1400000</v>
      </c>
      <c r="CN67" s="58">
        <f t="shared" si="160"/>
        <v>1400000</v>
      </c>
      <c r="CO67" s="58">
        <f t="shared" si="129"/>
        <v>0</v>
      </c>
      <c r="CP67" s="58">
        <f t="shared" si="130"/>
        <v>0</v>
      </c>
      <c r="CQ67" s="49" t="s">
        <v>660</v>
      </c>
      <c r="CR67" s="39">
        <v>1400000</v>
      </c>
      <c r="CS67" s="58">
        <f t="shared" si="131"/>
        <v>1400000</v>
      </c>
      <c r="CT67" s="58">
        <f t="shared" si="132"/>
        <v>0</v>
      </c>
      <c r="CU67" s="58">
        <f t="shared" si="133"/>
        <v>0</v>
      </c>
      <c r="CV67" s="58">
        <f t="shared" si="134"/>
        <v>0</v>
      </c>
      <c r="CW67" s="49" t="s">
        <v>660</v>
      </c>
      <c r="CX67" s="39">
        <v>1400000</v>
      </c>
      <c r="CY67" s="58">
        <f t="shared" si="196"/>
        <v>1400000</v>
      </c>
      <c r="CZ67" s="58">
        <f t="shared" si="211"/>
        <v>0</v>
      </c>
      <c r="DA67" s="58">
        <f t="shared" si="212"/>
        <v>0</v>
      </c>
      <c r="DB67" s="58">
        <f t="shared" si="213"/>
        <v>0</v>
      </c>
      <c r="DC67" s="49"/>
      <c r="DD67" s="39">
        <v>1400000</v>
      </c>
      <c r="DE67" s="58">
        <f t="shared" si="214"/>
        <v>1400000</v>
      </c>
      <c r="DF67" s="58">
        <f t="shared" si="215"/>
        <v>0</v>
      </c>
      <c r="DG67" s="58">
        <f t="shared" si="135"/>
        <v>0</v>
      </c>
      <c r="DH67" s="49"/>
      <c r="DI67" s="39">
        <v>1400000</v>
      </c>
      <c r="DJ67" s="74"/>
      <c r="DK67" s="76"/>
      <c r="DL67" s="58">
        <f t="shared" si="234"/>
        <v>1400000</v>
      </c>
      <c r="DM67" s="73">
        <f t="shared" si="235"/>
        <v>1400000</v>
      </c>
      <c r="DN67" s="81">
        <v>1400000</v>
      </c>
      <c r="DO67" s="10">
        <f t="shared" si="136"/>
        <v>0</v>
      </c>
      <c r="DP67" s="49"/>
      <c r="DQ67" s="78">
        <v>1400000</v>
      </c>
      <c r="DR67" s="78"/>
      <c r="DS67" s="81">
        <f t="shared" si="179"/>
        <v>1400000</v>
      </c>
      <c r="DT67" s="11">
        <f t="shared" si="137"/>
        <v>0</v>
      </c>
      <c r="DU67" s="10">
        <f t="shared" si="138"/>
        <v>0</v>
      </c>
      <c r="DV67" s="10">
        <f t="shared" si="139"/>
        <v>0</v>
      </c>
      <c r="DW67" s="10">
        <f t="shared" si="140"/>
        <v>0</v>
      </c>
      <c r="DX67" s="49"/>
      <c r="DY67" s="86"/>
      <c r="DZ67" s="81">
        <v>1400000</v>
      </c>
      <c r="EA67" s="11">
        <f t="shared" si="180"/>
        <v>-1400000</v>
      </c>
      <c r="EB67" s="10">
        <f t="shared" si="181"/>
        <v>0</v>
      </c>
      <c r="EC67" s="10">
        <f t="shared" si="143"/>
        <v>0</v>
      </c>
      <c r="ED67" s="10">
        <f t="shared" si="217"/>
        <v>0</v>
      </c>
      <c r="EE67" s="10">
        <f t="shared" si="218"/>
        <v>0</v>
      </c>
      <c r="EF67" s="87"/>
      <c r="EG67" s="39">
        <v>100000</v>
      </c>
      <c r="EH67" s="81">
        <f t="shared" si="146"/>
        <v>1500000</v>
      </c>
      <c r="EI67" s="11">
        <f t="shared" si="182"/>
        <v>-1400000</v>
      </c>
      <c r="EJ67" s="10">
        <f t="shared" si="183"/>
        <v>0</v>
      </c>
      <c r="EK67" s="10">
        <f t="shared" si="149"/>
        <v>100000</v>
      </c>
      <c r="EL67" s="10">
        <f t="shared" si="150"/>
        <v>100000</v>
      </c>
      <c r="EM67" s="10">
        <f t="shared" si="151"/>
        <v>100000</v>
      </c>
      <c r="EN67" s="10">
        <f t="shared" si="152"/>
        <v>100000</v>
      </c>
      <c r="EO67" s="87" t="s">
        <v>420</v>
      </c>
      <c r="EP67" s="78">
        <v>1500000</v>
      </c>
      <c r="EQ67" s="81">
        <v>1500000</v>
      </c>
      <c r="ER67" s="81"/>
      <c r="ES67" s="81">
        <f t="shared" si="153"/>
        <v>1500000</v>
      </c>
      <c r="ET67" s="10">
        <f t="shared" si="154"/>
        <v>100000</v>
      </c>
      <c r="EU67" s="10">
        <f t="shared" si="155"/>
        <v>100000</v>
      </c>
      <c r="EV67" s="87"/>
      <c r="EW67" s="95"/>
      <c r="EX67" s="81">
        <v>1500000</v>
      </c>
      <c r="EY67" s="10">
        <f t="shared" si="156"/>
        <v>0</v>
      </c>
      <c r="EZ67" s="49"/>
      <c r="FA67" s="81">
        <v>1500000</v>
      </c>
      <c r="FB67" s="10">
        <f t="shared" si="77"/>
        <v>0</v>
      </c>
      <c r="FC67" s="10">
        <f t="shared" si="78"/>
        <v>0</v>
      </c>
      <c r="FD67" s="49"/>
      <c r="FE67" s="81">
        <f t="shared" si="157"/>
        <v>1500000</v>
      </c>
      <c r="FF67" s="10">
        <f t="shared" si="79"/>
        <v>0</v>
      </c>
      <c r="FG67" s="10">
        <f t="shared" si="80"/>
        <v>0</v>
      </c>
      <c r="FH67" s="10">
        <f t="shared" si="81"/>
        <v>0</v>
      </c>
      <c r="FI67" s="49"/>
      <c r="FJ67" s="81">
        <v>1500000</v>
      </c>
      <c r="FK67" s="10">
        <f t="shared" si="82"/>
        <v>0</v>
      </c>
      <c r="FL67" s="10">
        <f t="shared" si="83"/>
        <v>0</v>
      </c>
      <c r="FM67" s="10">
        <f t="shared" si="84"/>
        <v>0</v>
      </c>
      <c r="FN67" s="49"/>
      <c r="FO67" s="99">
        <f t="shared" si="158"/>
        <v>1500000</v>
      </c>
      <c r="FP67" s="10">
        <f t="shared" si="85"/>
        <v>0</v>
      </c>
      <c r="FQ67" s="10">
        <f t="shared" si="86"/>
        <v>0</v>
      </c>
      <c r="FR67" s="10">
        <f t="shared" si="87"/>
        <v>0</v>
      </c>
      <c r="FS67" s="10">
        <f t="shared" si="88"/>
        <v>0</v>
      </c>
      <c r="FT67" s="49"/>
      <c r="FU67" s="99">
        <v>1500000</v>
      </c>
      <c r="FV67" s="10">
        <f t="shared" si="89"/>
        <v>0</v>
      </c>
      <c r="FW67" s="10">
        <f t="shared" si="90"/>
        <v>0</v>
      </c>
      <c r="FX67" s="10">
        <f t="shared" si="91"/>
        <v>0</v>
      </c>
      <c r="FY67" s="10">
        <f t="shared" si="92"/>
        <v>0</v>
      </c>
      <c r="FZ67" s="49"/>
      <c r="GA67" s="99">
        <v>1500000</v>
      </c>
      <c r="GB67" s="99"/>
      <c r="GC67" s="99">
        <f t="shared" si="0"/>
        <v>1500000</v>
      </c>
      <c r="GD67" s="10">
        <f t="shared" si="58"/>
        <v>0</v>
      </c>
      <c r="GE67" s="10">
        <f t="shared" si="59"/>
        <v>0</v>
      </c>
      <c r="GF67" s="10">
        <f t="shared" si="60"/>
        <v>0</v>
      </c>
      <c r="GG67" s="10">
        <f t="shared" si="61"/>
        <v>0</v>
      </c>
      <c r="GH67" s="49"/>
      <c r="GI67" s="61">
        <v>1500000</v>
      </c>
      <c r="GJ67" s="99">
        <f t="shared" si="4"/>
        <v>0</v>
      </c>
      <c r="GK67" s="49"/>
      <c r="GL67" s="63">
        <v>1500000</v>
      </c>
      <c r="GM67" s="122">
        <f t="shared" si="5"/>
        <v>0</v>
      </c>
      <c r="GN67" s="49"/>
      <c r="GO67" s="63">
        <v>1500000</v>
      </c>
      <c r="GP67" s="122">
        <f t="shared" si="6"/>
        <v>0</v>
      </c>
      <c r="GQ67" s="122">
        <f t="shared" si="7"/>
        <v>0</v>
      </c>
      <c r="GR67" s="49"/>
      <c r="GS67" s="135">
        <f t="shared" si="8"/>
        <v>1500000</v>
      </c>
      <c r="GT67" s="130">
        <f t="shared" si="9"/>
        <v>0</v>
      </c>
      <c r="GU67" s="130">
        <f t="shared" si="10"/>
        <v>0</v>
      </c>
      <c r="GV67" s="130">
        <f t="shared" si="11"/>
        <v>0</v>
      </c>
      <c r="GW67" s="49"/>
      <c r="GX67" s="63">
        <v>1500000</v>
      </c>
      <c r="GY67" s="122">
        <f t="shared" si="12"/>
        <v>0</v>
      </c>
      <c r="GZ67" s="122">
        <f t="shared" si="13"/>
        <v>0</v>
      </c>
      <c r="HA67" s="122">
        <f t="shared" si="14"/>
        <v>0</v>
      </c>
      <c r="HB67" s="122">
        <f t="shared" si="15"/>
        <v>0</v>
      </c>
      <c r="HC67" s="49"/>
      <c r="HD67" s="63">
        <v>1500000</v>
      </c>
      <c r="HE67" s="122">
        <f t="shared" si="16"/>
        <v>0</v>
      </c>
      <c r="HF67" s="122">
        <f t="shared" si="17"/>
        <v>0</v>
      </c>
      <c r="HG67" s="122">
        <f t="shared" si="197"/>
        <v>0</v>
      </c>
      <c r="HH67" s="122">
        <f t="shared" si="18"/>
        <v>0</v>
      </c>
      <c r="HI67" s="49"/>
      <c r="HJ67" s="63">
        <v>1500000</v>
      </c>
      <c r="HK67" s="122">
        <f t="shared" si="19"/>
        <v>0</v>
      </c>
      <c r="HL67" s="122">
        <f t="shared" si="20"/>
        <v>0</v>
      </c>
      <c r="HM67" s="122">
        <f t="shared" si="21"/>
        <v>0</v>
      </c>
      <c r="HN67" s="122">
        <f t="shared" si="22"/>
        <v>0</v>
      </c>
      <c r="HO67" s="49"/>
      <c r="HP67" s="64"/>
      <c r="HQ67" s="64">
        <f t="shared" si="23"/>
        <v>1500000</v>
      </c>
      <c r="HR67" s="63">
        <f t="shared" si="24"/>
        <v>1500000</v>
      </c>
      <c r="HS67" s="122">
        <f t="shared" si="25"/>
        <v>0</v>
      </c>
      <c r="HT67" s="122">
        <f t="shared" si="26"/>
        <v>0</v>
      </c>
      <c r="HU67" s="122">
        <f t="shared" si="27"/>
        <v>0</v>
      </c>
      <c r="HV67" s="49"/>
      <c r="HW67" s="63">
        <v>1500000</v>
      </c>
      <c r="HX67" s="122">
        <f t="shared" si="28"/>
        <v>0</v>
      </c>
      <c r="HY67" s="49"/>
      <c r="HZ67" s="63">
        <v>1500000</v>
      </c>
      <c r="IA67" s="159">
        <f t="shared" si="29"/>
        <v>0</v>
      </c>
      <c r="IB67" s="159">
        <f t="shared" si="30"/>
        <v>0</v>
      </c>
      <c r="IC67" s="84"/>
      <c r="ID67" s="63">
        <v>1500000</v>
      </c>
      <c r="IE67" s="159">
        <f t="shared" si="31"/>
        <v>0</v>
      </c>
      <c r="IF67" s="159">
        <f t="shared" si="32"/>
        <v>0</v>
      </c>
      <c r="IG67" s="159">
        <f t="shared" si="33"/>
        <v>0</v>
      </c>
      <c r="IH67" s="84"/>
      <c r="IJ67" s="63">
        <v>1500000</v>
      </c>
      <c r="IK67" s="159">
        <f t="shared" si="34"/>
        <v>0</v>
      </c>
      <c r="IL67" s="159">
        <f t="shared" si="35"/>
        <v>0</v>
      </c>
      <c r="IM67" s="159">
        <f t="shared" si="36"/>
        <v>0</v>
      </c>
      <c r="IN67" s="84"/>
      <c r="IO67" s="63">
        <v>1500000</v>
      </c>
      <c r="IP67" s="159">
        <f t="shared" si="37"/>
        <v>0</v>
      </c>
      <c r="IQ67" s="159">
        <f t="shared" si="38"/>
        <v>0</v>
      </c>
      <c r="IR67" s="159">
        <f t="shared" si="39"/>
        <v>0</v>
      </c>
      <c r="IS67" s="159">
        <f t="shared" si="40"/>
        <v>0</v>
      </c>
      <c r="IT67" s="84"/>
      <c r="IU67" s="63">
        <v>1500000</v>
      </c>
      <c r="IV67" s="159">
        <f t="shared" si="41"/>
        <v>0</v>
      </c>
      <c r="IW67" s="159">
        <f t="shared" si="42"/>
        <v>0</v>
      </c>
      <c r="IX67" s="159">
        <f t="shared" si="43"/>
        <v>0</v>
      </c>
      <c r="IY67" s="159">
        <f t="shared" si="44"/>
        <v>0</v>
      </c>
      <c r="IZ67" s="84"/>
      <c r="JA67" s="63">
        <v>1500000</v>
      </c>
      <c r="JB67" s="159">
        <f t="shared" si="45"/>
        <v>0</v>
      </c>
      <c r="JC67" s="159">
        <f t="shared" si="46"/>
        <v>0</v>
      </c>
      <c r="JD67" s="159">
        <f t="shared" si="47"/>
        <v>0</v>
      </c>
      <c r="JE67" s="159">
        <f t="shared" si="48"/>
        <v>0</v>
      </c>
      <c r="JF67" s="159">
        <f t="shared" si="49"/>
        <v>0</v>
      </c>
      <c r="JG67" s="84"/>
      <c r="JH67" s="63">
        <v>1500000</v>
      </c>
      <c r="JI67" s="159">
        <f t="shared" si="50"/>
        <v>0</v>
      </c>
      <c r="JJ67" s="159">
        <f t="shared" si="51"/>
        <v>0</v>
      </c>
      <c r="JK67" s="77"/>
      <c r="JL67" s="64">
        <v>1500000</v>
      </c>
      <c r="JM67" s="159">
        <f t="shared" si="52"/>
        <v>0</v>
      </c>
      <c r="JN67" s="159">
        <f t="shared" si="53"/>
        <v>0</v>
      </c>
      <c r="JO67" s="13"/>
      <c r="JP67" s="88"/>
    </row>
    <row r="68" spans="1:276" ht="12.75" x14ac:dyDescent="0.2">
      <c r="A68" s="9" t="s">
        <v>661</v>
      </c>
      <c r="B68" s="171"/>
      <c r="C68" s="12" t="s">
        <v>662</v>
      </c>
      <c r="D68" s="65">
        <v>1970000</v>
      </c>
      <c r="E68" s="65">
        <v>1970000</v>
      </c>
      <c r="F68" s="10">
        <f t="shared" si="93"/>
        <v>0</v>
      </c>
      <c r="G68" s="10">
        <v>2300000</v>
      </c>
      <c r="H68" s="10">
        <f t="shared" si="94"/>
        <v>330000</v>
      </c>
      <c r="I68" s="10">
        <f>G68-E68</f>
        <v>330000</v>
      </c>
      <c r="J68" s="13"/>
      <c r="K68" s="63">
        <v>2300000</v>
      </c>
      <c r="L68" s="63">
        <f t="shared" si="95"/>
        <v>330000</v>
      </c>
      <c r="M68" s="63">
        <f>K68-E68</f>
        <v>330000</v>
      </c>
      <c r="N68" s="63">
        <f t="shared" si="96"/>
        <v>0</v>
      </c>
      <c r="O68" s="63">
        <v>1970000</v>
      </c>
      <c r="P68" s="63">
        <f t="shared" si="97"/>
        <v>0</v>
      </c>
      <c r="Q68" s="63">
        <f>O68-E68</f>
        <v>0</v>
      </c>
      <c r="R68" s="63">
        <f t="shared" si="98"/>
        <v>-330000</v>
      </c>
      <c r="S68" s="63">
        <v>1970000</v>
      </c>
      <c r="T68" s="63">
        <f t="shared" si="99"/>
        <v>0</v>
      </c>
      <c r="U68" s="63">
        <f t="shared" ref="U68:U75" si="238">S68-E68</f>
        <v>0</v>
      </c>
      <c r="V68" s="63">
        <f t="shared" si="159"/>
        <v>-330000</v>
      </c>
      <c r="W68" s="63">
        <f t="shared" si="100"/>
        <v>0</v>
      </c>
      <c r="X68" s="63">
        <v>2000000</v>
      </c>
      <c r="Y68" s="63">
        <f t="shared" ref="Y68:Y75" si="239">X68-D68</f>
        <v>30000</v>
      </c>
      <c r="Z68" s="63">
        <f t="shared" ref="Z68:Z75" si="240">X68-E68</f>
        <v>30000</v>
      </c>
      <c r="AA68" s="63">
        <f t="shared" si="101"/>
        <v>-300000</v>
      </c>
      <c r="AB68" s="63">
        <f t="shared" si="102"/>
        <v>30000</v>
      </c>
      <c r="AC68" s="63">
        <v>2000000</v>
      </c>
      <c r="AD68" s="63">
        <f t="shared" ref="AD68:AD75" si="241">AC68-D68</f>
        <v>30000</v>
      </c>
      <c r="AE68" s="63">
        <f t="shared" si="103"/>
        <v>0</v>
      </c>
      <c r="AF68" s="63">
        <f t="shared" si="230"/>
        <v>0</v>
      </c>
      <c r="AG68" s="63">
        <v>2000000</v>
      </c>
      <c r="AH68" s="63">
        <f t="shared" ref="AH68:AH75" si="242">AG68-D68</f>
        <v>30000</v>
      </c>
      <c r="AI68" s="63"/>
      <c r="AJ68" s="63">
        <f t="shared" si="104"/>
        <v>2000000</v>
      </c>
      <c r="AK68" s="63"/>
      <c r="AL68" s="63"/>
      <c r="AM68" s="63">
        <f t="shared" si="105"/>
        <v>2000000</v>
      </c>
      <c r="AN68" s="63">
        <v>2000000</v>
      </c>
      <c r="AO68" s="63">
        <f t="shared" si="106"/>
        <v>0</v>
      </c>
      <c r="AP68" s="63"/>
      <c r="AQ68" s="63">
        <v>2000000</v>
      </c>
      <c r="AR68" s="63">
        <f t="shared" si="107"/>
        <v>0</v>
      </c>
      <c r="AS68" s="63">
        <f t="shared" si="108"/>
        <v>0</v>
      </c>
      <c r="AT68" s="63">
        <v>2200000</v>
      </c>
      <c r="AU68" s="63">
        <f t="shared" si="109"/>
        <v>200000</v>
      </c>
      <c r="AV68" s="63">
        <f t="shared" si="110"/>
        <v>200000</v>
      </c>
      <c r="AW68" s="63">
        <f t="shared" si="111"/>
        <v>200000</v>
      </c>
      <c r="AX68" s="63"/>
      <c r="AY68" s="63">
        <v>2000000</v>
      </c>
      <c r="AZ68" s="63">
        <f t="shared" si="112"/>
        <v>0</v>
      </c>
      <c r="BA68" s="63">
        <f t="shared" si="113"/>
        <v>0</v>
      </c>
      <c r="BB68" s="63">
        <f t="shared" si="114"/>
        <v>-200000</v>
      </c>
      <c r="BC68" s="40"/>
      <c r="BD68" s="63">
        <v>2000000</v>
      </c>
      <c r="BE68" s="63">
        <f t="shared" si="115"/>
        <v>0</v>
      </c>
      <c r="BF68" s="63">
        <f t="shared" si="116"/>
        <v>0</v>
      </c>
      <c r="BG68" s="63">
        <f t="shared" si="117"/>
        <v>-200000</v>
      </c>
      <c r="BH68" s="63">
        <f t="shared" si="118"/>
        <v>0</v>
      </c>
      <c r="BI68" s="49"/>
      <c r="BJ68" s="63">
        <v>2000000</v>
      </c>
      <c r="BK68" s="64"/>
      <c r="BL68" s="63">
        <f t="shared" si="119"/>
        <v>2000000</v>
      </c>
      <c r="BM68" s="65"/>
      <c r="BN68" s="63">
        <f t="shared" si="120"/>
        <v>2000000</v>
      </c>
      <c r="BO68" s="64">
        <f t="shared" si="206"/>
        <v>0</v>
      </c>
      <c r="BP68" s="63">
        <f t="shared" si="207"/>
        <v>0</v>
      </c>
      <c r="BQ68" s="63">
        <f t="shared" si="208"/>
        <v>-200000</v>
      </c>
      <c r="BR68" s="63">
        <f t="shared" si="209"/>
        <v>0</v>
      </c>
      <c r="BS68" s="63">
        <f t="shared" si="210"/>
        <v>0</v>
      </c>
      <c r="BT68" s="49"/>
      <c r="BU68" s="49"/>
      <c r="BV68" s="48">
        <f t="shared" si="121"/>
        <v>2000000</v>
      </c>
      <c r="BW68" s="48"/>
      <c r="BX68" s="48">
        <f t="shared" si="122"/>
        <v>2000000</v>
      </c>
      <c r="BY68" s="48"/>
      <c r="BZ68" s="58">
        <v>2000000</v>
      </c>
      <c r="CA68" s="58">
        <v>2000000</v>
      </c>
      <c r="CB68" s="55">
        <f t="shared" si="233"/>
        <v>0</v>
      </c>
      <c r="CC68" s="49"/>
      <c r="CD68" s="39">
        <v>2000000</v>
      </c>
      <c r="CE68" s="58">
        <f t="shared" ref="CE68:CE75" si="243">CD68-BZ68</f>
        <v>0</v>
      </c>
      <c r="CF68" s="58">
        <f t="shared" ref="CF68:CF75" si="244">CD68-CA68</f>
        <v>0</v>
      </c>
      <c r="CG68" s="49"/>
      <c r="CH68" s="39">
        <v>2000000</v>
      </c>
      <c r="CI68" s="58">
        <f t="shared" si="126"/>
        <v>0</v>
      </c>
      <c r="CJ68" s="58">
        <f t="shared" si="127"/>
        <v>0</v>
      </c>
      <c r="CK68" s="58">
        <f t="shared" si="128"/>
        <v>0</v>
      </c>
      <c r="CL68" s="49"/>
      <c r="CM68" s="39">
        <v>2000000</v>
      </c>
      <c r="CN68" s="58">
        <f t="shared" si="160"/>
        <v>0</v>
      </c>
      <c r="CO68" s="58">
        <f t="shared" si="129"/>
        <v>0</v>
      </c>
      <c r="CP68" s="58">
        <f t="shared" si="130"/>
        <v>0</v>
      </c>
      <c r="CQ68" s="49"/>
      <c r="CR68" s="39">
        <v>2000000</v>
      </c>
      <c r="CS68" s="58">
        <f t="shared" si="131"/>
        <v>0</v>
      </c>
      <c r="CT68" s="58">
        <f t="shared" si="132"/>
        <v>0</v>
      </c>
      <c r="CU68" s="58">
        <f t="shared" si="133"/>
        <v>0</v>
      </c>
      <c r="CV68" s="58">
        <f t="shared" si="134"/>
        <v>0</v>
      </c>
      <c r="CW68" s="49"/>
      <c r="CX68" s="39">
        <v>1750000</v>
      </c>
      <c r="CY68" s="58">
        <f t="shared" si="196"/>
        <v>-250000</v>
      </c>
      <c r="CZ68" s="58">
        <f t="shared" si="211"/>
        <v>-250000</v>
      </c>
      <c r="DA68" s="58">
        <f t="shared" si="212"/>
        <v>-250000</v>
      </c>
      <c r="DB68" s="58">
        <f t="shared" si="213"/>
        <v>-250000</v>
      </c>
      <c r="DC68" s="49"/>
      <c r="DD68" s="39">
        <v>1750000</v>
      </c>
      <c r="DE68" s="58">
        <f t="shared" si="214"/>
        <v>-250000</v>
      </c>
      <c r="DF68" s="58">
        <f t="shared" si="215"/>
        <v>-250000</v>
      </c>
      <c r="DG68" s="58">
        <f t="shared" si="135"/>
        <v>0</v>
      </c>
      <c r="DH68" s="49"/>
      <c r="DI68" s="39">
        <v>1750000</v>
      </c>
      <c r="DJ68" s="74"/>
      <c r="DK68" s="76"/>
      <c r="DL68" s="58">
        <f t="shared" si="234"/>
        <v>1750000</v>
      </c>
      <c r="DM68" s="73">
        <f t="shared" si="235"/>
        <v>-250000</v>
      </c>
      <c r="DN68" s="81">
        <v>1750000</v>
      </c>
      <c r="DO68" s="10">
        <f t="shared" si="136"/>
        <v>0</v>
      </c>
      <c r="DP68" s="49"/>
      <c r="DQ68" s="78">
        <v>1750000</v>
      </c>
      <c r="DR68" s="78">
        <v>250000</v>
      </c>
      <c r="DS68" s="81">
        <f t="shared" si="179"/>
        <v>2000000</v>
      </c>
      <c r="DT68" s="11">
        <f t="shared" si="137"/>
        <v>0</v>
      </c>
      <c r="DU68" s="10">
        <f t="shared" si="138"/>
        <v>0</v>
      </c>
      <c r="DV68" s="10">
        <f t="shared" si="139"/>
        <v>250000</v>
      </c>
      <c r="DW68" s="10">
        <f t="shared" si="140"/>
        <v>250000</v>
      </c>
      <c r="DX68" s="49"/>
      <c r="DY68" s="86"/>
      <c r="DZ68" s="81">
        <v>2400000</v>
      </c>
      <c r="EA68" s="11">
        <f t="shared" si="180"/>
        <v>-2000000</v>
      </c>
      <c r="EB68" s="10">
        <f t="shared" si="181"/>
        <v>0</v>
      </c>
      <c r="EC68" s="10">
        <f t="shared" si="143"/>
        <v>650000</v>
      </c>
      <c r="ED68" s="10">
        <f t="shared" si="217"/>
        <v>650000</v>
      </c>
      <c r="EE68" s="10">
        <f t="shared" si="218"/>
        <v>400000</v>
      </c>
      <c r="EF68" s="87"/>
      <c r="EG68" s="39"/>
      <c r="EH68" s="81">
        <f t="shared" si="146"/>
        <v>2400000</v>
      </c>
      <c r="EI68" s="11">
        <f t="shared" si="182"/>
        <v>-2000000</v>
      </c>
      <c r="EJ68" s="10">
        <f t="shared" si="183"/>
        <v>400000</v>
      </c>
      <c r="EK68" s="10">
        <f t="shared" si="149"/>
        <v>650000</v>
      </c>
      <c r="EL68" s="10">
        <f t="shared" si="150"/>
        <v>650000</v>
      </c>
      <c r="EM68" s="10">
        <f t="shared" si="151"/>
        <v>400000</v>
      </c>
      <c r="EN68" s="10">
        <f t="shared" si="152"/>
        <v>0</v>
      </c>
      <c r="EO68" s="87"/>
      <c r="EP68" s="78">
        <v>2400000</v>
      </c>
      <c r="EQ68" s="81">
        <v>2400000</v>
      </c>
      <c r="ER68" s="81"/>
      <c r="ES68" s="81">
        <f t="shared" si="153"/>
        <v>2400000</v>
      </c>
      <c r="ET68" s="10">
        <f t="shared" si="154"/>
        <v>650000</v>
      </c>
      <c r="EU68" s="10">
        <f t="shared" si="155"/>
        <v>650000</v>
      </c>
      <c r="EV68" s="87"/>
      <c r="EW68" s="95"/>
      <c r="EX68" s="81">
        <v>2400000</v>
      </c>
      <c r="EY68" s="10">
        <f t="shared" si="156"/>
        <v>0</v>
      </c>
      <c r="EZ68" s="49"/>
      <c r="FA68" s="81">
        <v>2400000</v>
      </c>
      <c r="FB68" s="10">
        <f t="shared" si="77"/>
        <v>0</v>
      </c>
      <c r="FC68" s="10">
        <f t="shared" si="78"/>
        <v>0</v>
      </c>
      <c r="FD68" s="49"/>
      <c r="FE68" s="81">
        <f t="shared" si="157"/>
        <v>2400000</v>
      </c>
      <c r="FF68" s="10">
        <f t="shared" si="79"/>
        <v>0</v>
      </c>
      <c r="FG68" s="10">
        <f t="shared" si="80"/>
        <v>0</v>
      </c>
      <c r="FH68" s="10">
        <f t="shared" si="81"/>
        <v>0</v>
      </c>
      <c r="FI68" s="49"/>
      <c r="FJ68" s="81">
        <v>2400000</v>
      </c>
      <c r="FK68" s="10">
        <f t="shared" si="82"/>
        <v>0</v>
      </c>
      <c r="FL68" s="10">
        <f t="shared" si="83"/>
        <v>0</v>
      </c>
      <c r="FM68" s="10">
        <f t="shared" si="84"/>
        <v>0</v>
      </c>
      <c r="FN68" s="49"/>
      <c r="FO68" s="99">
        <f t="shared" si="158"/>
        <v>2400000</v>
      </c>
      <c r="FP68" s="10">
        <f t="shared" si="85"/>
        <v>0</v>
      </c>
      <c r="FQ68" s="10">
        <f t="shared" si="86"/>
        <v>0</v>
      </c>
      <c r="FR68" s="10">
        <f t="shared" si="87"/>
        <v>0</v>
      </c>
      <c r="FS68" s="10">
        <f t="shared" si="88"/>
        <v>0</v>
      </c>
      <c r="FT68" s="49"/>
      <c r="FU68" s="99">
        <v>2400000</v>
      </c>
      <c r="FV68" s="10">
        <f t="shared" si="89"/>
        <v>0</v>
      </c>
      <c r="FW68" s="10">
        <f t="shared" si="90"/>
        <v>0</v>
      </c>
      <c r="FX68" s="10">
        <f t="shared" si="91"/>
        <v>0</v>
      </c>
      <c r="FY68" s="10">
        <f t="shared" si="92"/>
        <v>0</v>
      </c>
      <c r="FZ68" s="49"/>
      <c r="GA68" s="99">
        <v>2400000</v>
      </c>
      <c r="GB68" s="99"/>
      <c r="GC68" s="99">
        <f t="shared" si="0"/>
        <v>2400000</v>
      </c>
      <c r="GD68" s="10">
        <f t="shared" si="58"/>
        <v>0</v>
      </c>
      <c r="GE68" s="10">
        <f t="shared" si="59"/>
        <v>0</v>
      </c>
      <c r="GF68" s="10">
        <f t="shared" si="60"/>
        <v>0</v>
      </c>
      <c r="GG68" s="10">
        <f t="shared" si="61"/>
        <v>0</v>
      </c>
      <c r="GH68" s="49"/>
      <c r="GI68" s="61">
        <v>2400000</v>
      </c>
      <c r="GJ68" s="99">
        <f t="shared" si="4"/>
        <v>0</v>
      </c>
      <c r="GK68" s="49"/>
      <c r="GL68" s="63">
        <v>2400000</v>
      </c>
      <c r="GM68" s="122">
        <f t="shared" si="5"/>
        <v>0</v>
      </c>
      <c r="GN68" s="49"/>
      <c r="GO68" s="63">
        <v>2400000</v>
      </c>
      <c r="GP68" s="122">
        <f t="shared" si="6"/>
        <v>0</v>
      </c>
      <c r="GQ68" s="122">
        <f t="shared" si="7"/>
        <v>0</v>
      </c>
      <c r="GR68" s="49"/>
      <c r="GS68" s="135">
        <f t="shared" si="8"/>
        <v>2400000</v>
      </c>
      <c r="GT68" s="130">
        <f t="shared" si="9"/>
        <v>0</v>
      </c>
      <c r="GU68" s="130">
        <f t="shared" si="10"/>
        <v>0</v>
      </c>
      <c r="GV68" s="130">
        <f t="shared" si="11"/>
        <v>0</v>
      </c>
      <c r="GW68" s="49"/>
      <c r="GX68" s="63">
        <v>3000000</v>
      </c>
      <c r="GY68" s="122">
        <f t="shared" si="12"/>
        <v>600000</v>
      </c>
      <c r="GZ68" s="122">
        <f t="shared" si="13"/>
        <v>600000</v>
      </c>
      <c r="HA68" s="122">
        <f t="shared" si="14"/>
        <v>600000</v>
      </c>
      <c r="HB68" s="122">
        <f t="shared" si="15"/>
        <v>600000</v>
      </c>
      <c r="HC68" s="49"/>
      <c r="HD68" s="63">
        <v>3000000</v>
      </c>
      <c r="HE68" s="122">
        <f t="shared" si="16"/>
        <v>600000</v>
      </c>
      <c r="HF68" s="122">
        <f t="shared" si="17"/>
        <v>600000</v>
      </c>
      <c r="HG68" s="122">
        <f t="shared" si="197"/>
        <v>600000</v>
      </c>
      <c r="HH68" s="122">
        <f t="shared" si="18"/>
        <v>0</v>
      </c>
      <c r="HI68" s="49"/>
      <c r="HJ68" s="63">
        <v>3000000</v>
      </c>
      <c r="HK68" s="122">
        <f t="shared" si="19"/>
        <v>600000</v>
      </c>
      <c r="HL68" s="122">
        <f t="shared" si="20"/>
        <v>600000</v>
      </c>
      <c r="HM68" s="122">
        <f t="shared" si="21"/>
        <v>600000</v>
      </c>
      <c r="HN68" s="122">
        <f t="shared" si="22"/>
        <v>0</v>
      </c>
      <c r="HO68" s="49"/>
      <c r="HP68" s="64"/>
      <c r="HQ68" s="64">
        <f t="shared" si="23"/>
        <v>3000000</v>
      </c>
      <c r="HR68" s="63">
        <f t="shared" si="24"/>
        <v>3000000</v>
      </c>
      <c r="HS68" s="122">
        <f t="shared" si="25"/>
        <v>600000</v>
      </c>
      <c r="HT68" s="122">
        <f t="shared" si="26"/>
        <v>600000</v>
      </c>
      <c r="HU68" s="122">
        <f t="shared" si="27"/>
        <v>0</v>
      </c>
      <c r="HV68" s="49"/>
      <c r="HW68" s="63">
        <v>2400000</v>
      </c>
      <c r="HX68" s="122">
        <f t="shared" si="28"/>
        <v>-600000</v>
      </c>
      <c r="HY68" s="49"/>
      <c r="HZ68" s="63">
        <v>3000000</v>
      </c>
      <c r="IA68" s="159">
        <f t="shared" si="29"/>
        <v>0</v>
      </c>
      <c r="IB68" s="159">
        <f t="shared" si="30"/>
        <v>600000</v>
      </c>
      <c r="IC68" s="84"/>
      <c r="ID68" s="63">
        <v>3000000</v>
      </c>
      <c r="IE68" s="159">
        <f t="shared" si="31"/>
        <v>0</v>
      </c>
      <c r="IF68" s="159">
        <f t="shared" si="32"/>
        <v>600000</v>
      </c>
      <c r="IG68" s="159">
        <f t="shared" si="33"/>
        <v>0</v>
      </c>
      <c r="IH68" s="84"/>
      <c r="IJ68" s="63">
        <v>3000000</v>
      </c>
      <c r="IK68" s="159">
        <f t="shared" si="34"/>
        <v>0</v>
      </c>
      <c r="IL68" s="159">
        <f t="shared" si="35"/>
        <v>600000</v>
      </c>
      <c r="IM68" s="159">
        <f t="shared" si="36"/>
        <v>0</v>
      </c>
      <c r="IN68" s="84"/>
      <c r="IO68" s="63">
        <v>3000000</v>
      </c>
      <c r="IP68" s="159">
        <f t="shared" si="37"/>
        <v>0</v>
      </c>
      <c r="IQ68" s="159">
        <f t="shared" si="38"/>
        <v>600000</v>
      </c>
      <c r="IR68" s="159">
        <f t="shared" si="39"/>
        <v>0</v>
      </c>
      <c r="IS68" s="159">
        <f t="shared" si="40"/>
        <v>0</v>
      </c>
      <c r="IT68" s="84"/>
      <c r="IU68" s="63">
        <v>3000000</v>
      </c>
      <c r="IV68" s="159">
        <f t="shared" si="41"/>
        <v>0</v>
      </c>
      <c r="IW68" s="159">
        <f t="shared" si="42"/>
        <v>600000</v>
      </c>
      <c r="IX68" s="159">
        <f t="shared" si="43"/>
        <v>0</v>
      </c>
      <c r="IY68" s="159">
        <f t="shared" si="44"/>
        <v>0</v>
      </c>
      <c r="IZ68" s="84"/>
      <c r="JA68" s="63">
        <v>3000000</v>
      </c>
      <c r="JB68" s="159">
        <f t="shared" si="45"/>
        <v>0</v>
      </c>
      <c r="JC68" s="159">
        <f t="shared" si="46"/>
        <v>600000</v>
      </c>
      <c r="JD68" s="159">
        <f t="shared" si="47"/>
        <v>0</v>
      </c>
      <c r="JE68" s="159">
        <f t="shared" si="48"/>
        <v>0</v>
      </c>
      <c r="JF68" s="159">
        <f t="shared" si="49"/>
        <v>0</v>
      </c>
      <c r="JG68" s="84"/>
      <c r="JH68" s="63">
        <v>2400000</v>
      </c>
      <c r="JI68" s="159">
        <f t="shared" si="50"/>
        <v>0</v>
      </c>
      <c r="JJ68" s="159">
        <f t="shared" si="51"/>
        <v>-600000</v>
      </c>
      <c r="JK68" s="77"/>
      <c r="JL68" s="64">
        <v>3000000</v>
      </c>
      <c r="JM68" s="159">
        <f t="shared" si="52"/>
        <v>0</v>
      </c>
      <c r="JN68" s="159">
        <f t="shared" si="53"/>
        <v>600000</v>
      </c>
      <c r="JO68" s="13"/>
      <c r="JP68" s="88"/>
    </row>
    <row r="69" spans="1:276" ht="14.25" customHeight="1" x14ac:dyDescent="0.2">
      <c r="A69" s="9" t="s">
        <v>663</v>
      </c>
      <c r="B69" s="171"/>
      <c r="C69" s="12" t="s">
        <v>664</v>
      </c>
      <c r="D69" s="65">
        <v>394000</v>
      </c>
      <c r="E69" s="65">
        <v>394000</v>
      </c>
      <c r="F69" s="10">
        <f t="shared" si="93"/>
        <v>0</v>
      </c>
      <c r="G69" s="10">
        <v>400000</v>
      </c>
      <c r="H69" s="10">
        <f t="shared" si="94"/>
        <v>6000</v>
      </c>
      <c r="I69" s="10">
        <f>G69-E69</f>
        <v>6000</v>
      </c>
      <c r="J69" s="13"/>
      <c r="K69" s="63">
        <v>500000</v>
      </c>
      <c r="L69" s="63">
        <f t="shared" si="95"/>
        <v>106000</v>
      </c>
      <c r="M69" s="63">
        <f>K69-E69</f>
        <v>106000</v>
      </c>
      <c r="N69" s="63">
        <f t="shared" si="96"/>
        <v>100000</v>
      </c>
      <c r="O69" s="63">
        <v>500000</v>
      </c>
      <c r="P69" s="63">
        <f t="shared" si="97"/>
        <v>106000</v>
      </c>
      <c r="Q69" s="63">
        <f>O69-E69</f>
        <v>106000</v>
      </c>
      <c r="R69" s="63">
        <f t="shared" si="98"/>
        <v>0</v>
      </c>
      <c r="S69" s="63">
        <v>500000</v>
      </c>
      <c r="T69" s="63">
        <f t="shared" si="99"/>
        <v>106000</v>
      </c>
      <c r="U69" s="63">
        <f t="shared" si="238"/>
        <v>106000</v>
      </c>
      <c r="V69" s="63">
        <f t="shared" si="159"/>
        <v>0</v>
      </c>
      <c r="W69" s="63">
        <f t="shared" si="100"/>
        <v>0</v>
      </c>
      <c r="X69" s="63">
        <v>500000</v>
      </c>
      <c r="Y69" s="63">
        <f t="shared" si="239"/>
        <v>106000</v>
      </c>
      <c r="Z69" s="63">
        <f t="shared" si="240"/>
        <v>106000</v>
      </c>
      <c r="AA69" s="63">
        <f t="shared" si="101"/>
        <v>0</v>
      </c>
      <c r="AB69" s="63">
        <f t="shared" si="102"/>
        <v>0</v>
      </c>
      <c r="AC69" s="63">
        <v>500000</v>
      </c>
      <c r="AD69" s="63">
        <f t="shared" si="241"/>
        <v>106000</v>
      </c>
      <c r="AE69" s="63">
        <f t="shared" si="103"/>
        <v>0</v>
      </c>
      <c r="AF69" s="63">
        <f t="shared" si="230"/>
        <v>0</v>
      </c>
      <c r="AG69" s="63">
        <v>500000</v>
      </c>
      <c r="AH69" s="63">
        <f t="shared" si="242"/>
        <v>106000</v>
      </c>
      <c r="AI69" s="63"/>
      <c r="AJ69" s="63">
        <f t="shared" si="104"/>
        <v>500000</v>
      </c>
      <c r="AK69" s="63"/>
      <c r="AL69" s="63"/>
      <c r="AM69" s="63">
        <f t="shared" si="105"/>
        <v>500000</v>
      </c>
      <c r="AN69" s="63">
        <v>500000</v>
      </c>
      <c r="AO69" s="63">
        <f t="shared" si="106"/>
        <v>0</v>
      </c>
      <c r="AP69" s="63"/>
      <c r="AQ69" s="63">
        <v>400000</v>
      </c>
      <c r="AR69" s="63">
        <f t="shared" si="107"/>
        <v>-100000</v>
      </c>
      <c r="AS69" s="63">
        <f t="shared" si="108"/>
        <v>-100000</v>
      </c>
      <c r="AT69" s="63">
        <v>500000</v>
      </c>
      <c r="AU69" s="63">
        <f t="shared" si="109"/>
        <v>0</v>
      </c>
      <c r="AV69" s="63">
        <f t="shared" si="110"/>
        <v>0</v>
      </c>
      <c r="AW69" s="63">
        <f t="shared" si="111"/>
        <v>100000</v>
      </c>
      <c r="AX69" s="63"/>
      <c r="AY69" s="63">
        <v>750000</v>
      </c>
      <c r="AZ69" s="63">
        <f t="shared" si="112"/>
        <v>250000</v>
      </c>
      <c r="BA69" s="63">
        <f t="shared" si="113"/>
        <v>250000</v>
      </c>
      <c r="BB69" s="63">
        <f t="shared" si="114"/>
        <v>250000</v>
      </c>
      <c r="BC69" s="40"/>
      <c r="BD69" s="63">
        <v>750000</v>
      </c>
      <c r="BE69" s="63">
        <f t="shared" si="115"/>
        <v>250000</v>
      </c>
      <c r="BF69" s="63">
        <f t="shared" si="116"/>
        <v>250000</v>
      </c>
      <c r="BG69" s="63">
        <f t="shared" si="117"/>
        <v>250000</v>
      </c>
      <c r="BH69" s="63">
        <f t="shared" si="118"/>
        <v>0</v>
      </c>
      <c r="BI69" s="49"/>
      <c r="BJ69" s="63">
        <v>500000</v>
      </c>
      <c r="BK69" s="64"/>
      <c r="BL69" s="63">
        <f t="shared" si="119"/>
        <v>500000</v>
      </c>
      <c r="BM69" s="65"/>
      <c r="BN69" s="63">
        <f t="shared" si="120"/>
        <v>500000</v>
      </c>
      <c r="BO69" s="64">
        <f t="shared" si="206"/>
        <v>0</v>
      </c>
      <c r="BP69" s="63">
        <f t="shared" si="207"/>
        <v>0</v>
      </c>
      <c r="BQ69" s="63">
        <f t="shared" si="208"/>
        <v>0</v>
      </c>
      <c r="BR69" s="63">
        <f t="shared" si="209"/>
        <v>-250000</v>
      </c>
      <c r="BS69" s="63">
        <f t="shared" si="210"/>
        <v>0</v>
      </c>
      <c r="BT69" s="49"/>
      <c r="BU69" s="49"/>
      <c r="BV69" s="48">
        <f t="shared" si="121"/>
        <v>500000</v>
      </c>
      <c r="BW69" s="48"/>
      <c r="BX69" s="48">
        <f t="shared" si="122"/>
        <v>500000</v>
      </c>
      <c r="BY69" s="48"/>
      <c r="BZ69" s="58">
        <v>500000</v>
      </c>
      <c r="CA69" s="58">
        <v>500000</v>
      </c>
      <c r="CB69" s="55">
        <f t="shared" si="233"/>
        <v>0</v>
      </c>
      <c r="CC69" s="49"/>
      <c r="CD69" s="39">
        <v>400000</v>
      </c>
      <c r="CE69" s="58">
        <f t="shared" si="243"/>
        <v>-100000</v>
      </c>
      <c r="CF69" s="58">
        <f t="shared" si="244"/>
        <v>-100000</v>
      </c>
      <c r="CG69" s="49"/>
      <c r="CH69" s="39">
        <f>400000+100000</f>
        <v>500000</v>
      </c>
      <c r="CI69" s="58">
        <f t="shared" si="126"/>
        <v>0</v>
      </c>
      <c r="CJ69" s="58">
        <f t="shared" si="127"/>
        <v>0</v>
      </c>
      <c r="CK69" s="58">
        <f t="shared" si="128"/>
        <v>100000</v>
      </c>
      <c r="CL69" s="49"/>
      <c r="CM69" s="39">
        <v>600000</v>
      </c>
      <c r="CN69" s="58">
        <f t="shared" si="160"/>
        <v>100000</v>
      </c>
      <c r="CO69" s="58">
        <f t="shared" si="129"/>
        <v>100000</v>
      </c>
      <c r="CP69" s="58">
        <f t="shared" si="130"/>
        <v>100000</v>
      </c>
      <c r="CQ69" s="49"/>
      <c r="CR69" s="39">
        <v>600000</v>
      </c>
      <c r="CS69" s="58">
        <f t="shared" si="131"/>
        <v>100000</v>
      </c>
      <c r="CT69" s="58">
        <f t="shared" si="132"/>
        <v>100000</v>
      </c>
      <c r="CU69" s="58">
        <f t="shared" si="133"/>
        <v>100000</v>
      </c>
      <c r="CV69" s="58">
        <f t="shared" si="134"/>
        <v>0</v>
      </c>
      <c r="CW69" s="49"/>
      <c r="CX69" s="39">
        <v>475000</v>
      </c>
      <c r="CY69" s="58">
        <f t="shared" si="196"/>
        <v>-25000</v>
      </c>
      <c r="CZ69" s="58">
        <f t="shared" si="211"/>
        <v>-25000</v>
      </c>
      <c r="DA69" s="58">
        <f t="shared" si="212"/>
        <v>-25000</v>
      </c>
      <c r="DB69" s="58">
        <f t="shared" si="213"/>
        <v>-125000</v>
      </c>
      <c r="DC69" s="49"/>
      <c r="DD69" s="39">
        <v>475000</v>
      </c>
      <c r="DE69" s="58">
        <f t="shared" si="214"/>
        <v>-25000</v>
      </c>
      <c r="DF69" s="58">
        <f t="shared" si="215"/>
        <v>-25000</v>
      </c>
      <c r="DG69" s="58">
        <f t="shared" si="135"/>
        <v>0</v>
      </c>
      <c r="DH69" s="49"/>
      <c r="DI69" s="39">
        <v>475000</v>
      </c>
      <c r="DJ69" s="74"/>
      <c r="DK69" s="76"/>
      <c r="DL69" s="58">
        <f t="shared" si="234"/>
        <v>475000</v>
      </c>
      <c r="DM69" s="73">
        <f t="shared" si="235"/>
        <v>-25000</v>
      </c>
      <c r="DN69" s="81">
        <v>475000</v>
      </c>
      <c r="DO69" s="10">
        <f t="shared" si="136"/>
        <v>0</v>
      </c>
      <c r="DP69" s="49"/>
      <c r="DQ69" s="78">
        <v>750000</v>
      </c>
      <c r="DR69" s="78"/>
      <c r="DS69" s="81">
        <f t="shared" si="179"/>
        <v>750000</v>
      </c>
      <c r="DT69" s="11">
        <f t="shared" si="137"/>
        <v>275000</v>
      </c>
      <c r="DU69" s="10">
        <f t="shared" si="138"/>
        <v>275000</v>
      </c>
      <c r="DV69" s="10">
        <f t="shared" si="139"/>
        <v>275000</v>
      </c>
      <c r="DW69" s="10">
        <f t="shared" si="140"/>
        <v>275000</v>
      </c>
      <c r="DX69" s="49"/>
      <c r="DY69" s="86"/>
      <c r="DZ69" s="81">
        <v>475000</v>
      </c>
      <c r="EA69" s="11">
        <f t="shared" si="180"/>
        <v>-750000</v>
      </c>
      <c r="EB69" s="10">
        <f t="shared" si="181"/>
        <v>-275000</v>
      </c>
      <c r="EC69" s="10">
        <f t="shared" si="143"/>
        <v>0</v>
      </c>
      <c r="ED69" s="10">
        <f t="shared" si="217"/>
        <v>0</v>
      </c>
      <c r="EE69" s="10">
        <f t="shared" si="218"/>
        <v>-275000</v>
      </c>
      <c r="EF69" s="87"/>
      <c r="EG69" s="39">
        <f>750000-475000</f>
        <v>275000</v>
      </c>
      <c r="EH69" s="81">
        <f t="shared" si="146"/>
        <v>750000</v>
      </c>
      <c r="EI69" s="11">
        <f t="shared" si="182"/>
        <v>-750000</v>
      </c>
      <c r="EJ69" s="10">
        <f t="shared" si="183"/>
        <v>0</v>
      </c>
      <c r="EK69" s="10">
        <f t="shared" si="149"/>
        <v>275000</v>
      </c>
      <c r="EL69" s="10">
        <f t="shared" si="150"/>
        <v>275000</v>
      </c>
      <c r="EM69" s="10">
        <f t="shared" si="151"/>
        <v>0</v>
      </c>
      <c r="EN69" s="10">
        <f t="shared" si="152"/>
        <v>275000</v>
      </c>
      <c r="EO69" s="87" t="s">
        <v>420</v>
      </c>
      <c r="EP69" s="78">
        <v>750000</v>
      </c>
      <c r="EQ69" s="81">
        <v>750000</v>
      </c>
      <c r="ER69" s="81"/>
      <c r="ES69" s="81">
        <f t="shared" si="153"/>
        <v>750000</v>
      </c>
      <c r="ET69" s="10">
        <f t="shared" si="154"/>
        <v>275000</v>
      </c>
      <c r="EU69" s="10">
        <f t="shared" si="155"/>
        <v>275000</v>
      </c>
      <c r="EV69" s="87"/>
      <c r="EW69" s="95"/>
      <c r="EX69" s="81">
        <v>750000</v>
      </c>
      <c r="EY69" s="10">
        <f t="shared" si="156"/>
        <v>0</v>
      </c>
      <c r="EZ69" s="49"/>
      <c r="FA69" s="81">
        <v>1000000</v>
      </c>
      <c r="FB69" s="10">
        <f t="shared" si="77"/>
        <v>250000</v>
      </c>
      <c r="FC69" s="10">
        <f t="shared" si="78"/>
        <v>250000</v>
      </c>
      <c r="FD69" s="49"/>
      <c r="FE69" s="81">
        <f t="shared" si="157"/>
        <v>1000000</v>
      </c>
      <c r="FF69" s="10">
        <f t="shared" si="79"/>
        <v>250000</v>
      </c>
      <c r="FG69" s="10">
        <f t="shared" si="80"/>
        <v>250000</v>
      </c>
      <c r="FH69" s="10">
        <f t="shared" si="81"/>
        <v>0</v>
      </c>
      <c r="FI69" s="49"/>
      <c r="FJ69" s="81">
        <v>750000</v>
      </c>
      <c r="FK69" s="10">
        <f t="shared" si="82"/>
        <v>0</v>
      </c>
      <c r="FL69" s="10">
        <f t="shared" si="83"/>
        <v>0</v>
      </c>
      <c r="FM69" s="10">
        <f t="shared" si="84"/>
        <v>-250000</v>
      </c>
      <c r="FN69" s="49"/>
      <c r="FO69" s="99">
        <f t="shared" si="158"/>
        <v>750000</v>
      </c>
      <c r="FP69" s="10">
        <f t="shared" si="85"/>
        <v>0</v>
      </c>
      <c r="FQ69" s="10">
        <f t="shared" si="86"/>
        <v>0</v>
      </c>
      <c r="FR69" s="10">
        <f t="shared" si="87"/>
        <v>-250000</v>
      </c>
      <c r="FS69" s="10">
        <f t="shared" si="88"/>
        <v>0</v>
      </c>
      <c r="FT69" s="49"/>
      <c r="FU69" s="99">
        <v>1000000</v>
      </c>
      <c r="FV69" s="10">
        <f t="shared" si="89"/>
        <v>250000</v>
      </c>
      <c r="FW69" s="10">
        <f t="shared" si="90"/>
        <v>250000</v>
      </c>
      <c r="FX69" s="10">
        <f t="shared" si="91"/>
        <v>0</v>
      </c>
      <c r="FY69" s="10">
        <f t="shared" si="92"/>
        <v>250000</v>
      </c>
      <c r="FZ69" s="49"/>
      <c r="GA69" s="99">
        <v>1000000</v>
      </c>
      <c r="GB69" s="99"/>
      <c r="GC69" s="99">
        <f t="shared" si="0"/>
        <v>1000000</v>
      </c>
      <c r="GD69" s="10">
        <f t="shared" si="58"/>
        <v>250000</v>
      </c>
      <c r="GE69" s="10">
        <f t="shared" si="59"/>
        <v>250000</v>
      </c>
      <c r="GF69" s="10">
        <f t="shared" si="60"/>
        <v>0</v>
      </c>
      <c r="GG69" s="10">
        <f t="shared" si="61"/>
        <v>250000</v>
      </c>
      <c r="GH69" s="49"/>
      <c r="GI69" s="61">
        <v>1000000</v>
      </c>
      <c r="GJ69" s="99">
        <f t="shared" si="4"/>
        <v>0</v>
      </c>
      <c r="GK69" s="49"/>
      <c r="GL69" s="63">
        <v>1000000</v>
      </c>
      <c r="GM69" s="122">
        <f t="shared" si="5"/>
        <v>0</v>
      </c>
      <c r="GN69" s="49"/>
      <c r="GO69" s="63">
        <v>1000000</v>
      </c>
      <c r="GP69" s="122">
        <f t="shared" si="6"/>
        <v>0</v>
      </c>
      <c r="GQ69" s="122">
        <f t="shared" si="7"/>
        <v>0</v>
      </c>
      <c r="GR69" s="49"/>
      <c r="GS69" s="135">
        <f t="shared" si="8"/>
        <v>1000000</v>
      </c>
      <c r="GT69" s="130">
        <f t="shared" si="9"/>
        <v>0</v>
      </c>
      <c r="GU69" s="130">
        <f t="shared" si="10"/>
        <v>0</v>
      </c>
      <c r="GV69" s="130">
        <f t="shared" si="11"/>
        <v>0</v>
      </c>
      <c r="GW69" s="49"/>
      <c r="GX69" s="63">
        <v>1000000</v>
      </c>
      <c r="GY69" s="122">
        <f t="shared" si="12"/>
        <v>0</v>
      </c>
      <c r="GZ69" s="122">
        <f t="shared" si="13"/>
        <v>0</v>
      </c>
      <c r="HA69" s="122">
        <f t="shared" si="14"/>
        <v>0</v>
      </c>
      <c r="HB69" s="122">
        <f t="shared" si="15"/>
        <v>0</v>
      </c>
      <c r="HC69" s="49"/>
      <c r="HD69" s="63">
        <v>1000000</v>
      </c>
      <c r="HE69" s="122">
        <f t="shared" si="16"/>
        <v>0</v>
      </c>
      <c r="HF69" s="122">
        <f t="shared" si="17"/>
        <v>0</v>
      </c>
      <c r="HG69" s="122">
        <f t="shared" si="197"/>
        <v>0</v>
      </c>
      <c r="HH69" s="122">
        <f t="shared" si="18"/>
        <v>0</v>
      </c>
      <c r="HI69" s="49"/>
      <c r="HJ69" s="63">
        <v>1000000</v>
      </c>
      <c r="HK69" s="122">
        <f t="shared" si="19"/>
        <v>0</v>
      </c>
      <c r="HL69" s="122">
        <f t="shared" si="20"/>
        <v>0</v>
      </c>
      <c r="HM69" s="122">
        <f t="shared" si="21"/>
        <v>0</v>
      </c>
      <c r="HN69" s="122">
        <f t="shared" si="22"/>
        <v>0</v>
      </c>
      <c r="HO69" s="49"/>
      <c r="HP69" s="64"/>
      <c r="HQ69" s="64">
        <f t="shared" si="23"/>
        <v>1000000</v>
      </c>
      <c r="HR69" s="63">
        <f t="shared" si="24"/>
        <v>1000000</v>
      </c>
      <c r="HS69" s="122">
        <f t="shared" si="25"/>
        <v>0</v>
      </c>
      <c r="HT69" s="122">
        <f t="shared" si="26"/>
        <v>0</v>
      </c>
      <c r="HU69" s="122">
        <f t="shared" si="27"/>
        <v>0</v>
      </c>
      <c r="HV69" s="49"/>
      <c r="HW69" s="63">
        <v>1000000</v>
      </c>
      <c r="HX69" s="122">
        <f t="shared" si="28"/>
        <v>0</v>
      </c>
      <c r="HY69" s="49"/>
      <c r="HZ69" s="63">
        <v>1200000</v>
      </c>
      <c r="IA69" s="159">
        <f t="shared" si="29"/>
        <v>200000</v>
      </c>
      <c r="IB69" s="159">
        <f t="shared" si="30"/>
        <v>200000</v>
      </c>
      <c r="IC69" s="84"/>
      <c r="ID69" s="63">
        <v>1200000</v>
      </c>
      <c r="IE69" s="159">
        <f t="shared" si="31"/>
        <v>200000</v>
      </c>
      <c r="IF69" s="159">
        <f t="shared" si="32"/>
        <v>200000</v>
      </c>
      <c r="IG69" s="159">
        <f t="shared" si="33"/>
        <v>0</v>
      </c>
      <c r="IH69" s="84"/>
      <c r="IJ69" s="63">
        <v>1200000</v>
      </c>
      <c r="IK69" s="159">
        <f t="shared" si="34"/>
        <v>200000</v>
      </c>
      <c r="IL69" s="159">
        <f t="shared" si="35"/>
        <v>200000</v>
      </c>
      <c r="IM69" s="159">
        <f t="shared" si="36"/>
        <v>0</v>
      </c>
      <c r="IN69" s="84"/>
      <c r="IO69" s="63">
        <v>1200000</v>
      </c>
      <c r="IP69" s="159">
        <f t="shared" si="37"/>
        <v>200000</v>
      </c>
      <c r="IQ69" s="159">
        <f t="shared" si="38"/>
        <v>200000</v>
      </c>
      <c r="IR69" s="159">
        <f t="shared" si="39"/>
        <v>0</v>
      </c>
      <c r="IS69" s="159">
        <f t="shared" si="40"/>
        <v>0</v>
      </c>
      <c r="IT69" s="84"/>
      <c r="IU69" s="63">
        <v>1200000</v>
      </c>
      <c r="IV69" s="159">
        <f t="shared" si="41"/>
        <v>200000</v>
      </c>
      <c r="IW69" s="159">
        <f t="shared" si="42"/>
        <v>200000</v>
      </c>
      <c r="IX69" s="159">
        <f t="shared" si="43"/>
        <v>0</v>
      </c>
      <c r="IY69" s="159">
        <f t="shared" si="44"/>
        <v>0</v>
      </c>
      <c r="IZ69" s="84"/>
      <c r="JA69" s="63">
        <v>1200000</v>
      </c>
      <c r="JB69" s="159">
        <f t="shared" si="45"/>
        <v>200000</v>
      </c>
      <c r="JC69" s="159">
        <f t="shared" si="46"/>
        <v>200000</v>
      </c>
      <c r="JD69" s="159">
        <f t="shared" si="47"/>
        <v>0</v>
      </c>
      <c r="JE69" s="159">
        <f t="shared" si="48"/>
        <v>0</v>
      </c>
      <c r="JF69" s="159">
        <f t="shared" si="49"/>
        <v>0</v>
      </c>
      <c r="JG69" s="84"/>
      <c r="JH69" s="63">
        <v>1200000</v>
      </c>
      <c r="JI69" s="159">
        <f t="shared" si="50"/>
        <v>200000</v>
      </c>
      <c r="JJ69" s="159">
        <f t="shared" si="51"/>
        <v>0</v>
      </c>
      <c r="JK69" s="77"/>
      <c r="JL69" s="64">
        <v>1200000</v>
      </c>
      <c r="JM69" s="159">
        <f t="shared" si="52"/>
        <v>0</v>
      </c>
      <c r="JN69" s="159">
        <f t="shared" si="53"/>
        <v>0</v>
      </c>
      <c r="JO69" s="13"/>
      <c r="JP69" s="88"/>
    </row>
    <row r="70" spans="1:276" ht="12.75" hidden="1" customHeight="1" x14ac:dyDescent="0.2">
      <c r="A70" s="9" t="s">
        <v>665</v>
      </c>
      <c r="B70" s="171"/>
      <c r="C70" s="12" t="s">
        <v>666</v>
      </c>
      <c r="D70" s="65">
        <v>12000</v>
      </c>
      <c r="E70" s="65">
        <v>0</v>
      </c>
      <c r="F70" s="10">
        <f t="shared" si="93"/>
        <v>-12000</v>
      </c>
      <c r="G70" s="10">
        <v>0</v>
      </c>
      <c r="H70" s="10">
        <f t="shared" si="94"/>
        <v>-12000</v>
      </c>
      <c r="I70" s="10">
        <f>G70-E70</f>
        <v>0</v>
      </c>
      <c r="J70" s="13"/>
      <c r="K70" s="63">
        <v>0</v>
      </c>
      <c r="L70" s="63">
        <f t="shared" si="95"/>
        <v>-12000</v>
      </c>
      <c r="M70" s="63">
        <f>K70-E70</f>
        <v>0</v>
      </c>
      <c r="N70" s="63">
        <f t="shared" si="96"/>
        <v>0</v>
      </c>
      <c r="O70" s="63">
        <v>200000</v>
      </c>
      <c r="P70" s="63">
        <f t="shared" si="97"/>
        <v>188000</v>
      </c>
      <c r="Q70" s="63">
        <f>O70-E70</f>
        <v>200000</v>
      </c>
      <c r="R70" s="63">
        <f t="shared" si="98"/>
        <v>200000</v>
      </c>
      <c r="S70" s="63">
        <v>200000</v>
      </c>
      <c r="T70" s="63">
        <f t="shared" si="99"/>
        <v>188000</v>
      </c>
      <c r="U70" s="63">
        <f t="shared" si="238"/>
        <v>200000</v>
      </c>
      <c r="V70" s="63">
        <f t="shared" si="159"/>
        <v>200000</v>
      </c>
      <c r="W70" s="63">
        <f t="shared" si="100"/>
        <v>0</v>
      </c>
      <c r="X70" s="63">
        <v>200000</v>
      </c>
      <c r="Y70" s="63">
        <f t="shared" si="239"/>
        <v>188000</v>
      </c>
      <c r="Z70" s="63">
        <f t="shared" si="240"/>
        <v>200000</v>
      </c>
      <c r="AA70" s="63">
        <f t="shared" si="101"/>
        <v>200000</v>
      </c>
      <c r="AB70" s="63">
        <f t="shared" si="102"/>
        <v>0</v>
      </c>
      <c r="AC70" s="63">
        <v>200000</v>
      </c>
      <c r="AD70" s="63">
        <f t="shared" si="241"/>
        <v>188000</v>
      </c>
      <c r="AE70" s="63">
        <f t="shared" si="103"/>
        <v>0</v>
      </c>
      <c r="AF70" s="63">
        <f t="shared" si="230"/>
        <v>0</v>
      </c>
      <c r="AG70" s="63">
        <v>200000</v>
      </c>
      <c r="AH70" s="63">
        <f t="shared" si="242"/>
        <v>188000</v>
      </c>
      <c r="AI70" s="63"/>
      <c r="AJ70" s="63">
        <f t="shared" si="104"/>
        <v>200000</v>
      </c>
      <c r="AK70" s="63"/>
      <c r="AL70" s="63"/>
      <c r="AM70" s="63">
        <f t="shared" si="105"/>
        <v>200000</v>
      </c>
      <c r="AN70" s="63">
        <v>0</v>
      </c>
      <c r="AO70" s="63">
        <f t="shared" si="106"/>
        <v>-200000</v>
      </c>
      <c r="AP70" s="63"/>
      <c r="AQ70" s="63">
        <v>0</v>
      </c>
      <c r="AR70" s="63">
        <f t="shared" si="107"/>
        <v>-200000</v>
      </c>
      <c r="AS70" s="63">
        <f t="shared" si="108"/>
        <v>0</v>
      </c>
      <c r="AT70" s="63">
        <v>0</v>
      </c>
      <c r="AU70" s="63">
        <f t="shared" si="109"/>
        <v>-200000</v>
      </c>
      <c r="AV70" s="63">
        <f t="shared" si="110"/>
        <v>0</v>
      </c>
      <c r="AW70" s="63">
        <f t="shared" si="111"/>
        <v>0</v>
      </c>
      <c r="AX70" s="63"/>
      <c r="AY70" s="63">
        <v>0</v>
      </c>
      <c r="AZ70" s="63">
        <f t="shared" si="112"/>
        <v>-200000</v>
      </c>
      <c r="BA70" s="63">
        <f t="shared" si="113"/>
        <v>0</v>
      </c>
      <c r="BB70" s="63">
        <f t="shared" si="114"/>
        <v>0</v>
      </c>
      <c r="BC70" s="40"/>
      <c r="BD70" s="63">
        <v>0</v>
      </c>
      <c r="BE70" s="63">
        <f t="shared" si="115"/>
        <v>-200000</v>
      </c>
      <c r="BF70" s="63">
        <f t="shared" si="116"/>
        <v>0</v>
      </c>
      <c r="BG70" s="63">
        <f t="shared" si="117"/>
        <v>0</v>
      </c>
      <c r="BH70" s="63">
        <f t="shared" si="118"/>
        <v>0</v>
      </c>
      <c r="BI70" s="49"/>
      <c r="BJ70" s="63">
        <v>0</v>
      </c>
      <c r="BK70" s="64"/>
      <c r="BL70" s="63">
        <f t="shared" si="119"/>
        <v>0</v>
      </c>
      <c r="BM70" s="65"/>
      <c r="BN70" s="63">
        <f t="shared" si="120"/>
        <v>0</v>
      </c>
      <c r="BO70" s="64">
        <f t="shared" si="206"/>
        <v>-200000</v>
      </c>
      <c r="BP70" s="63">
        <f t="shared" si="207"/>
        <v>0</v>
      </c>
      <c r="BQ70" s="63">
        <f t="shared" si="208"/>
        <v>0</v>
      </c>
      <c r="BR70" s="63">
        <f t="shared" si="209"/>
        <v>0</v>
      </c>
      <c r="BS70" s="63">
        <f t="shared" si="210"/>
        <v>0</v>
      </c>
      <c r="BT70" s="49"/>
      <c r="BU70" s="49"/>
      <c r="BV70" s="48">
        <f t="shared" si="121"/>
        <v>0</v>
      </c>
      <c r="BW70" s="48"/>
      <c r="BX70" s="48">
        <f t="shared" si="122"/>
        <v>0</v>
      </c>
      <c r="BY70" s="48"/>
      <c r="BZ70" s="71"/>
      <c r="CA70" s="58">
        <v>0</v>
      </c>
      <c r="CB70" s="55">
        <f>CA70-BZ74</f>
        <v>-110000</v>
      </c>
      <c r="CC70" s="49"/>
      <c r="CD70" s="39">
        <v>0</v>
      </c>
      <c r="CE70" s="58">
        <f t="shared" si="243"/>
        <v>0</v>
      </c>
      <c r="CF70" s="58">
        <f t="shared" si="244"/>
        <v>0</v>
      </c>
      <c r="CG70" s="49"/>
      <c r="CH70" s="39">
        <v>0</v>
      </c>
      <c r="CI70" s="58">
        <f t="shared" si="126"/>
        <v>0</v>
      </c>
      <c r="CJ70" s="58">
        <f t="shared" si="127"/>
        <v>0</v>
      </c>
      <c r="CK70" s="58">
        <f t="shared" si="128"/>
        <v>0</v>
      </c>
      <c r="CL70" s="49"/>
      <c r="CM70" s="39"/>
      <c r="CN70" s="58">
        <f t="shared" si="160"/>
        <v>0</v>
      </c>
      <c r="CO70" s="58">
        <f t="shared" si="129"/>
        <v>0</v>
      </c>
      <c r="CP70" s="58">
        <f t="shared" si="130"/>
        <v>0</v>
      </c>
      <c r="CQ70" s="49"/>
      <c r="CR70" s="39"/>
      <c r="CS70" s="58">
        <f t="shared" si="131"/>
        <v>0</v>
      </c>
      <c r="CT70" s="58">
        <f t="shared" si="132"/>
        <v>0</v>
      </c>
      <c r="CU70" s="58">
        <f t="shared" si="133"/>
        <v>0</v>
      </c>
      <c r="CV70" s="58">
        <f t="shared" si="134"/>
        <v>0</v>
      </c>
      <c r="CW70" s="49"/>
      <c r="CX70" s="39"/>
      <c r="CY70" s="58">
        <f t="shared" si="196"/>
        <v>0</v>
      </c>
      <c r="CZ70" s="58">
        <f t="shared" si="211"/>
        <v>0</v>
      </c>
      <c r="DA70" s="58">
        <f t="shared" si="212"/>
        <v>0</v>
      </c>
      <c r="DB70" s="58">
        <f t="shared" si="213"/>
        <v>0</v>
      </c>
      <c r="DC70" s="49"/>
      <c r="DD70" s="39"/>
      <c r="DE70" s="58">
        <f t="shared" si="214"/>
        <v>0</v>
      </c>
      <c r="DF70" s="58">
        <f t="shared" si="215"/>
        <v>0</v>
      </c>
      <c r="DG70" s="58">
        <f t="shared" si="135"/>
        <v>0</v>
      </c>
      <c r="DH70" s="49"/>
      <c r="DI70" s="39"/>
      <c r="DJ70" s="49"/>
      <c r="DK70" s="61"/>
      <c r="DL70" s="58">
        <f t="shared" si="234"/>
        <v>0</v>
      </c>
      <c r="DM70" s="73">
        <f t="shared" si="235"/>
        <v>0</v>
      </c>
      <c r="DN70" s="81">
        <v>0</v>
      </c>
      <c r="DO70" s="10">
        <f t="shared" si="136"/>
        <v>0</v>
      </c>
      <c r="DP70" s="49"/>
      <c r="DQ70" s="78"/>
      <c r="DR70" s="78"/>
      <c r="DS70" s="81">
        <f t="shared" si="179"/>
        <v>0</v>
      </c>
      <c r="DT70" s="11">
        <f t="shared" si="137"/>
        <v>0</v>
      </c>
      <c r="DU70" s="10">
        <f t="shared" si="138"/>
        <v>0</v>
      </c>
      <c r="DV70" s="10">
        <f t="shared" si="139"/>
        <v>0</v>
      </c>
      <c r="DW70" s="10">
        <f t="shared" si="140"/>
        <v>0</v>
      </c>
      <c r="DX70" s="49"/>
      <c r="DY70" s="86"/>
      <c r="DZ70" s="81"/>
      <c r="EA70" s="11">
        <f t="shared" si="180"/>
        <v>0</v>
      </c>
      <c r="EB70" s="10">
        <f t="shared" si="181"/>
        <v>0</v>
      </c>
      <c r="EC70" s="10">
        <f t="shared" si="143"/>
        <v>0</v>
      </c>
      <c r="ED70" s="10">
        <f t="shared" si="217"/>
        <v>0</v>
      </c>
      <c r="EE70" s="10">
        <f t="shared" si="218"/>
        <v>0</v>
      </c>
      <c r="EF70" s="87"/>
      <c r="EG70" s="39"/>
      <c r="EH70" s="81">
        <f t="shared" si="146"/>
        <v>0</v>
      </c>
      <c r="EI70" s="11">
        <f t="shared" si="182"/>
        <v>0</v>
      </c>
      <c r="EJ70" s="10">
        <f t="shared" si="183"/>
        <v>0</v>
      </c>
      <c r="EK70" s="10">
        <f t="shared" si="149"/>
        <v>0</v>
      </c>
      <c r="EL70" s="10">
        <f t="shared" si="150"/>
        <v>0</v>
      </c>
      <c r="EM70" s="10">
        <f t="shared" si="151"/>
        <v>0</v>
      </c>
      <c r="EN70" s="10">
        <f t="shared" si="152"/>
        <v>0</v>
      </c>
      <c r="EO70" s="87"/>
      <c r="EP70" s="78"/>
      <c r="EQ70" s="81"/>
      <c r="ER70" s="81"/>
      <c r="ES70" s="81">
        <f t="shared" si="153"/>
        <v>0</v>
      </c>
      <c r="ET70" s="10">
        <f t="shared" si="154"/>
        <v>0</v>
      </c>
      <c r="EU70" s="10">
        <f t="shared" si="155"/>
        <v>0</v>
      </c>
      <c r="EV70" s="87"/>
      <c r="EW70" s="95"/>
      <c r="EX70" s="81">
        <v>0</v>
      </c>
      <c r="EY70" s="10">
        <f t="shared" si="156"/>
        <v>0</v>
      </c>
      <c r="EZ70" s="49"/>
      <c r="FA70" s="81"/>
      <c r="FB70" s="10">
        <f t="shared" si="77"/>
        <v>0</v>
      </c>
      <c r="FC70" s="10">
        <f t="shared" si="78"/>
        <v>0</v>
      </c>
      <c r="FD70" s="49"/>
      <c r="FE70" s="81">
        <f t="shared" si="157"/>
        <v>0</v>
      </c>
      <c r="FF70" s="10">
        <f t="shared" si="79"/>
        <v>0</v>
      </c>
      <c r="FG70" s="10">
        <f t="shared" si="80"/>
        <v>0</v>
      </c>
      <c r="FH70" s="10">
        <f t="shared" si="81"/>
        <v>0</v>
      </c>
      <c r="FI70" s="49"/>
      <c r="FJ70" s="81"/>
      <c r="FK70" s="10">
        <f t="shared" si="82"/>
        <v>0</v>
      </c>
      <c r="FL70" s="10">
        <f t="shared" si="83"/>
        <v>0</v>
      </c>
      <c r="FM70" s="10">
        <f t="shared" si="84"/>
        <v>0</v>
      </c>
      <c r="FN70" s="49"/>
      <c r="FO70" s="99">
        <f t="shared" si="158"/>
        <v>0</v>
      </c>
      <c r="FP70" s="10">
        <f t="shared" si="85"/>
        <v>0</v>
      </c>
      <c r="FQ70" s="10">
        <f t="shared" si="86"/>
        <v>0</v>
      </c>
      <c r="FR70" s="10">
        <f t="shared" si="87"/>
        <v>0</v>
      </c>
      <c r="FS70" s="10">
        <f t="shared" si="88"/>
        <v>0</v>
      </c>
      <c r="FT70" s="49"/>
      <c r="FU70" s="99">
        <f t="shared" si="236"/>
        <v>0</v>
      </c>
      <c r="FV70" s="10">
        <f t="shared" si="89"/>
        <v>0</v>
      </c>
      <c r="FW70" s="10">
        <f t="shared" si="90"/>
        <v>0</v>
      </c>
      <c r="FX70" s="10">
        <f t="shared" si="91"/>
        <v>0</v>
      </c>
      <c r="FY70" s="10">
        <f t="shared" si="92"/>
        <v>0</v>
      </c>
      <c r="FZ70" s="49"/>
      <c r="GA70" s="99">
        <f t="shared" ref="GA70" si="245">FV70</f>
        <v>0</v>
      </c>
      <c r="GB70" s="99"/>
      <c r="GC70" s="99">
        <f t="shared" si="0"/>
        <v>0</v>
      </c>
      <c r="GD70" s="10">
        <f t="shared" si="58"/>
        <v>0</v>
      </c>
      <c r="GE70" s="10">
        <f t="shared" si="59"/>
        <v>0</v>
      </c>
      <c r="GF70" s="10">
        <f t="shared" si="60"/>
        <v>0</v>
      </c>
      <c r="GG70" s="10">
        <f t="shared" si="61"/>
        <v>0</v>
      </c>
      <c r="GH70" s="49"/>
      <c r="GI70" s="61"/>
      <c r="GJ70" s="99">
        <f t="shared" si="4"/>
        <v>0</v>
      </c>
      <c r="GK70" s="49"/>
      <c r="GL70" s="63"/>
      <c r="GM70" s="122">
        <f t="shared" si="5"/>
        <v>0</v>
      </c>
      <c r="GN70" s="49"/>
      <c r="GO70" s="63"/>
      <c r="GP70" s="122">
        <f t="shared" si="6"/>
        <v>0</v>
      </c>
      <c r="GQ70" s="122">
        <f t="shared" si="7"/>
        <v>0</v>
      </c>
      <c r="GR70" s="49"/>
      <c r="GS70" s="135">
        <f t="shared" si="8"/>
        <v>0</v>
      </c>
      <c r="GT70" s="130">
        <f t="shared" si="9"/>
        <v>0</v>
      </c>
      <c r="GU70" s="130">
        <f t="shared" si="10"/>
        <v>0</v>
      </c>
      <c r="GV70" s="130">
        <f t="shared" si="11"/>
        <v>0</v>
      </c>
      <c r="GW70" s="49"/>
      <c r="GX70" s="63"/>
      <c r="GY70" s="122">
        <f t="shared" si="12"/>
        <v>0</v>
      </c>
      <c r="GZ70" s="122">
        <f t="shared" si="13"/>
        <v>0</v>
      </c>
      <c r="HA70" s="122">
        <f t="shared" si="14"/>
        <v>0</v>
      </c>
      <c r="HB70" s="122">
        <f t="shared" si="15"/>
        <v>0</v>
      </c>
      <c r="HC70" s="49"/>
      <c r="HD70" s="63"/>
      <c r="HE70" s="122">
        <f t="shared" si="16"/>
        <v>0</v>
      </c>
      <c r="HF70" s="122">
        <f t="shared" si="17"/>
        <v>0</v>
      </c>
      <c r="HG70" s="122">
        <f t="shared" si="197"/>
        <v>0</v>
      </c>
      <c r="HH70" s="122">
        <f t="shared" si="18"/>
        <v>0</v>
      </c>
      <c r="HI70" s="49"/>
      <c r="HJ70" s="63"/>
      <c r="HK70" s="122">
        <f t="shared" si="19"/>
        <v>0</v>
      </c>
      <c r="HL70" s="122">
        <f t="shared" si="20"/>
        <v>0</v>
      </c>
      <c r="HM70" s="122">
        <f t="shared" si="21"/>
        <v>0</v>
      </c>
      <c r="HN70" s="122">
        <f t="shared" si="22"/>
        <v>0</v>
      </c>
      <c r="HO70" s="49"/>
      <c r="HP70" s="64"/>
      <c r="HQ70" s="64">
        <f t="shared" si="23"/>
        <v>0</v>
      </c>
      <c r="HR70" s="63">
        <f t="shared" si="24"/>
        <v>0</v>
      </c>
      <c r="HS70" s="122">
        <f t="shared" si="25"/>
        <v>0</v>
      </c>
      <c r="HT70" s="122">
        <f t="shared" si="26"/>
        <v>0</v>
      </c>
      <c r="HU70" s="122">
        <f t="shared" si="27"/>
        <v>0</v>
      </c>
      <c r="HV70" s="49"/>
      <c r="HW70" s="63"/>
      <c r="HX70" s="122">
        <f t="shared" si="28"/>
        <v>0</v>
      </c>
      <c r="HY70" s="49"/>
      <c r="HZ70" s="63"/>
      <c r="IA70" s="159">
        <f t="shared" si="29"/>
        <v>0</v>
      </c>
      <c r="IB70" s="159">
        <f t="shared" si="30"/>
        <v>0</v>
      </c>
      <c r="IC70" s="84"/>
      <c r="ID70" s="63"/>
      <c r="IE70" s="159">
        <f t="shared" si="31"/>
        <v>0</v>
      </c>
      <c r="IF70" s="159">
        <f t="shared" si="32"/>
        <v>0</v>
      </c>
      <c r="IG70" s="159">
        <f t="shared" si="33"/>
        <v>0</v>
      </c>
      <c r="IH70" s="84"/>
      <c r="IJ70" s="63"/>
      <c r="IK70" s="159">
        <f t="shared" si="34"/>
        <v>0</v>
      </c>
      <c r="IL70" s="159">
        <f t="shared" si="35"/>
        <v>0</v>
      </c>
      <c r="IM70" s="159">
        <f t="shared" si="36"/>
        <v>0</v>
      </c>
      <c r="IN70" s="84"/>
      <c r="IO70" s="63"/>
      <c r="IP70" s="159">
        <f t="shared" si="37"/>
        <v>0</v>
      </c>
      <c r="IQ70" s="159">
        <f t="shared" si="38"/>
        <v>0</v>
      </c>
      <c r="IR70" s="159">
        <f t="shared" si="39"/>
        <v>0</v>
      </c>
      <c r="IS70" s="159">
        <f t="shared" si="40"/>
        <v>0</v>
      </c>
      <c r="IT70" s="84"/>
      <c r="IU70" s="63"/>
      <c r="IV70" s="159">
        <f t="shared" si="41"/>
        <v>0</v>
      </c>
      <c r="IW70" s="159">
        <f t="shared" si="42"/>
        <v>0</v>
      </c>
      <c r="IX70" s="159">
        <f t="shared" si="43"/>
        <v>0</v>
      </c>
      <c r="IY70" s="159">
        <f t="shared" si="44"/>
        <v>0</v>
      </c>
      <c r="IZ70" s="84"/>
      <c r="JA70" s="63"/>
      <c r="JB70" s="159">
        <f t="shared" si="45"/>
        <v>0</v>
      </c>
      <c r="JC70" s="159">
        <f t="shared" si="46"/>
        <v>0</v>
      </c>
      <c r="JD70" s="159">
        <f t="shared" si="47"/>
        <v>0</v>
      </c>
      <c r="JE70" s="159">
        <f t="shared" si="48"/>
        <v>0</v>
      </c>
      <c r="JF70" s="159">
        <f t="shared" si="49"/>
        <v>0</v>
      </c>
      <c r="JG70" s="84"/>
      <c r="JH70" s="63"/>
      <c r="JI70" s="159">
        <f t="shared" si="50"/>
        <v>0</v>
      </c>
      <c r="JJ70" s="159">
        <f t="shared" si="51"/>
        <v>0</v>
      </c>
      <c r="JK70" s="77"/>
      <c r="JL70" s="64"/>
      <c r="JM70" s="159">
        <f t="shared" si="52"/>
        <v>0</v>
      </c>
      <c r="JN70" s="159">
        <f t="shared" si="53"/>
        <v>0</v>
      </c>
      <c r="JO70" s="13"/>
      <c r="JP70" s="88"/>
    </row>
    <row r="71" spans="1:276" ht="25.5" x14ac:dyDescent="0.2">
      <c r="A71" s="9" t="s">
        <v>667</v>
      </c>
      <c r="B71" s="171"/>
      <c r="C71" s="12" t="s">
        <v>668</v>
      </c>
      <c r="D71" s="65"/>
      <c r="E71" s="65"/>
      <c r="F71" s="10"/>
      <c r="G71" s="10"/>
      <c r="H71" s="10"/>
      <c r="I71" s="10"/>
      <c r="J71" s="1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40"/>
      <c r="BD71" s="63"/>
      <c r="BE71" s="63"/>
      <c r="BF71" s="63"/>
      <c r="BG71" s="63"/>
      <c r="BH71" s="63"/>
      <c r="BI71" s="49"/>
      <c r="BJ71" s="63"/>
      <c r="BK71" s="64"/>
      <c r="BL71" s="63"/>
      <c r="BM71" s="65"/>
      <c r="BN71" s="63"/>
      <c r="BO71" s="64"/>
      <c r="BP71" s="63"/>
      <c r="BQ71" s="63"/>
      <c r="BR71" s="63"/>
      <c r="BS71" s="63"/>
      <c r="BT71" s="49"/>
      <c r="BU71" s="49"/>
      <c r="BV71" s="48"/>
      <c r="BW71" s="48"/>
      <c r="BX71" s="48"/>
      <c r="BY71" s="48"/>
      <c r="BZ71" s="71"/>
      <c r="CA71" s="58"/>
      <c r="CB71" s="55"/>
      <c r="CC71" s="49"/>
      <c r="CD71" s="39"/>
      <c r="CE71" s="58"/>
      <c r="CF71" s="58"/>
      <c r="CG71" s="49"/>
      <c r="CH71" s="39"/>
      <c r="CI71" s="58"/>
      <c r="CJ71" s="58"/>
      <c r="CK71" s="58"/>
      <c r="CL71" s="49"/>
      <c r="CM71" s="39"/>
      <c r="CN71" s="58"/>
      <c r="CO71" s="58"/>
      <c r="CP71" s="58"/>
      <c r="CQ71" s="49"/>
      <c r="CR71" s="39"/>
      <c r="CS71" s="58"/>
      <c r="CT71" s="58"/>
      <c r="CU71" s="58"/>
      <c r="CV71" s="58"/>
      <c r="CW71" s="49"/>
      <c r="CX71" s="39"/>
      <c r="CY71" s="58"/>
      <c r="CZ71" s="58"/>
      <c r="DA71" s="58"/>
      <c r="DB71" s="58"/>
      <c r="DC71" s="49"/>
      <c r="DD71" s="39"/>
      <c r="DE71" s="58"/>
      <c r="DF71" s="58"/>
      <c r="DG71" s="58"/>
      <c r="DH71" s="49"/>
      <c r="DI71" s="39"/>
      <c r="DJ71" s="74"/>
      <c r="DK71" s="76"/>
      <c r="DL71" s="58"/>
      <c r="DM71" s="73"/>
      <c r="DN71" s="81"/>
      <c r="DO71" s="10"/>
      <c r="DP71" s="49"/>
      <c r="DQ71" s="78"/>
      <c r="DR71" s="78"/>
      <c r="DS71" s="81"/>
      <c r="DT71" s="11"/>
      <c r="DU71" s="10"/>
      <c r="DV71" s="10"/>
      <c r="DW71" s="10"/>
      <c r="DX71" s="49"/>
      <c r="DY71" s="86"/>
      <c r="DZ71" s="81"/>
      <c r="EA71" s="11"/>
      <c r="EB71" s="10"/>
      <c r="EC71" s="10"/>
      <c r="ED71" s="10"/>
      <c r="EE71" s="10"/>
      <c r="EF71" s="87"/>
      <c r="EG71" s="39"/>
      <c r="EH71" s="81"/>
      <c r="EI71" s="11"/>
      <c r="EJ71" s="10"/>
      <c r="EK71" s="10"/>
      <c r="EL71" s="10"/>
      <c r="EM71" s="10"/>
      <c r="EN71" s="10"/>
      <c r="EO71" s="87"/>
      <c r="EP71" s="78"/>
      <c r="EQ71" s="81"/>
      <c r="ER71" s="81"/>
      <c r="ES71" s="81"/>
      <c r="ET71" s="10"/>
      <c r="EU71" s="10"/>
      <c r="EV71" s="87"/>
      <c r="EW71" s="95"/>
      <c r="EX71" s="81"/>
      <c r="EY71" s="10"/>
      <c r="EZ71" s="49"/>
      <c r="FA71" s="81">
        <v>2000000</v>
      </c>
      <c r="FB71" s="10">
        <f t="shared" si="77"/>
        <v>2000000</v>
      </c>
      <c r="FC71" s="10">
        <f t="shared" si="78"/>
        <v>2000000</v>
      </c>
      <c r="FD71" s="49" t="s">
        <v>669</v>
      </c>
      <c r="FE71" s="81">
        <f t="shared" si="157"/>
        <v>2000000</v>
      </c>
      <c r="FF71" s="10">
        <f t="shared" si="79"/>
        <v>2000000</v>
      </c>
      <c r="FG71" s="10">
        <f t="shared" si="80"/>
        <v>2000000</v>
      </c>
      <c r="FH71" s="10">
        <f t="shared" si="81"/>
        <v>0</v>
      </c>
      <c r="FI71" s="49"/>
      <c r="FJ71" s="81"/>
      <c r="FK71" s="10">
        <f t="shared" si="82"/>
        <v>0</v>
      </c>
      <c r="FL71" s="10">
        <f t="shared" si="83"/>
        <v>0</v>
      </c>
      <c r="FM71" s="10">
        <f t="shared" si="84"/>
        <v>-2000000</v>
      </c>
      <c r="FN71" s="49"/>
      <c r="FO71" s="99">
        <f t="shared" si="158"/>
        <v>0</v>
      </c>
      <c r="FP71" s="10">
        <f t="shared" si="85"/>
        <v>0</v>
      </c>
      <c r="FQ71" s="10">
        <f t="shared" si="86"/>
        <v>0</v>
      </c>
      <c r="FR71" s="10">
        <f t="shared" si="87"/>
        <v>-2000000</v>
      </c>
      <c r="FS71" s="10">
        <f t="shared" si="88"/>
        <v>0</v>
      </c>
      <c r="FT71" s="49"/>
      <c r="FU71" s="99">
        <v>2000000</v>
      </c>
      <c r="FV71" s="10">
        <f t="shared" si="89"/>
        <v>2000000</v>
      </c>
      <c r="FW71" s="10">
        <f t="shared" si="90"/>
        <v>2000000</v>
      </c>
      <c r="FX71" s="10">
        <f t="shared" si="91"/>
        <v>0</v>
      </c>
      <c r="FY71" s="10">
        <f t="shared" si="92"/>
        <v>2000000</v>
      </c>
      <c r="FZ71" s="49" t="s">
        <v>670</v>
      </c>
      <c r="GA71" s="99">
        <v>2000000</v>
      </c>
      <c r="GB71" s="99"/>
      <c r="GC71" s="99">
        <f t="shared" si="0"/>
        <v>2000000</v>
      </c>
      <c r="GD71" s="10">
        <f t="shared" si="58"/>
        <v>2000000</v>
      </c>
      <c r="GE71" s="10">
        <f t="shared" si="59"/>
        <v>2000000</v>
      </c>
      <c r="GF71" s="10">
        <f t="shared" si="60"/>
        <v>0</v>
      </c>
      <c r="GG71" s="10">
        <f t="shared" si="61"/>
        <v>2000000</v>
      </c>
      <c r="GH71" s="49" t="s">
        <v>670</v>
      </c>
      <c r="GI71" s="61">
        <v>0</v>
      </c>
      <c r="GJ71" s="99">
        <f t="shared" si="4"/>
        <v>-2000000</v>
      </c>
      <c r="GK71" s="49" t="s">
        <v>204</v>
      </c>
      <c r="GL71" s="63"/>
      <c r="GM71" s="122">
        <f t="shared" si="5"/>
        <v>-2000000</v>
      </c>
      <c r="GN71" s="49" t="s">
        <v>204</v>
      </c>
      <c r="GO71" s="63">
        <v>2000000</v>
      </c>
      <c r="GP71" s="122">
        <f t="shared" si="6"/>
        <v>0</v>
      </c>
      <c r="GQ71" s="122">
        <f t="shared" si="7"/>
        <v>2000000</v>
      </c>
      <c r="GR71" s="49"/>
      <c r="GS71" s="135">
        <f t="shared" si="8"/>
        <v>2000000</v>
      </c>
      <c r="GT71" s="130">
        <f t="shared" si="9"/>
        <v>0</v>
      </c>
      <c r="GU71" s="130">
        <f t="shared" si="10"/>
        <v>2000000</v>
      </c>
      <c r="GV71" s="130">
        <f t="shared" si="11"/>
        <v>0</v>
      </c>
      <c r="GW71" s="49"/>
      <c r="GX71" s="63">
        <v>0</v>
      </c>
      <c r="GY71" s="122">
        <f t="shared" si="12"/>
        <v>-2000000</v>
      </c>
      <c r="GZ71" s="122">
        <f t="shared" si="13"/>
        <v>0</v>
      </c>
      <c r="HA71" s="122">
        <f t="shared" si="14"/>
        <v>-2000000</v>
      </c>
      <c r="HB71" s="122">
        <f t="shared" si="15"/>
        <v>-2000000</v>
      </c>
      <c r="HC71" s="49" t="s">
        <v>205</v>
      </c>
      <c r="HD71" s="63">
        <v>0</v>
      </c>
      <c r="HE71" s="122">
        <f t="shared" si="16"/>
        <v>-2000000</v>
      </c>
      <c r="HF71" s="122">
        <f t="shared" si="17"/>
        <v>0</v>
      </c>
      <c r="HG71" s="122">
        <f t="shared" si="197"/>
        <v>-2000000</v>
      </c>
      <c r="HH71" s="122">
        <f t="shared" si="18"/>
        <v>0</v>
      </c>
      <c r="HI71" s="49" t="s">
        <v>205</v>
      </c>
      <c r="HJ71" s="63">
        <v>2000000</v>
      </c>
      <c r="HK71" s="122">
        <f t="shared" si="19"/>
        <v>0</v>
      </c>
      <c r="HL71" s="122">
        <f t="shared" si="20"/>
        <v>2000000</v>
      </c>
      <c r="HM71" s="122">
        <f t="shared" si="21"/>
        <v>0</v>
      </c>
      <c r="HN71" s="122">
        <f t="shared" si="22"/>
        <v>2000000</v>
      </c>
      <c r="HO71" s="49" t="s">
        <v>374</v>
      </c>
      <c r="HP71" s="64"/>
      <c r="HQ71" s="64">
        <f t="shared" si="23"/>
        <v>2000000</v>
      </c>
      <c r="HR71" s="63">
        <f t="shared" si="24"/>
        <v>2000000</v>
      </c>
      <c r="HS71" s="122">
        <f t="shared" si="25"/>
        <v>0</v>
      </c>
      <c r="HT71" s="122">
        <f t="shared" si="26"/>
        <v>2000000</v>
      </c>
      <c r="HU71" s="122">
        <f t="shared" si="27"/>
        <v>0</v>
      </c>
      <c r="HV71" s="49" t="s">
        <v>374</v>
      </c>
      <c r="HW71" s="63">
        <v>0</v>
      </c>
      <c r="HX71" s="122">
        <f t="shared" si="28"/>
        <v>-2000000</v>
      </c>
      <c r="HY71" s="49" t="s">
        <v>205</v>
      </c>
      <c r="HZ71" s="63">
        <v>2000000</v>
      </c>
      <c r="IA71" s="159">
        <f t="shared" si="29"/>
        <v>0</v>
      </c>
      <c r="IB71" s="159">
        <f t="shared" si="30"/>
        <v>2000000</v>
      </c>
      <c r="IC71" s="84" t="s">
        <v>374</v>
      </c>
      <c r="ID71" s="63">
        <v>2000000</v>
      </c>
      <c r="IE71" s="159">
        <f t="shared" si="31"/>
        <v>0</v>
      </c>
      <c r="IF71" s="159">
        <f t="shared" si="32"/>
        <v>2000000</v>
      </c>
      <c r="IG71" s="159">
        <f t="shared" si="33"/>
        <v>0</v>
      </c>
      <c r="IH71" s="84" t="s">
        <v>374</v>
      </c>
      <c r="II71" s="170" t="s">
        <v>671</v>
      </c>
      <c r="IJ71" s="63">
        <v>0</v>
      </c>
      <c r="IK71" s="159">
        <f t="shared" si="34"/>
        <v>-2000000</v>
      </c>
      <c r="IL71" s="159">
        <f t="shared" si="35"/>
        <v>0</v>
      </c>
      <c r="IM71" s="159">
        <f t="shared" si="36"/>
        <v>-2000000</v>
      </c>
      <c r="IN71" s="84" t="s">
        <v>205</v>
      </c>
      <c r="IO71" s="63">
        <v>0</v>
      </c>
      <c r="IP71" s="159">
        <f t="shared" si="37"/>
        <v>-2000000</v>
      </c>
      <c r="IQ71" s="159">
        <f t="shared" si="38"/>
        <v>0</v>
      </c>
      <c r="IR71" s="159">
        <f t="shared" si="39"/>
        <v>-2000000</v>
      </c>
      <c r="IS71" s="159">
        <f t="shared" si="40"/>
        <v>0</v>
      </c>
      <c r="IT71" s="84" t="s">
        <v>205</v>
      </c>
      <c r="IU71" s="63">
        <v>2000000</v>
      </c>
      <c r="IV71" s="159">
        <f t="shared" si="41"/>
        <v>0</v>
      </c>
      <c r="IW71" s="159">
        <f t="shared" si="42"/>
        <v>2000000</v>
      </c>
      <c r="IX71" s="159">
        <f t="shared" si="43"/>
        <v>0</v>
      </c>
      <c r="IY71" s="159">
        <f t="shared" si="44"/>
        <v>2000000</v>
      </c>
      <c r="IZ71" s="84"/>
      <c r="JA71" s="63">
        <v>2000000</v>
      </c>
      <c r="JB71" s="159">
        <f t="shared" si="45"/>
        <v>0</v>
      </c>
      <c r="JC71" s="159">
        <f t="shared" si="46"/>
        <v>2000000</v>
      </c>
      <c r="JD71" s="159">
        <f t="shared" si="47"/>
        <v>0</v>
      </c>
      <c r="JE71" s="159">
        <f t="shared" si="48"/>
        <v>2000000</v>
      </c>
      <c r="JF71" s="159">
        <f t="shared" si="49"/>
        <v>0</v>
      </c>
      <c r="JG71" s="84"/>
      <c r="JH71" s="63">
        <v>2000000</v>
      </c>
      <c r="JI71" s="159">
        <f t="shared" si="50"/>
        <v>2000000</v>
      </c>
      <c r="JJ71" s="159">
        <f t="shared" si="51"/>
        <v>0</v>
      </c>
      <c r="JK71" s="77"/>
      <c r="JL71" s="64">
        <v>2000000</v>
      </c>
      <c r="JM71" s="159">
        <f t="shared" si="52"/>
        <v>0</v>
      </c>
      <c r="JN71" s="159">
        <f t="shared" si="53"/>
        <v>0</v>
      </c>
      <c r="JO71" s="13" t="s">
        <v>374</v>
      </c>
      <c r="JP71" s="88"/>
    </row>
    <row r="72" spans="1:276" ht="55.5" customHeight="1" x14ac:dyDescent="0.2">
      <c r="A72" s="186" t="s">
        <v>672</v>
      </c>
      <c r="B72" s="197"/>
      <c r="C72" s="187" t="s">
        <v>673</v>
      </c>
      <c r="D72" s="65"/>
      <c r="E72" s="65"/>
      <c r="F72" s="10"/>
      <c r="G72" s="10"/>
      <c r="H72" s="10"/>
      <c r="I72" s="10"/>
      <c r="J72" s="1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40"/>
      <c r="BD72" s="63"/>
      <c r="BE72" s="63"/>
      <c r="BF72" s="63"/>
      <c r="BG72" s="63"/>
      <c r="BH72" s="63"/>
      <c r="BI72" s="49"/>
      <c r="BJ72" s="63"/>
      <c r="BK72" s="64"/>
      <c r="BL72" s="63"/>
      <c r="BM72" s="65"/>
      <c r="BN72" s="63"/>
      <c r="BO72" s="64"/>
      <c r="BP72" s="63"/>
      <c r="BQ72" s="63"/>
      <c r="BR72" s="63"/>
      <c r="BS72" s="63"/>
      <c r="BT72" s="49"/>
      <c r="BU72" s="49"/>
      <c r="BV72" s="48"/>
      <c r="BW72" s="48"/>
      <c r="BX72" s="48"/>
      <c r="BY72" s="48"/>
      <c r="BZ72" s="71"/>
      <c r="CA72" s="58"/>
      <c r="CB72" s="55"/>
      <c r="CC72" s="49"/>
      <c r="CD72" s="39"/>
      <c r="CE72" s="58"/>
      <c r="CF72" s="58"/>
      <c r="CG72" s="49"/>
      <c r="CH72" s="39"/>
      <c r="CI72" s="58"/>
      <c r="CJ72" s="58"/>
      <c r="CK72" s="58"/>
      <c r="CL72" s="49"/>
      <c r="CM72" s="39"/>
      <c r="CN72" s="58"/>
      <c r="CO72" s="58"/>
      <c r="CP72" s="58"/>
      <c r="CQ72" s="49"/>
      <c r="CR72" s="39"/>
      <c r="CS72" s="58"/>
      <c r="CT72" s="58"/>
      <c r="CU72" s="58"/>
      <c r="CV72" s="58"/>
      <c r="CW72" s="49"/>
      <c r="CX72" s="39"/>
      <c r="CY72" s="58"/>
      <c r="CZ72" s="58"/>
      <c r="DA72" s="58"/>
      <c r="DB72" s="58"/>
      <c r="DC72" s="49"/>
      <c r="DD72" s="39"/>
      <c r="DE72" s="58"/>
      <c r="DF72" s="58"/>
      <c r="DG72" s="58"/>
      <c r="DH72" s="49"/>
      <c r="DI72" s="39"/>
      <c r="DJ72" s="74"/>
      <c r="DK72" s="76"/>
      <c r="DL72" s="58"/>
      <c r="DM72" s="73"/>
      <c r="DN72" s="81"/>
      <c r="DO72" s="10"/>
      <c r="DP72" s="49"/>
      <c r="DQ72" s="78"/>
      <c r="DR72" s="78"/>
      <c r="DS72" s="81"/>
      <c r="DT72" s="11"/>
      <c r="DU72" s="10"/>
      <c r="DV72" s="10"/>
      <c r="DW72" s="10"/>
      <c r="DX72" s="49"/>
      <c r="DY72" s="86"/>
      <c r="DZ72" s="81"/>
      <c r="EA72" s="11"/>
      <c r="EB72" s="10"/>
      <c r="EC72" s="10"/>
      <c r="ED72" s="10"/>
      <c r="EE72" s="10"/>
      <c r="EF72" s="87"/>
      <c r="EG72" s="39"/>
      <c r="EH72" s="81"/>
      <c r="EI72" s="11"/>
      <c r="EJ72" s="10"/>
      <c r="EK72" s="10"/>
      <c r="EL72" s="10"/>
      <c r="EM72" s="10"/>
      <c r="EN72" s="10"/>
      <c r="EO72" s="87"/>
      <c r="EP72" s="78"/>
      <c r="EQ72" s="81"/>
      <c r="ER72" s="81"/>
      <c r="ES72" s="81"/>
      <c r="ET72" s="10"/>
      <c r="EU72" s="10"/>
      <c r="EV72" s="87"/>
      <c r="EW72" s="95"/>
      <c r="EX72" s="81"/>
      <c r="EY72" s="10"/>
      <c r="EZ72" s="49"/>
      <c r="FA72" s="81"/>
      <c r="FB72" s="10"/>
      <c r="FC72" s="10"/>
      <c r="FD72" s="49"/>
      <c r="FE72" s="81"/>
      <c r="FF72" s="10"/>
      <c r="FG72" s="10"/>
      <c r="FH72" s="10"/>
      <c r="FI72" s="49"/>
      <c r="FJ72" s="81"/>
      <c r="FK72" s="10"/>
      <c r="FL72" s="10"/>
      <c r="FM72" s="10"/>
      <c r="FN72" s="49"/>
      <c r="FO72" s="99"/>
      <c r="FP72" s="10"/>
      <c r="FQ72" s="10"/>
      <c r="FR72" s="10"/>
      <c r="FS72" s="10"/>
      <c r="FT72" s="49"/>
      <c r="FU72" s="99"/>
      <c r="FV72" s="10"/>
      <c r="FW72" s="10"/>
      <c r="FX72" s="10"/>
      <c r="FY72" s="10"/>
      <c r="FZ72" s="49"/>
      <c r="GA72" s="99"/>
      <c r="GB72" s="99"/>
      <c r="GC72" s="99"/>
      <c r="GD72" s="10"/>
      <c r="GE72" s="10"/>
      <c r="GF72" s="10"/>
      <c r="GG72" s="10"/>
      <c r="GH72" s="49"/>
      <c r="GI72" s="61"/>
      <c r="GJ72" s="99"/>
      <c r="GK72" s="49"/>
      <c r="GL72" s="63"/>
      <c r="GM72" s="122"/>
      <c r="GN72" s="49"/>
      <c r="GO72" s="63"/>
      <c r="GP72" s="122"/>
      <c r="GQ72" s="122"/>
      <c r="GR72" s="49"/>
      <c r="GS72" s="135"/>
      <c r="GT72" s="130"/>
      <c r="GU72" s="130"/>
      <c r="GV72" s="130"/>
      <c r="GW72" s="49"/>
      <c r="GX72" s="63"/>
      <c r="GY72" s="122"/>
      <c r="GZ72" s="122"/>
      <c r="HA72" s="122"/>
      <c r="HB72" s="122"/>
      <c r="HC72" s="49"/>
      <c r="HD72" s="63"/>
      <c r="HE72" s="122"/>
      <c r="HF72" s="122"/>
      <c r="HG72" s="122"/>
      <c r="HH72" s="122"/>
      <c r="HI72" s="49"/>
      <c r="HJ72" s="63"/>
      <c r="HK72" s="122"/>
      <c r="HL72" s="122"/>
      <c r="HM72" s="122"/>
      <c r="HN72" s="122"/>
      <c r="HO72" s="49"/>
      <c r="HP72" s="64"/>
      <c r="HQ72" s="64"/>
      <c r="HR72" s="63"/>
      <c r="HS72" s="122"/>
      <c r="HT72" s="122"/>
      <c r="HU72" s="122"/>
      <c r="HV72" s="49"/>
      <c r="HW72" s="63"/>
      <c r="HX72" s="122"/>
      <c r="HY72" s="49"/>
      <c r="HZ72" s="63"/>
      <c r="IA72" s="159"/>
      <c r="IB72" s="159"/>
      <c r="IC72" s="84"/>
      <c r="ID72" s="63"/>
      <c r="IE72" s="159"/>
      <c r="IF72" s="159"/>
      <c r="IG72" s="159"/>
      <c r="IH72" s="84"/>
      <c r="II72" s="170"/>
      <c r="IJ72" s="63"/>
      <c r="IK72" s="159"/>
      <c r="IL72" s="159"/>
      <c r="IM72" s="159"/>
      <c r="IN72" s="84"/>
      <c r="IO72" s="63"/>
      <c r="IP72" s="159"/>
      <c r="IQ72" s="159"/>
      <c r="IR72" s="159"/>
      <c r="IS72" s="159"/>
      <c r="IT72" s="84"/>
      <c r="IU72" s="63"/>
      <c r="IV72" s="159"/>
      <c r="IW72" s="159"/>
      <c r="IX72" s="159"/>
      <c r="IY72" s="159"/>
      <c r="IZ72" s="84"/>
      <c r="JA72" s="63"/>
      <c r="JB72" s="159"/>
      <c r="JC72" s="159"/>
      <c r="JD72" s="159"/>
      <c r="JE72" s="159"/>
      <c r="JF72" s="159"/>
      <c r="JG72" s="84"/>
      <c r="JH72" s="63"/>
      <c r="JI72" s="159"/>
      <c r="JJ72" s="159"/>
      <c r="JK72" s="77"/>
      <c r="JL72" s="64">
        <v>15000000</v>
      </c>
      <c r="JM72" s="159">
        <f t="shared" si="52"/>
        <v>15000000</v>
      </c>
      <c r="JN72" s="159">
        <f t="shared" si="53"/>
        <v>15000000</v>
      </c>
      <c r="JO72" s="13" t="s">
        <v>674</v>
      </c>
      <c r="JP72" s="88"/>
    </row>
    <row r="73" spans="1:276" ht="12.75" x14ac:dyDescent="0.2">
      <c r="A73" s="9" t="s">
        <v>675</v>
      </c>
      <c r="B73" s="171"/>
      <c r="C73" s="12" t="s">
        <v>676</v>
      </c>
      <c r="D73" s="65"/>
      <c r="E73" s="65"/>
      <c r="F73" s="10"/>
      <c r="G73" s="10"/>
      <c r="H73" s="10"/>
      <c r="I73" s="10"/>
      <c r="J73" s="1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40"/>
      <c r="BD73" s="63"/>
      <c r="BE73" s="63"/>
      <c r="BF73" s="63"/>
      <c r="BG73" s="63"/>
      <c r="BH73" s="63"/>
      <c r="BI73" s="49"/>
      <c r="BJ73" s="63"/>
      <c r="BK73" s="64"/>
      <c r="BL73" s="63"/>
      <c r="BM73" s="65"/>
      <c r="BN73" s="63"/>
      <c r="BO73" s="64"/>
      <c r="BP73" s="63"/>
      <c r="BQ73" s="63"/>
      <c r="BR73" s="63"/>
      <c r="BS73" s="63"/>
      <c r="BT73" s="49"/>
      <c r="BU73" s="49"/>
      <c r="BV73" s="48"/>
      <c r="BW73" s="48"/>
      <c r="BX73" s="48"/>
      <c r="BY73" s="48"/>
      <c r="BZ73" s="71"/>
      <c r="CA73" s="58"/>
      <c r="CB73" s="55"/>
      <c r="CC73" s="49"/>
      <c r="CD73" s="39"/>
      <c r="CE73" s="58"/>
      <c r="CF73" s="58"/>
      <c r="CG73" s="49"/>
      <c r="CH73" s="39"/>
      <c r="CI73" s="58"/>
      <c r="CJ73" s="58"/>
      <c r="CK73" s="58"/>
      <c r="CL73" s="49"/>
      <c r="CM73" s="39"/>
      <c r="CN73" s="58"/>
      <c r="CO73" s="58"/>
      <c r="CP73" s="58"/>
      <c r="CQ73" s="49"/>
      <c r="CR73" s="39"/>
      <c r="CS73" s="58"/>
      <c r="CT73" s="58"/>
      <c r="CU73" s="58"/>
      <c r="CV73" s="58"/>
      <c r="CW73" s="49"/>
      <c r="CX73" s="39"/>
      <c r="CY73" s="58"/>
      <c r="CZ73" s="58"/>
      <c r="DA73" s="58"/>
      <c r="DB73" s="58"/>
      <c r="DC73" s="49"/>
      <c r="DD73" s="39"/>
      <c r="DE73" s="58"/>
      <c r="DF73" s="58"/>
      <c r="DG73" s="58"/>
      <c r="DH73" s="49"/>
      <c r="DI73" s="39"/>
      <c r="DJ73" s="74"/>
      <c r="DK73" s="76"/>
      <c r="DL73" s="58"/>
      <c r="DM73" s="73"/>
      <c r="DN73" s="81"/>
      <c r="DO73" s="10"/>
      <c r="DP73" s="49"/>
      <c r="DQ73" s="78"/>
      <c r="DR73" s="78"/>
      <c r="DS73" s="81"/>
      <c r="DT73" s="11"/>
      <c r="DU73" s="10"/>
      <c r="DV73" s="10"/>
      <c r="DW73" s="10"/>
      <c r="DX73" s="49"/>
      <c r="DY73" s="86"/>
      <c r="DZ73" s="81"/>
      <c r="EA73" s="11"/>
      <c r="EB73" s="10"/>
      <c r="EC73" s="10"/>
      <c r="ED73" s="10"/>
      <c r="EE73" s="10"/>
      <c r="EF73" s="87"/>
      <c r="EG73" s="39"/>
      <c r="EH73" s="81"/>
      <c r="EI73" s="11"/>
      <c r="EJ73" s="10"/>
      <c r="EK73" s="10"/>
      <c r="EL73" s="10"/>
      <c r="EM73" s="10"/>
      <c r="EN73" s="10"/>
      <c r="EO73" s="87"/>
      <c r="EP73" s="78"/>
      <c r="EQ73" s="81"/>
      <c r="ER73" s="81"/>
      <c r="ES73" s="81"/>
      <c r="ET73" s="10"/>
      <c r="EU73" s="10"/>
      <c r="EV73" s="87"/>
      <c r="EW73" s="95"/>
      <c r="EX73" s="81"/>
      <c r="EY73" s="10"/>
      <c r="EZ73" s="49"/>
      <c r="FA73" s="81">
        <v>500000</v>
      </c>
      <c r="FB73" s="10">
        <f t="shared" si="77"/>
        <v>500000</v>
      </c>
      <c r="FC73" s="10">
        <f t="shared" si="78"/>
        <v>500000</v>
      </c>
      <c r="FD73" s="49" t="s">
        <v>316</v>
      </c>
      <c r="FE73" s="81">
        <f t="shared" si="157"/>
        <v>500000</v>
      </c>
      <c r="FF73" s="10">
        <f t="shared" si="79"/>
        <v>500000</v>
      </c>
      <c r="FG73" s="10">
        <f t="shared" si="80"/>
        <v>500000</v>
      </c>
      <c r="FH73" s="10">
        <f t="shared" si="81"/>
        <v>0</v>
      </c>
      <c r="FI73" s="49"/>
      <c r="FJ73" s="81"/>
      <c r="FK73" s="10">
        <f t="shared" si="82"/>
        <v>0</v>
      </c>
      <c r="FL73" s="10">
        <f t="shared" si="83"/>
        <v>0</v>
      </c>
      <c r="FM73" s="10">
        <f t="shared" si="84"/>
        <v>-500000</v>
      </c>
      <c r="FN73" s="49"/>
      <c r="FO73" s="99">
        <f t="shared" si="158"/>
        <v>0</v>
      </c>
      <c r="FP73" s="10">
        <f t="shared" si="85"/>
        <v>0</v>
      </c>
      <c r="FQ73" s="10">
        <f t="shared" si="86"/>
        <v>0</v>
      </c>
      <c r="FR73" s="10">
        <f t="shared" si="87"/>
        <v>-500000</v>
      </c>
      <c r="FS73" s="10">
        <f t="shared" si="88"/>
        <v>0</v>
      </c>
      <c r="FT73" s="49"/>
      <c r="FU73" s="99">
        <v>500000</v>
      </c>
      <c r="FV73" s="10">
        <f t="shared" si="89"/>
        <v>500000</v>
      </c>
      <c r="FW73" s="10">
        <f t="shared" si="90"/>
        <v>500000</v>
      </c>
      <c r="FX73" s="10">
        <f t="shared" si="91"/>
        <v>0</v>
      </c>
      <c r="FY73" s="10">
        <f t="shared" si="92"/>
        <v>500000</v>
      </c>
      <c r="FZ73" s="49" t="s">
        <v>316</v>
      </c>
      <c r="GA73" s="99">
        <v>500000</v>
      </c>
      <c r="GB73" s="99"/>
      <c r="GC73" s="99">
        <f t="shared" si="0"/>
        <v>500000</v>
      </c>
      <c r="GD73" s="10">
        <f t="shared" si="58"/>
        <v>500000</v>
      </c>
      <c r="GE73" s="10">
        <f t="shared" si="59"/>
        <v>500000</v>
      </c>
      <c r="GF73" s="10">
        <f t="shared" si="60"/>
        <v>0</v>
      </c>
      <c r="GG73" s="10">
        <f t="shared" si="61"/>
        <v>500000</v>
      </c>
      <c r="GH73" s="49" t="s">
        <v>316</v>
      </c>
      <c r="GI73" s="61">
        <v>500000</v>
      </c>
      <c r="GJ73" s="99">
        <f t="shared" si="4"/>
        <v>0</v>
      </c>
      <c r="GK73" s="49"/>
      <c r="GL73" s="63">
        <v>500000</v>
      </c>
      <c r="GM73" s="122">
        <f t="shared" si="5"/>
        <v>0</v>
      </c>
      <c r="GN73" s="49"/>
      <c r="GO73" s="63">
        <v>500000</v>
      </c>
      <c r="GP73" s="122">
        <f t="shared" si="6"/>
        <v>0</v>
      </c>
      <c r="GQ73" s="122">
        <f t="shared" si="7"/>
        <v>0</v>
      </c>
      <c r="GR73" s="49"/>
      <c r="GS73" s="135">
        <f t="shared" si="8"/>
        <v>500000</v>
      </c>
      <c r="GT73" s="130">
        <f t="shared" si="9"/>
        <v>0</v>
      </c>
      <c r="GU73" s="130">
        <f t="shared" si="10"/>
        <v>0</v>
      </c>
      <c r="GV73" s="130">
        <f t="shared" si="11"/>
        <v>0</v>
      </c>
      <c r="GW73" s="49"/>
      <c r="GX73" s="63">
        <v>0</v>
      </c>
      <c r="GY73" s="122">
        <f t="shared" si="12"/>
        <v>-500000</v>
      </c>
      <c r="GZ73" s="122">
        <f t="shared" si="13"/>
        <v>-500000</v>
      </c>
      <c r="HA73" s="122">
        <f t="shared" si="14"/>
        <v>-500000</v>
      </c>
      <c r="HB73" s="122">
        <f t="shared" si="15"/>
        <v>-500000</v>
      </c>
      <c r="HC73" s="49" t="s">
        <v>205</v>
      </c>
      <c r="HD73" s="63">
        <v>0</v>
      </c>
      <c r="HE73" s="122">
        <f t="shared" si="16"/>
        <v>-500000</v>
      </c>
      <c r="HF73" s="122">
        <f t="shared" si="17"/>
        <v>-500000</v>
      </c>
      <c r="HG73" s="122">
        <f t="shared" si="197"/>
        <v>-500000</v>
      </c>
      <c r="HH73" s="122">
        <f t="shared" si="18"/>
        <v>0</v>
      </c>
      <c r="HI73" s="49" t="s">
        <v>205</v>
      </c>
      <c r="HJ73" s="63">
        <v>500000</v>
      </c>
      <c r="HK73" s="122">
        <f t="shared" si="19"/>
        <v>0</v>
      </c>
      <c r="HL73" s="122">
        <f t="shared" si="20"/>
        <v>0</v>
      </c>
      <c r="HM73" s="122">
        <f t="shared" si="21"/>
        <v>0</v>
      </c>
      <c r="HN73" s="122">
        <f t="shared" si="22"/>
        <v>500000</v>
      </c>
      <c r="HO73" s="49"/>
      <c r="HP73" s="64"/>
      <c r="HQ73" s="64">
        <f t="shared" si="23"/>
        <v>500000</v>
      </c>
      <c r="HR73" s="63">
        <f t="shared" si="24"/>
        <v>500000</v>
      </c>
      <c r="HS73" s="122">
        <f t="shared" si="25"/>
        <v>0</v>
      </c>
      <c r="HT73" s="122">
        <f t="shared" si="26"/>
        <v>0</v>
      </c>
      <c r="HU73" s="122">
        <f t="shared" si="27"/>
        <v>0</v>
      </c>
      <c r="HV73" s="49"/>
      <c r="HW73" s="63">
        <v>500000</v>
      </c>
      <c r="HX73" s="122">
        <f t="shared" si="28"/>
        <v>0</v>
      </c>
      <c r="HY73" s="49"/>
      <c r="HZ73" s="63">
        <v>500000</v>
      </c>
      <c r="IA73" s="159">
        <f t="shared" si="29"/>
        <v>0</v>
      </c>
      <c r="IB73" s="159">
        <f t="shared" si="30"/>
        <v>0</v>
      </c>
      <c r="IC73" s="84"/>
      <c r="ID73" s="63">
        <v>500000</v>
      </c>
      <c r="IE73" s="159">
        <f t="shared" si="31"/>
        <v>0</v>
      </c>
      <c r="IF73" s="159">
        <f t="shared" si="32"/>
        <v>0</v>
      </c>
      <c r="IG73" s="159">
        <f t="shared" si="33"/>
        <v>0</v>
      </c>
      <c r="IH73" s="84"/>
      <c r="II73" s="170" t="s">
        <v>677</v>
      </c>
      <c r="IJ73" s="63">
        <v>500000</v>
      </c>
      <c r="IK73" s="159">
        <f t="shared" si="34"/>
        <v>0</v>
      </c>
      <c r="IL73" s="159">
        <f t="shared" si="35"/>
        <v>0</v>
      </c>
      <c r="IM73" s="159">
        <f t="shared" si="36"/>
        <v>0</v>
      </c>
      <c r="IN73" s="84"/>
      <c r="IO73" s="63">
        <v>500000</v>
      </c>
      <c r="IP73" s="159">
        <f t="shared" si="37"/>
        <v>0</v>
      </c>
      <c r="IQ73" s="159">
        <f t="shared" si="38"/>
        <v>0</v>
      </c>
      <c r="IR73" s="159">
        <f t="shared" si="39"/>
        <v>0</v>
      </c>
      <c r="IS73" s="159">
        <f t="shared" si="40"/>
        <v>0</v>
      </c>
      <c r="IT73" s="84"/>
      <c r="IU73" s="63">
        <v>500000</v>
      </c>
      <c r="IV73" s="159">
        <f t="shared" si="41"/>
        <v>0</v>
      </c>
      <c r="IW73" s="159">
        <f t="shared" si="42"/>
        <v>0</v>
      </c>
      <c r="IX73" s="159">
        <f t="shared" si="43"/>
        <v>0</v>
      </c>
      <c r="IY73" s="159">
        <f t="shared" si="44"/>
        <v>0</v>
      </c>
      <c r="IZ73" s="84"/>
      <c r="JA73" s="63">
        <v>500000</v>
      </c>
      <c r="JB73" s="159">
        <f t="shared" si="45"/>
        <v>0</v>
      </c>
      <c r="JC73" s="159">
        <f t="shared" si="46"/>
        <v>0</v>
      </c>
      <c r="JD73" s="159">
        <f t="shared" si="47"/>
        <v>0</v>
      </c>
      <c r="JE73" s="159">
        <f t="shared" si="48"/>
        <v>0</v>
      </c>
      <c r="JF73" s="159">
        <f t="shared" si="49"/>
        <v>0</v>
      </c>
      <c r="JG73" s="84"/>
      <c r="JH73" s="63">
        <v>0</v>
      </c>
      <c r="JI73" s="159">
        <f t="shared" si="50"/>
        <v>-500000</v>
      </c>
      <c r="JJ73" s="159">
        <f t="shared" si="51"/>
        <v>-500000</v>
      </c>
      <c r="JK73" s="77" t="s">
        <v>205</v>
      </c>
      <c r="JL73" s="64">
        <v>0</v>
      </c>
      <c r="JM73" s="159">
        <f t="shared" ref="JM73:JM79" si="246">JL73-JA73</f>
        <v>-500000</v>
      </c>
      <c r="JN73" s="159">
        <f t="shared" ref="JN73:JN79" si="247">JL73-JH73</f>
        <v>0</v>
      </c>
      <c r="JO73" s="13" t="s">
        <v>205</v>
      </c>
      <c r="JP73" s="88"/>
    </row>
    <row r="74" spans="1:276" ht="36" hidden="1" customHeight="1" x14ac:dyDescent="0.2">
      <c r="A74" s="9" t="s">
        <v>678</v>
      </c>
      <c r="B74" s="171"/>
      <c r="C74" s="12" t="s">
        <v>679</v>
      </c>
      <c r="D74" s="65">
        <v>275800</v>
      </c>
      <c r="E74" s="65">
        <v>0</v>
      </c>
      <c r="F74" s="10">
        <f t="shared" si="93"/>
        <v>-275800</v>
      </c>
      <c r="G74" s="10">
        <v>0</v>
      </c>
      <c r="H74" s="10">
        <f t="shared" si="94"/>
        <v>-275800</v>
      </c>
      <c r="I74" s="10">
        <f>G74-E74</f>
        <v>0</v>
      </c>
      <c r="J74" s="13"/>
      <c r="K74" s="63">
        <v>100000</v>
      </c>
      <c r="L74" s="63">
        <f t="shared" si="95"/>
        <v>-175800</v>
      </c>
      <c r="M74" s="63">
        <f>K74-E74</f>
        <v>100000</v>
      </c>
      <c r="N74" s="63">
        <f t="shared" si="96"/>
        <v>100000</v>
      </c>
      <c r="O74" s="63">
        <v>275800</v>
      </c>
      <c r="P74" s="63">
        <f t="shared" si="97"/>
        <v>0</v>
      </c>
      <c r="Q74" s="63">
        <f>O74-E74</f>
        <v>275800</v>
      </c>
      <c r="R74" s="63">
        <f t="shared" si="98"/>
        <v>175800</v>
      </c>
      <c r="S74" s="63">
        <v>275800</v>
      </c>
      <c r="T74" s="63">
        <f t="shared" si="99"/>
        <v>0</v>
      </c>
      <c r="U74" s="63">
        <f t="shared" si="238"/>
        <v>275800</v>
      </c>
      <c r="V74" s="63">
        <f t="shared" si="159"/>
        <v>175800</v>
      </c>
      <c r="W74" s="63">
        <f t="shared" si="100"/>
        <v>0</v>
      </c>
      <c r="X74" s="63">
        <v>275800</v>
      </c>
      <c r="Y74" s="63">
        <f t="shared" si="239"/>
        <v>0</v>
      </c>
      <c r="Z74" s="63">
        <f t="shared" si="240"/>
        <v>275800</v>
      </c>
      <c r="AA74" s="63">
        <f t="shared" si="101"/>
        <v>175800</v>
      </c>
      <c r="AB74" s="63">
        <f t="shared" si="102"/>
        <v>0</v>
      </c>
      <c r="AC74" s="63">
        <v>275800</v>
      </c>
      <c r="AD74" s="63">
        <f t="shared" si="241"/>
        <v>0</v>
      </c>
      <c r="AE74" s="63">
        <f t="shared" si="103"/>
        <v>0</v>
      </c>
      <c r="AF74" s="63">
        <f t="shared" si="230"/>
        <v>0</v>
      </c>
      <c r="AG74" s="63">
        <v>275800</v>
      </c>
      <c r="AH74" s="63">
        <f t="shared" si="242"/>
        <v>0</v>
      </c>
      <c r="AI74" s="63"/>
      <c r="AJ74" s="63">
        <f t="shared" si="104"/>
        <v>275800</v>
      </c>
      <c r="AK74" s="63"/>
      <c r="AL74" s="63"/>
      <c r="AM74" s="63">
        <f t="shared" si="105"/>
        <v>275800</v>
      </c>
      <c r="AN74" s="63">
        <v>110000</v>
      </c>
      <c r="AO74" s="63">
        <f t="shared" si="106"/>
        <v>-165800</v>
      </c>
      <c r="AP74" s="63"/>
      <c r="AQ74" s="63">
        <v>0</v>
      </c>
      <c r="AR74" s="63">
        <f t="shared" si="107"/>
        <v>-275800</v>
      </c>
      <c r="AS74" s="63">
        <f t="shared" si="108"/>
        <v>-110000</v>
      </c>
      <c r="AT74" s="63">
        <v>110000</v>
      </c>
      <c r="AU74" s="63">
        <f t="shared" si="109"/>
        <v>-165800</v>
      </c>
      <c r="AV74" s="63">
        <f t="shared" si="110"/>
        <v>0</v>
      </c>
      <c r="AW74" s="63">
        <f t="shared" si="111"/>
        <v>110000</v>
      </c>
      <c r="AX74" s="63"/>
      <c r="AY74" s="63">
        <v>110000</v>
      </c>
      <c r="AZ74" s="63">
        <f t="shared" si="112"/>
        <v>-165800</v>
      </c>
      <c r="BA74" s="63">
        <f t="shared" si="113"/>
        <v>0</v>
      </c>
      <c r="BB74" s="63">
        <f t="shared" si="114"/>
        <v>0</v>
      </c>
      <c r="BC74" s="40"/>
      <c r="BD74" s="63">
        <v>110000</v>
      </c>
      <c r="BE74" s="63">
        <f t="shared" si="115"/>
        <v>-165800</v>
      </c>
      <c r="BF74" s="63">
        <f t="shared" si="116"/>
        <v>0</v>
      </c>
      <c r="BG74" s="63">
        <f t="shared" si="117"/>
        <v>0</v>
      </c>
      <c r="BH74" s="63">
        <f t="shared" si="118"/>
        <v>0</v>
      </c>
      <c r="BI74" s="49"/>
      <c r="BJ74" s="63">
        <v>110000</v>
      </c>
      <c r="BK74" s="64"/>
      <c r="BL74" s="63">
        <f t="shared" si="119"/>
        <v>110000</v>
      </c>
      <c r="BM74" s="65"/>
      <c r="BN74" s="63">
        <f t="shared" si="120"/>
        <v>110000</v>
      </c>
      <c r="BO74" s="64">
        <f t="shared" si="206"/>
        <v>-165800</v>
      </c>
      <c r="BP74" s="63">
        <f t="shared" si="207"/>
        <v>0</v>
      </c>
      <c r="BQ74" s="63">
        <f t="shared" si="208"/>
        <v>0</v>
      </c>
      <c r="BR74" s="63">
        <f t="shared" si="209"/>
        <v>0</v>
      </c>
      <c r="BS74" s="63">
        <f t="shared" si="210"/>
        <v>0</v>
      </c>
      <c r="BT74" s="49"/>
      <c r="BU74" s="49"/>
      <c r="BV74" s="48">
        <f t="shared" si="121"/>
        <v>110000</v>
      </c>
      <c r="BW74" s="48"/>
      <c r="BX74" s="48">
        <f t="shared" si="122"/>
        <v>110000</v>
      </c>
      <c r="BY74" s="48"/>
      <c r="BZ74" s="58">
        <v>110000</v>
      </c>
      <c r="CA74" s="58">
        <v>65000</v>
      </c>
      <c r="CB74" s="55" t="e">
        <f>CA74-#REF!</f>
        <v>#REF!</v>
      </c>
      <c r="CC74" s="49" t="s">
        <v>680</v>
      </c>
      <c r="CD74" s="39">
        <v>0</v>
      </c>
      <c r="CE74" s="58">
        <f t="shared" si="243"/>
        <v>-110000</v>
      </c>
      <c r="CF74" s="58">
        <f t="shared" si="244"/>
        <v>-65000</v>
      </c>
      <c r="CG74" s="49" t="s">
        <v>518</v>
      </c>
      <c r="CH74" s="39">
        <v>56920</v>
      </c>
      <c r="CI74" s="58">
        <f t="shared" si="126"/>
        <v>-53080</v>
      </c>
      <c r="CJ74" s="58">
        <f t="shared" si="127"/>
        <v>-8080</v>
      </c>
      <c r="CK74" s="58">
        <f t="shared" si="128"/>
        <v>56920</v>
      </c>
      <c r="CL74" s="49"/>
      <c r="CM74" s="39">
        <v>65000</v>
      </c>
      <c r="CN74" s="58">
        <f t="shared" si="160"/>
        <v>-45000</v>
      </c>
      <c r="CO74" s="58">
        <f t="shared" si="129"/>
        <v>0</v>
      </c>
      <c r="CP74" s="58">
        <f t="shared" si="130"/>
        <v>8080</v>
      </c>
      <c r="CQ74" s="49"/>
      <c r="CR74" s="39">
        <v>65000</v>
      </c>
      <c r="CS74" s="58">
        <f t="shared" si="131"/>
        <v>-45000</v>
      </c>
      <c r="CT74" s="58">
        <f t="shared" si="132"/>
        <v>0</v>
      </c>
      <c r="CU74" s="58">
        <f t="shared" si="133"/>
        <v>8080</v>
      </c>
      <c r="CV74" s="58">
        <f t="shared" si="134"/>
        <v>0</v>
      </c>
      <c r="CW74" s="49"/>
      <c r="CX74" s="39">
        <v>56920</v>
      </c>
      <c r="CY74" s="58">
        <f t="shared" si="196"/>
        <v>-53080</v>
      </c>
      <c r="CZ74" s="58">
        <f t="shared" si="211"/>
        <v>-8080</v>
      </c>
      <c r="DA74" s="58">
        <f t="shared" si="212"/>
        <v>0</v>
      </c>
      <c r="DB74" s="58">
        <f t="shared" si="213"/>
        <v>-8080</v>
      </c>
      <c r="DC74" s="49"/>
      <c r="DD74" s="39">
        <v>56920</v>
      </c>
      <c r="DE74" s="58">
        <f t="shared" si="214"/>
        <v>-53080</v>
      </c>
      <c r="DF74" s="58">
        <f t="shared" si="215"/>
        <v>-8080</v>
      </c>
      <c r="DG74" s="58">
        <f t="shared" si="135"/>
        <v>0</v>
      </c>
      <c r="DH74" s="49"/>
      <c r="DI74" s="39">
        <v>56920</v>
      </c>
      <c r="DJ74" s="74"/>
      <c r="DK74" s="76"/>
      <c r="DL74" s="58">
        <f t="shared" si="234"/>
        <v>56920</v>
      </c>
      <c r="DM74" s="73">
        <f t="shared" si="235"/>
        <v>-53080</v>
      </c>
      <c r="DN74" s="81">
        <v>56920</v>
      </c>
      <c r="DO74" s="10">
        <f t="shared" si="136"/>
        <v>0</v>
      </c>
      <c r="DP74" s="49"/>
      <c r="DQ74" s="78">
        <v>0</v>
      </c>
      <c r="DR74" s="78"/>
      <c r="DS74" s="81">
        <f t="shared" si="179"/>
        <v>0</v>
      </c>
      <c r="DT74" s="11">
        <f t="shared" si="137"/>
        <v>-56920</v>
      </c>
      <c r="DU74" s="10">
        <f t="shared" si="138"/>
        <v>-56920</v>
      </c>
      <c r="DV74" s="10">
        <f t="shared" si="139"/>
        <v>-56920</v>
      </c>
      <c r="DW74" s="10">
        <f t="shared" si="140"/>
        <v>-56920</v>
      </c>
      <c r="DX74" s="49"/>
      <c r="DY74" s="86"/>
      <c r="DZ74" s="81">
        <v>56920</v>
      </c>
      <c r="EA74" s="11">
        <f t="shared" si="180"/>
        <v>0</v>
      </c>
      <c r="EB74" s="10">
        <f t="shared" si="181"/>
        <v>56920</v>
      </c>
      <c r="EC74" s="10">
        <f t="shared" si="143"/>
        <v>0</v>
      </c>
      <c r="ED74" s="10">
        <f t="shared" si="217"/>
        <v>0</v>
      </c>
      <c r="EE74" s="10">
        <f t="shared" si="218"/>
        <v>56920</v>
      </c>
      <c r="EF74" s="87"/>
      <c r="EG74" s="39"/>
      <c r="EH74" s="81">
        <f t="shared" si="146"/>
        <v>56920</v>
      </c>
      <c r="EI74" s="11">
        <f t="shared" si="182"/>
        <v>0</v>
      </c>
      <c r="EJ74" s="10">
        <f t="shared" si="183"/>
        <v>0</v>
      </c>
      <c r="EK74" s="10">
        <f t="shared" si="149"/>
        <v>0</v>
      </c>
      <c r="EL74" s="10">
        <f t="shared" si="150"/>
        <v>0</v>
      </c>
      <c r="EM74" s="10">
        <f t="shared" si="151"/>
        <v>56920</v>
      </c>
      <c r="EN74" s="10">
        <f t="shared" si="152"/>
        <v>0</v>
      </c>
      <c r="EO74" s="87"/>
      <c r="EP74" s="78">
        <v>56920</v>
      </c>
      <c r="EQ74" s="81">
        <v>56920</v>
      </c>
      <c r="ER74" s="81"/>
      <c r="ES74" s="81">
        <f t="shared" si="153"/>
        <v>56920</v>
      </c>
      <c r="ET74" s="10">
        <f t="shared" si="154"/>
        <v>0</v>
      </c>
      <c r="EU74" s="10">
        <f t="shared" si="155"/>
        <v>0</v>
      </c>
      <c r="EV74" s="87"/>
      <c r="EW74" s="95"/>
      <c r="EX74" s="81">
        <v>0</v>
      </c>
      <c r="EY74" s="10">
        <f t="shared" si="156"/>
        <v>-56920</v>
      </c>
      <c r="EZ74" s="49" t="s">
        <v>681</v>
      </c>
      <c r="FA74" s="100">
        <v>0</v>
      </c>
      <c r="FB74" s="10">
        <f t="shared" si="77"/>
        <v>-56920</v>
      </c>
      <c r="FC74" s="10">
        <f t="shared" si="78"/>
        <v>0</v>
      </c>
      <c r="FD74" s="49" t="s">
        <v>205</v>
      </c>
      <c r="FE74" s="81">
        <f t="shared" si="157"/>
        <v>0</v>
      </c>
      <c r="FF74" s="10">
        <f t="shared" si="79"/>
        <v>-56920</v>
      </c>
      <c r="FG74" s="10">
        <f t="shared" si="80"/>
        <v>0</v>
      </c>
      <c r="FH74" s="10">
        <f t="shared" si="81"/>
        <v>0</v>
      </c>
      <c r="FI74" s="49"/>
      <c r="FJ74" s="81">
        <v>0</v>
      </c>
      <c r="FK74" s="10">
        <f t="shared" si="82"/>
        <v>-56920</v>
      </c>
      <c r="FL74" s="10">
        <f t="shared" si="83"/>
        <v>0</v>
      </c>
      <c r="FM74" s="10">
        <f t="shared" si="84"/>
        <v>0</v>
      </c>
      <c r="FN74" s="49" t="s">
        <v>205</v>
      </c>
      <c r="FO74" s="99">
        <f t="shared" si="158"/>
        <v>0</v>
      </c>
      <c r="FP74" s="10">
        <f t="shared" si="85"/>
        <v>-56920</v>
      </c>
      <c r="FQ74" s="10">
        <f t="shared" si="86"/>
        <v>0</v>
      </c>
      <c r="FR74" s="10">
        <f t="shared" si="87"/>
        <v>0</v>
      </c>
      <c r="FS74" s="10">
        <f t="shared" si="88"/>
        <v>0</v>
      </c>
      <c r="FT74" s="49" t="s">
        <v>205</v>
      </c>
      <c r="FU74" s="99">
        <v>0</v>
      </c>
      <c r="FV74" s="10">
        <f t="shared" si="89"/>
        <v>-56920</v>
      </c>
      <c r="FW74" s="10">
        <f t="shared" si="90"/>
        <v>0</v>
      </c>
      <c r="FX74" s="10">
        <f t="shared" si="91"/>
        <v>0</v>
      </c>
      <c r="FY74" s="10">
        <f t="shared" si="92"/>
        <v>0</v>
      </c>
      <c r="FZ74" s="49" t="s">
        <v>205</v>
      </c>
      <c r="GA74" s="99">
        <v>0</v>
      </c>
      <c r="GB74" s="99"/>
      <c r="GC74" s="99">
        <f t="shared" si="0"/>
        <v>0</v>
      </c>
      <c r="GD74" s="10">
        <f t="shared" si="58"/>
        <v>-56920</v>
      </c>
      <c r="GE74" s="10">
        <f t="shared" si="59"/>
        <v>0</v>
      </c>
      <c r="GF74" s="10">
        <f t="shared" si="60"/>
        <v>0</v>
      </c>
      <c r="GG74" s="10">
        <f t="shared" si="61"/>
        <v>0</v>
      </c>
      <c r="GH74" s="49" t="s">
        <v>205</v>
      </c>
      <c r="GI74" s="61">
        <v>0</v>
      </c>
      <c r="GJ74" s="99">
        <f t="shared" si="4"/>
        <v>0</v>
      </c>
      <c r="GK74" s="49"/>
      <c r="GL74" s="63"/>
      <c r="GM74" s="122">
        <f t="shared" si="5"/>
        <v>0</v>
      </c>
      <c r="GN74" s="49"/>
      <c r="GO74" s="63">
        <v>0</v>
      </c>
      <c r="GP74" s="122">
        <f t="shared" si="6"/>
        <v>0</v>
      </c>
      <c r="GQ74" s="122">
        <f t="shared" si="7"/>
        <v>0</v>
      </c>
      <c r="GR74" s="49"/>
      <c r="GS74" s="135">
        <f t="shared" si="8"/>
        <v>0</v>
      </c>
      <c r="GT74" s="130">
        <f t="shared" si="9"/>
        <v>0</v>
      </c>
      <c r="GU74" s="130">
        <f t="shared" si="10"/>
        <v>0</v>
      </c>
      <c r="GV74" s="130">
        <f t="shared" si="11"/>
        <v>0</v>
      </c>
      <c r="GW74" s="49"/>
      <c r="GX74" s="63">
        <v>0</v>
      </c>
      <c r="GY74" s="122">
        <f t="shared" si="12"/>
        <v>0</v>
      </c>
      <c r="GZ74" s="122">
        <f t="shared" si="13"/>
        <v>0</v>
      </c>
      <c r="HA74" s="122">
        <f t="shared" si="14"/>
        <v>0</v>
      </c>
      <c r="HB74" s="122">
        <f t="shared" si="15"/>
        <v>0</v>
      </c>
      <c r="HC74" s="49"/>
      <c r="HD74" s="63">
        <v>0</v>
      </c>
      <c r="HE74" s="122">
        <f t="shared" si="16"/>
        <v>0</v>
      </c>
      <c r="HF74" s="122">
        <f t="shared" si="17"/>
        <v>0</v>
      </c>
      <c r="HG74" s="122">
        <f t="shared" si="197"/>
        <v>0</v>
      </c>
      <c r="HH74" s="122">
        <f t="shared" si="18"/>
        <v>0</v>
      </c>
      <c r="HI74" s="49"/>
      <c r="HJ74" s="63">
        <v>0</v>
      </c>
      <c r="HK74" s="122">
        <f t="shared" si="19"/>
        <v>0</v>
      </c>
      <c r="HL74" s="122">
        <f t="shared" si="20"/>
        <v>0</v>
      </c>
      <c r="HM74" s="122">
        <f t="shared" si="21"/>
        <v>0</v>
      </c>
      <c r="HN74" s="122">
        <f t="shared" si="22"/>
        <v>0</v>
      </c>
      <c r="HO74" s="49"/>
      <c r="HP74" s="64"/>
      <c r="HQ74" s="64">
        <f t="shared" si="23"/>
        <v>0</v>
      </c>
      <c r="HR74" s="63">
        <f t="shared" si="24"/>
        <v>0</v>
      </c>
      <c r="HS74" s="122">
        <f t="shared" si="25"/>
        <v>0</v>
      </c>
      <c r="HT74" s="122">
        <f t="shared" si="26"/>
        <v>0</v>
      </c>
      <c r="HU74" s="122">
        <f t="shared" si="27"/>
        <v>0</v>
      </c>
      <c r="HV74" s="49"/>
      <c r="HW74" s="63"/>
      <c r="HX74" s="122">
        <f t="shared" si="28"/>
        <v>0</v>
      </c>
      <c r="HY74" s="49"/>
      <c r="HZ74" s="63"/>
      <c r="IA74" s="159">
        <f t="shared" si="29"/>
        <v>0</v>
      </c>
      <c r="IB74" s="159">
        <f t="shared" si="30"/>
        <v>0</v>
      </c>
      <c r="IC74" s="84"/>
      <c r="ID74" s="63"/>
      <c r="IE74" s="159">
        <f t="shared" si="31"/>
        <v>0</v>
      </c>
      <c r="IF74" s="159">
        <f t="shared" si="32"/>
        <v>0</v>
      </c>
      <c r="IG74" s="159">
        <f t="shared" si="33"/>
        <v>0</v>
      </c>
      <c r="IH74" s="84"/>
      <c r="IJ74" s="63"/>
      <c r="IK74" s="159">
        <f t="shared" si="34"/>
        <v>0</v>
      </c>
      <c r="IL74" s="159">
        <f t="shared" si="35"/>
        <v>0</v>
      </c>
      <c r="IM74" s="159">
        <f t="shared" si="36"/>
        <v>0</v>
      </c>
      <c r="IN74" s="84"/>
      <c r="IO74" s="63"/>
      <c r="IP74" s="159">
        <f t="shared" si="37"/>
        <v>0</v>
      </c>
      <c r="IQ74" s="159">
        <f t="shared" si="38"/>
        <v>0</v>
      </c>
      <c r="IR74" s="159">
        <f t="shared" si="39"/>
        <v>0</v>
      </c>
      <c r="IS74" s="159">
        <f t="shared" si="40"/>
        <v>0</v>
      </c>
      <c r="IT74" s="84"/>
      <c r="IU74" s="63"/>
      <c r="IV74" s="159">
        <f t="shared" si="41"/>
        <v>0</v>
      </c>
      <c r="IW74" s="159">
        <f t="shared" si="42"/>
        <v>0</v>
      </c>
      <c r="IX74" s="159">
        <f t="shared" si="43"/>
        <v>0</v>
      </c>
      <c r="IY74" s="159">
        <f t="shared" si="44"/>
        <v>0</v>
      </c>
      <c r="IZ74" s="84"/>
      <c r="JA74" s="63"/>
      <c r="JB74" s="159">
        <f t="shared" si="45"/>
        <v>0</v>
      </c>
      <c r="JC74" s="159">
        <f t="shared" si="46"/>
        <v>0</v>
      </c>
      <c r="JD74" s="159">
        <f t="shared" si="47"/>
        <v>0</v>
      </c>
      <c r="JE74" s="159">
        <f t="shared" si="48"/>
        <v>0</v>
      </c>
      <c r="JF74" s="159">
        <f t="shared" si="49"/>
        <v>0</v>
      </c>
      <c r="JG74" s="84"/>
      <c r="JH74" s="63"/>
      <c r="JI74" s="159">
        <f t="shared" si="50"/>
        <v>0</v>
      </c>
      <c r="JJ74" s="159">
        <f t="shared" si="51"/>
        <v>0</v>
      </c>
      <c r="JK74" s="77"/>
      <c r="JL74" s="64"/>
      <c r="JM74" s="159">
        <f t="shared" si="246"/>
        <v>0</v>
      </c>
      <c r="JN74" s="159">
        <f t="shared" si="247"/>
        <v>0</v>
      </c>
      <c r="JO74" s="13"/>
      <c r="JP74" s="88"/>
    </row>
    <row r="75" spans="1:276" ht="12.75" hidden="1" customHeight="1" x14ac:dyDescent="0.2">
      <c r="A75" s="9" t="s">
        <v>682</v>
      </c>
      <c r="B75" s="171"/>
      <c r="C75" s="12" t="s">
        <v>683</v>
      </c>
      <c r="D75" s="65">
        <v>200000</v>
      </c>
      <c r="E75" s="65">
        <v>0</v>
      </c>
      <c r="F75" s="10">
        <f t="shared" si="93"/>
        <v>-200000</v>
      </c>
      <c r="G75" s="10">
        <v>0</v>
      </c>
      <c r="H75" s="10">
        <f t="shared" si="94"/>
        <v>-200000</v>
      </c>
      <c r="I75" s="10">
        <f>G75-E75</f>
        <v>0</v>
      </c>
      <c r="J75" s="13"/>
      <c r="K75" s="63">
        <v>0</v>
      </c>
      <c r="L75" s="63">
        <f t="shared" si="95"/>
        <v>-200000</v>
      </c>
      <c r="M75" s="63">
        <f>K75-E75</f>
        <v>0</v>
      </c>
      <c r="N75" s="63">
        <f t="shared" si="96"/>
        <v>0</v>
      </c>
      <c r="O75" s="63">
        <v>200000</v>
      </c>
      <c r="P75" s="63">
        <f t="shared" si="97"/>
        <v>0</v>
      </c>
      <c r="Q75" s="63">
        <f>O75-E75</f>
        <v>200000</v>
      </c>
      <c r="R75" s="63">
        <f t="shared" si="98"/>
        <v>200000</v>
      </c>
      <c r="S75" s="63">
        <v>200000</v>
      </c>
      <c r="T75" s="63">
        <f t="shared" si="99"/>
        <v>0</v>
      </c>
      <c r="U75" s="63">
        <f t="shared" si="238"/>
        <v>200000</v>
      </c>
      <c r="V75" s="63">
        <f t="shared" si="159"/>
        <v>200000</v>
      </c>
      <c r="W75" s="63">
        <f t="shared" si="100"/>
        <v>0</v>
      </c>
      <c r="X75" s="63">
        <v>200000</v>
      </c>
      <c r="Y75" s="63">
        <f t="shared" si="239"/>
        <v>0</v>
      </c>
      <c r="Z75" s="63">
        <f t="shared" si="240"/>
        <v>200000</v>
      </c>
      <c r="AA75" s="63">
        <f t="shared" si="101"/>
        <v>200000</v>
      </c>
      <c r="AB75" s="63">
        <f t="shared" si="102"/>
        <v>0</v>
      </c>
      <c r="AC75" s="63">
        <f>200000-200000</f>
        <v>0</v>
      </c>
      <c r="AD75" s="63">
        <f t="shared" si="241"/>
        <v>-200000</v>
      </c>
      <c r="AE75" s="63">
        <f t="shared" si="103"/>
        <v>-200000</v>
      </c>
      <c r="AF75" s="63">
        <f t="shared" si="230"/>
        <v>200000</v>
      </c>
      <c r="AG75" s="63">
        <f>200000</f>
        <v>200000</v>
      </c>
      <c r="AH75" s="63">
        <f t="shared" si="242"/>
        <v>0</v>
      </c>
      <c r="AI75" s="63"/>
      <c r="AJ75" s="63">
        <f t="shared" si="104"/>
        <v>200000</v>
      </c>
      <c r="AK75" s="63"/>
      <c r="AL75" s="63"/>
      <c r="AM75" s="63">
        <f t="shared" si="105"/>
        <v>200000</v>
      </c>
      <c r="AN75" s="63">
        <v>0</v>
      </c>
      <c r="AO75" s="63">
        <f t="shared" si="106"/>
        <v>-200000</v>
      </c>
      <c r="AP75" s="63"/>
      <c r="AQ75" s="63">
        <v>0</v>
      </c>
      <c r="AR75" s="63">
        <f t="shared" si="107"/>
        <v>-200000</v>
      </c>
      <c r="AS75" s="63">
        <f t="shared" si="108"/>
        <v>0</v>
      </c>
      <c r="AT75" s="63">
        <v>0</v>
      </c>
      <c r="AU75" s="63">
        <f t="shared" si="109"/>
        <v>-200000</v>
      </c>
      <c r="AV75" s="63">
        <f t="shared" si="110"/>
        <v>0</v>
      </c>
      <c r="AW75" s="63">
        <f t="shared" si="111"/>
        <v>0</v>
      </c>
      <c r="AX75" s="63"/>
      <c r="AY75" s="63">
        <v>200000</v>
      </c>
      <c r="AZ75" s="63">
        <f t="shared" si="112"/>
        <v>0</v>
      </c>
      <c r="BA75" s="63">
        <f t="shared" si="113"/>
        <v>200000</v>
      </c>
      <c r="BB75" s="63">
        <f t="shared" si="114"/>
        <v>200000</v>
      </c>
      <c r="BC75" s="40"/>
      <c r="BD75" s="63">
        <v>200000</v>
      </c>
      <c r="BE75" s="63">
        <f t="shared" si="115"/>
        <v>0</v>
      </c>
      <c r="BF75" s="63">
        <f t="shared" si="116"/>
        <v>200000</v>
      </c>
      <c r="BG75" s="63">
        <f t="shared" si="117"/>
        <v>200000</v>
      </c>
      <c r="BH75" s="63">
        <f t="shared" si="118"/>
        <v>0</v>
      </c>
      <c r="BI75" s="49"/>
      <c r="BJ75" s="63">
        <v>0</v>
      </c>
      <c r="BK75" s="64"/>
      <c r="BL75" s="63">
        <f t="shared" si="119"/>
        <v>0</v>
      </c>
      <c r="BM75" s="65"/>
      <c r="BN75" s="63">
        <f t="shared" si="120"/>
        <v>0</v>
      </c>
      <c r="BO75" s="64">
        <f t="shared" si="206"/>
        <v>-200000</v>
      </c>
      <c r="BP75" s="63">
        <f t="shared" si="207"/>
        <v>0</v>
      </c>
      <c r="BQ75" s="63">
        <f t="shared" si="208"/>
        <v>0</v>
      </c>
      <c r="BR75" s="63">
        <f t="shared" si="209"/>
        <v>-200000</v>
      </c>
      <c r="BS75" s="63">
        <f t="shared" si="210"/>
        <v>0</v>
      </c>
      <c r="BT75" s="49"/>
      <c r="BU75" s="49"/>
      <c r="BV75" s="48">
        <f t="shared" si="121"/>
        <v>0</v>
      </c>
      <c r="BW75" s="48"/>
      <c r="BX75" s="48">
        <f t="shared" si="122"/>
        <v>0</v>
      </c>
      <c r="BY75" s="48"/>
      <c r="BZ75" s="58">
        <v>0</v>
      </c>
      <c r="CA75" s="58">
        <v>0</v>
      </c>
      <c r="CB75" s="55">
        <f t="shared" si="233"/>
        <v>0</v>
      </c>
      <c r="CC75" s="49"/>
      <c r="CD75" s="39">
        <v>0</v>
      </c>
      <c r="CE75" s="58">
        <f t="shared" si="243"/>
        <v>0</v>
      </c>
      <c r="CF75" s="58">
        <f t="shared" si="244"/>
        <v>0</v>
      </c>
      <c r="CG75" s="49"/>
      <c r="CH75" s="39">
        <v>0</v>
      </c>
      <c r="CI75" s="58">
        <f t="shared" si="126"/>
        <v>0</v>
      </c>
      <c r="CJ75" s="58">
        <f t="shared" si="127"/>
        <v>0</v>
      </c>
      <c r="CK75" s="58">
        <f t="shared" si="128"/>
        <v>0</v>
      </c>
      <c r="CL75" s="49"/>
      <c r="CM75" s="39"/>
      <c r="CN75" s="58">
        <f t="shared" si="160"/>
        <v>0</v>
      </c>
      <c r="CO75" s="58">
        <f t="shared" si="129"/>
        <v>0</v>
      </c>
      <c r="CP75" s="58">
        <f t="shared" si="130"/>
        <v>0</v>
      </c>
      <c r="CQ75" s="49"/>
      <c r="CR75" s="39"/>
      <c r="CS75" s="58">
        <f t="shared" si="131"/>
        <v>0</v>
      </c>
      <c r="CT75" s="58">
        <f t="shared" si="132"/>
        <v>0</v>
      </c>
      <c r="CU75" s="58">
        <f t="shared" si="133"/>
        <v>0</v>
      </c>
      <c r="CV75" s="58">
        <f t="shared" si="134"/>
        <v>0</v>
      </c>
      <c r="CW75" s="49"/>
      <c r="CX75" s="39"/>
      <c r="CY75" s="58">
        <f t="shared" si="196"/>
        <v>0</v>
      </c>
      <c r="CZ75" s="58">
        <f t="shared" si="211"/>
        <v>0</v>
      </c>
      <c r="DA75" s="58">
        <f t="shared" si="212"/>
        <v>0</v>
      </c>
      <c r="DB75" s="58">
        <f t="shared" si="213"/>
        <v>0</v>
      </c>
      <c r="DC75" s="49"/>
      <c r="DD75" s="39"/>
      <c r="DE75" s="58">
        <f t="shared" si="214"/>
        <v>0</v>
      </c>
      <c r="DF75" s="58">
        <f t="shared" si="215"/>
        <v>0</v>
      </c>
      <c r="DG75" s="58">
        <f t="shared" si="135"/>
        <v>0</v>
      </c>
      <c r="DH75" s="49"/>
      <c r="DI75" s="39"/>
      <c r="DJ75" s="49"/>
      <c r="DK75" s="61"/>
      <c r="DL75" s="58">
        <f t="shared" si="234"/>
        <v>0</v>
      </c>
      <c r="DM75" s="73">
        <f t="shared" si="235"/>
        <v>0</v>
      </c>
      <c r="DN75" s="81">
        <v>0</v>
      </c>
      <c r="DO75" s="10">
        <f t="shared" si="136"/>
        <v>0</v>
      </c>
      <c r="DP75" s="49"/>
      <c r="DQ75" s="78"/>
      <c r="DR75" s="78"/>
      <c r="DS75" s="81">
        <f t="shared" si="179"/>
        <v>0</v>
      </c>
      <c r="DT75" s="11">
        <f t="shared" si="137"/>
        <v>0</v>
      </c>
      <c r="DU75" s="10">
        <f t="shared" si="138"/>
        <v>0</v>
      </c>
      <c r="DV75" s="10">
        <f t="shared" si="139"/>
        <v>0</v>
      </c>
      <c r="DW75" s="10">
        <f t="shared" si="140"/>
        <v>0</v>
      </c>
      <c r="DX75" s="49"/>
      <c r="DY75" s="86"/>
      <c r="DZ75" s="81"/>
      <c r="EA75" s="11">
        <f t="shared" si="180"/>
        <v>0</v>
      </c>
      <c r="EB75" s="10">
        <f t="shared" si="181"/>
        <v>0</v>
      </c>
      <c r="EC75" s="10">
        <f t="shared" si="143"/>
        <v>0</v>
      </c>
      <c r="ED75" s="10">
        <f t="shared" si="217"/>
        <v>0</v>
      </c>
      <c r="EE75" s="10">
        <f t="shared" si="218"/>
        <v>0</v>
      </c>
      <c r="EF75" s="87"/>
      <c r="EG75" s="39"/>
      <c r="EH75" s="81">
        <f t="shared" si="146"/>
        <v>0</v>
      </c>
      <c r="EI75" s="11">
        <f t="shared" si="182"/>
        <v>0</v>
      </c>
      <c r="EJ75" s="10">
        <f t="shared" si="183"/>
        <v>0</v>
      </c>
      <c r="EK75" s="10">
        <f t="shared" si="149"/>
        <v>0</v>
      </c>
      <c r="EL75" s="10">
        <f t="shared" si="150"/>
        <v>0</v>
      </c>
      <c r="EM75" s="10">
        <f t="shared" si="151"/>
        <v>0</v>
      </c>
      <c r="EN75" s="10">
        <f t="shared" si="152"/>
        <v>0</v>
      </c>
      <c r="EO75" s="87"/>
      <c r="EP75" s="78"/>
      <c r="EQ75" s="81"/>
      <c r="ER75" s="81"/>
      <c r="ES75" s="81">
        <f t="shared" si="153"/>
        <v>0</v>
      </c>
      <c r="ET75" s="10">
        <f t="shared" si="154"/>
        <v>0</v>
      </c>
      <c r="EU75" s="10">
        <f t="shared" si="155"/>
        <v>0</v>
      </c>
      <c r="EV75" s="87"/>
      <c r="EW75" s="95"/>
      <c r="EX75" s="81">
        <v>0</v>
      </c>
      <c r="EY75" s="10">
        <f t="shared" si="156"/>
        <v>0</v>
      </c>
      <c r="EZ75" s="49"/>
      <c r="FA75" s="81"/>
      <c r="FB75" s="10">
        <f t="shared" si="77"/>
        <v>0</v>
      </c>
      <c r="FC75" s="10">
        <f t="shared" si="78"/>
        <v>0</v>
      </c>
      <c r="FD75" s="49"/>
      <c r="FE75" s="81">
        <f t="shared" si="157"/>
        <v>0</v>
      </c>
      <c r="FF75" s="10">
        <f t="shared" si="79"/>
        <v>0</v>
      </c>
      <c r="FG75" s="10">
        <f t="shared" si="80"/>
        <v>0</v>
      </c>
      <c r="FH75" s="10">
        <f t="shared" si="81"/>
        <v>0</v>
      </c>
      <c r="FI75" s="49"/>
      <c r="FJ75" s="81"/>
      <c r="FK75" s="10">
        <f t="shared" si="82"/>
        <v>0</v>
      </c>
      <c r="FL75" s="10">
        <f t="shared" si="83"/>
        <v>0</v>
      </c>
      <c r="FM75" s="10">
        <f t="shared" si="84"/>
        <v>0</v>
      </c>
      <c r="FN75" s="49"/>
      <c r="FO75" s="99">
        <f t="shared" si="158"/>
        <v>0</v>
      </c>
      <c r="FP75" s="10">
        <f t="shared" si="85"/>
        <v>0</v>
      </c>
      <c r="FQ75" s="10">
        <f t="shared" si="86"/>
        <v>0</v>
      </c>
      <c r="FR75" s="10">
        <f t="shared" si="87"/>
        <v>0</v>
      </c>
      <c r="FS75" s="10">
        <f t="shared" si="88"/>
        <v>0</v>
      </c>
      <c r="FT75" s="49"/>
      <c r="FU75" s="99">
        <f t="shared" si="236"/>
        <v>0</v>
      </c>
      <c r="FV75" s="10">
        <f t="shared" si="89"/>
        <v>0</v>
      </c>
      <c r="FW75" s="10">
        <f t="shared" si="90"/>
        <v>0</v>
      </c>
      <c r="FX75" s="10">
        <f t="shared" si="91"/>
        <v>0</v>
      </c>
      <c r="FY75" s="10">
        <f t="shared" si="92"/>
        <v>0</v>
      </c>
      <c r="FZ75" s="49"/>
      <c r="GA75" s="99">
        <f t="shared" ref="GA75" si="248">FV75</f>
        <v>0</v>
      </c>
      <c r="GB75" s="99"/>
      <c r="GC75" s="99">
        <f t="shared" si="0"/>
        <v>0</v>
      </c>
      <c r="GD75" s="10">
        <f t="shared" si="58"/>
        <v>0</v>
      </c>
      <c r="GE75" s="10">
        <f t="shared" si="59"/>
        <v>0</v>
      </c>
      <c r="GF75" s="10">
        <f t="shared" si="60"/>
        <v>0</v>
      </c>
      <c r="GG75" s="10">
        <f t="shared" si="61"/>
        <v>0</v>
      </c>
      <c r="GH75" s="49"/>
      <c r="GI75" s="61"/>
      <c r="GJ75" s="99">
        <f t="shared" si="4"/>
        <v>0</v>
      </c>
      <c r="GK75" s="49"/>
      <c r="GL75" s="63"/>
      <c r="GM75" s="122">
        <f t="shared" si="5"/>
        <v>0</v>
      </c>
      <c r="GN75" s="49"/>
      <c r="GO75" s="63"/>
      <c r="GP75" s="122">
        <f t="shared" si="6"/>
        <v>0</v>
      </c>
      <c r="GQ75" s="122">
        <f t="shared" si="7"/>
        <v>0</v>
      </c>
      <c r="GR75" s="49"/>
      <c r="GS75" s="135">
        <f t="shared" si="8"/>
        <v>0</v>
      </c>
      <c r="GT75" s="130">
        <f t="shared" si="9"/>
        <v>0</v>
      </c>
      <c r="GU75" s="130">
        <f t="shared" si="10"/>
        <v>0</v>
      </c>
      <c r="GV75" s="130">
        <f t="shared" si="11"/>
        <v>0</v>
      </c>
      <c r="GW75" s="49"/>
      <c r="GX75" s="63"/>
      <c r="GY75" s="122">
        <f t="shared" si="12"/>
        <v>0</v>
      </c>
      <c r="GZ75" s="122">
        <f t="shared" si="13"/>
        <v>0</v>
      </c>
      <c r="HA75" s="122">
        <f t="shared" si="14"/>
        <v>0</v>
      </c>
      <c r="HB75" s="122">
        <f t="shared" si="15"/>
        <v>0</v>
      </c>
      <c r="HC75" s="49"/>
      <c r="HD75" s="63"/>
      <c r="HE75" s="122">
        <f t="shared" si="16"/>
        <v>0</v>
      </c>
      <c r="HF75" s="122">
        <f t="shared" si="17"/>
        <v>0</v>
      </c>
      <c r="HG75" s="122">
        <f t="shared" si="197"/>
        <v>0</v>
      </c>
      <c r="HH75" s="122">
        <f t="shared" si="18"/>
        <v>0</v>
      </c>
      <c r="HI75" s="49"/>
      <c r="HJ75" s="63"/>
      <c r="HK75" s="122">
        <f t="shared" si="19"/>
        <v>0</v>
      </c>
      <c r="HL75" s="122">
        <f t="shared" si="20"/>
        <v>0</v>
      </c>
      <c r="HM75" s="122">
        <f t="shared" si="21"/>
        <v>0</v>
      </c>
      <c r="HN75" s="122">
        <f t="shared" si="22"/>
        <v>0</v>
      </c>
      <c r="HO75" s="49"/>
      <c r="HP75" s="64"/>
      <c r="HQ75" s="64">
        <f t="shared" si="23"/>
        <v>0</v>
      </c>
      <c r="HR75" s="63">
        <f t="shared" si="24"/>
        <v>0</v>
      </c>
      <c r="HS75" s="122">
        <f t="shared" si="25"/>
        <v>0</v>
      </c>
      <c r="HT75" s="122">
        <f t="shared" si="26"/>
        <v>0</v>
      </c>
      <c r="HU75" s="122">
        <f t="shared" si="27"/>
        <v>0</v>
      </c>
      <c r="HV75" s="49"/>
      <c r="HW75" s="63"/>
      <c r="HX75" s="122">
        <f t="shared" si="28"/>
        <v>0</v>
      </c>
      <c r="HY75" s="49"/>
      <c r="HZ75" s="63"/>
      <c r="IA75" s="159">
        <f t="shared" si="29"/>
        <v>0</v>
      </c>
      <c r="IB75" s="159">
        <f t="shared" si="30"/>
        <v>0</v>
      </c>
      <c r="IC75" s="84"/>
      <c r="ID75" s="63"/>
      <c r="IE75" s="159">
        <f t="shared" si="31"/>
        <v>0</v>
      </c>
      <c r="IF75" s="159">
        <f t="shared" si="32"/>
        <v>0</v>
      </c>
      <c r="IG75" s="159">
        <f t="shared" si="33"/>
        <v>0</v>
      </c>
      <c r="IH75" s="84"/>
      <c r="IJ75" s="63"/>
      <c r="IK75" s="159">
        <f t="shared" si="34"/>
        <v>0</v>
      </c>
      <c r="IL75" s="159">
        <f t="shared" si="35"/>
        <v>0</v>
      </c>
      <c r="IM75" s="159">
        <f t="shared" si="36"/>
        <v>0</v>
      </c>
      <c r="IN75" s="84"/>
      <c r="IO75" s="63"/>
      <c r="IP75" s="159">
        <f t="shared" si="37"/>
        <v>0</v>
      </c>
      <c r="IQ75" s="159">
        <f t="shared" si="38"/>
        <v>0</v>
      </c>
      <c r="IR75" s="159">
        <f t="shared" si="39"/>
        <v>0</v>
      </c>
      <c r="IS75" s="159">
        <f t="shared" si="40"/>
        <v>0</v>
      </c>
      <c r="IT75" s="84"/>
      <c r="IU75" s="63"/>
      <c r="IV75" s="159">
        <f t="shared" ref="IV75:IV79" si="249">IU75-HR75</f>
        <v>0</v>
      </c>
      <c r="IW75" s="159">
        <f t="shared" ref="IW75:IW79" si="250">IU75-HW75</f>
        <v>0</v>
      </c>
      <c r="IX75" s="159">
        <f t="shared" ref="IX75:IX79" si="251">IU75-ID75</f>
        <v>0</v>
      </c>
      <c r="IY75" s="159">
        <f t="shared" ref="IY75:IY79" si="252">IU75-IO75</f>
        <v>0</v>
      </c>
      <c r="IZ75" s="84"/>
      <c r="JA75" s="63"/>
      <c r="JB75" s="159">
        <f t="shared" ref="JB75:JB79" si="253">JA75-HR75</f>
        <v>0</v>
      </c>
      <c r="JC75" s="159">
        <f t="shared" ref="JC75:JC79" si="254">JA75-HW75</f>
        <v>0</v>
      </c>
      <c r="JD75" s="159">
        <f t="shared" ref="JD75:JD79" si="255">JA75-ID75</f>
        <v>0</v>
      </c>
      <c r="JE75" s="159">
        <f t="shared" ref="JE75:JE79" si="256">JA75-IO75</f>
        <v>0</v>
      </c>
      <c r="JF75" s="159">
        <f t="shared" ref="JF75:JF79" si="257">JA75-IU75</f>
        <v>0</v>
      </c>
      <c r="JG75" s="84"/>
      <c r="JH75" s="63"/>
      <c r="JI75" s="159">
        <f t="shared" ref="JI75:JI79" si="258">JH75-HW75</f>
        <v>0</v>
      </c>
      <c r="JJ75" s="159">
        <f t="shared" ref="JJ75:JJ79" si="259">JH75-JA75</f>
        <v>0</v>
      </c>
      <c r="JK75" s="77"/>
      <c r="JL75" s="64"/>
      <c r="JM75" s="159">
        <f t="shared" si="246"/>
        <v>0</v>
      </c>
      <c r="JN75" s="159">
        <f t="shared" si="247"/>
        <v>0</v>
      </c>
      <c r="JO75" s="13"/>
      <c r="JP75" s="88"/>
    </row>
    <row r="76" spans="1:276" ht="15" customHeight="1" x14ac:dyDescent="0.2">
      <c r="A76" s="9" t="s">
        <v>684</v>
      </c>
      <c r="B76" s="171"/>
      <c r="C76" s="12" t="s">
        <v>685</v>
      </c>
      <c r="D76" s="65"/>
      <c r="E76" s="65"/>
      <c r="F76" s="10">
        <f>E76-D76</f>
        <v>0</v>
      </c>
      <c r="G76" s="10"/>
      <c r="H76" s="10">
        <f>G76-D76</f>
        <v>0</v>
      </c>
      <c r="I76" s="10"/>
      <c r="J76" s="13"/>
      <c r="K76" s="63"/>
      <c r="L76" s="63">
        <f>K76-D76</f>
        <v>0</v>
      </c>
      <c r="M76" s="63"/>
      <c r="N76" s="63"/>
      <c r="O76" s="63"/>
      <c r="P76" s="63">
        <f>O76-D76</f>
        <v>0</v>
      </c>
      <c r="Q76" s="63"/>
      <c r="R76" s="63"/>
      <c r="S76" s="63">
        <v>150000</v>
      </c>
      <c r="T76" s="63">
        <f>S76-D76</f>
        <v>150000</v>
      </c>
      <c r="U76" s="63">
        <f>S76-E76</f>
        <v>150000</v>
      </c>
      <c r="V76" s="63">
        <f>S76-K76</f>
        <v>150000</v>
      </c>
      <c r="W76" s="63">
        <f>S76-O76</f>
        <v>150000</v>
      </c>
      <c r="X76" s="63">
        <v>150000</v>
      </c>
      <c r="Y76" s="63">
        <f>X76-D76</f>
        <v>150000</v>
      </c>
      <c r="Z76" s="63">
        <f>X76-E76</f>
        <v>150000</v>
      </c>
      <c r="AA76" s="63">
        <f>X76-K76</f>
        <v>150000</v>
      </c>
      <c r="AB76" s="63">
        <f>X76-S76</f>
        <v>0</v>
      </c>
      <c r="AC76" s="63">
        <v>150000</v>
      </c>
      <c r="AD76" s="63">
        <f>AC76-D76</f>
        <v>150000</v>
      </c>
      <c r="AE76" s="63">
        <f>AC76-X76</f>
        <v>0</v>
      </c>
      <c r="AF76" s="63">
        <f>AG76-AC76</f>
        <v>0</v>
      </c>
      <c r="AG76" s="63">
        <v>150000</v>
      </c>
      <c r="AH76" s="63">
        <f>AG76-D76</f>
        <v>150000</v>
      </c>
      <c r="AI76" s="63"/>
      <c r="AJ76" s="63">
        <f>AG76+AI76</f>
        <v>150000</v>
      </c>
      <c r="AK76" s="63"/>
      <c r="AL76" s="63"/>
      <c r="AM76" s="63">
        <f>AJ76+AL76+AK76</f>
        <v>150000</v>
      </c>
      <c r="AN76" s="63">
        <v>150000</v>
      </c>
      <c r="AO76" s="63">
        <f>AN76-AM76</f>
        <v>0</v>
      </c>
      <c r="AP76" s="63"/>
      <c r="AQ76" s="63">
        <v>0</v>
      </c>
      <c r="AR76" s="63">
        <f>AQ76-AM76</f>
        <v>-150000</v>
      </c>
      <c r="AS76" s="63">
        <f>AQ76-AN76</f>
        <v>-150000</v>
      </c>
      <c r="AT76" s="63">
        <v>0</v>
      </c>
      <c r="AU76" s="63">
        <f>AT76-AM76</f>
        <v>-150000</v>
      </c>
      <c r="AV76" s="63">
        <f>AT76-AN76</f>
        <v>-150000</v>
      </c>
      <c r="AW76" s="63">
        <f>AT76-AQ76</f>
        <v>0</v>
      </c>
      <c r="AX76" s="63"/>
      <c r="AY76" s="63">
        <v>150000</v>
      </c>
      <c r="AZ76" s="63">
        <f>AY76-AM76</f>
        <v>0</v>
      </c>
      <c r="BA76" s="63">
        <f>AY76-AN76</f>
        <v>0</v>
      </c>
      <c r="BB76" s="63">
        <f>AY76-AT76</f>
        <v>150000</v>
      </c>
      <c r="BC76" s="40"/>
      <c r="BD76" s="63">
        <v>150000</v>
      </c>
      <c r="BE76" s="63">
        <f>BD76-AM76</f>
        <v>0</v>
      </c>
      <c r="BF76" s="63">
        <f>BD76-AN76</f>
        <v>0</v>
      </c>
      <c r="BG76" s="63">
        <f>BD76-AT76</f>
        <v>150000</v>
      </c>
      <c r="BH76" s="63">
        <f>BD76-AY76</f>
        <v>0</v>
      </c>
      <c r="BI76" s="49"/>
      <c r="BJ76" s="63">
        <v>150000</v>
      </c>
      <c r="BK76" s="64"/>
      <c r="BL76" s="63">
        <f>+BJ76+BK76</f>
        <v>150000</v>
      </c>
      <c r="BM76" s="65"/>
      <c r="BN76" s="63">
        <f>+BL76+BM76</f>
        <v>150000</v>
      </c>
      <c r="BO76" s="64">
        <f>+BN76-AM76</f>
        <v>0</v>
      </c>
      <c r="BP76" s="63">
        <f>+BN76-AN76</f>
        <v>0</v>
      </c>
      <c r="BQ76" s="63">
        <f>+BN76-AT76</f>
        <v>150000</v>
      </c>
      <c r="BR76" s="63">
        <f>+BN76-BD76</f>
        <v>0</v>
      </c>
      <c r="BS76" s="63">
        <f>+BN76-BJ76</f>
        <v>0</v>
      </c>
      <c r="BT76" s="49"/>
      <c r="BU76" s="49"/>
      <c r="BV76" s="48">
        <f>BN76+BU76</f>
        <v>150000</v>
      </c>
      <c r="BW76" s="48">
        <v>-1500</v>
      </c>
      <c r="BX76" s="48">
        <f>BV76+BW76</f>
        <v>148500</v>
      </c>
      <c r="BY76" s="48"/>
      <c r="BZ76" s="58">
        <f t="shared" ref="BZ76" si="260">BX76+BY76</f>
        <v>148500</v>
      </c>
      <c r="CA76" s="58">
        <v>150000</v>
      </c>
      <c r="CB76" s="55">
        <f>CA76-BZ76</f>
        <v>1500</v>
      </c>
      <c r="CC76" s="49" t="s">
        <v>478</v>
      </c>
      <c r="CD76" s="39"/>
      <c r="CE76" s="58">
        <f>CD76-BZ76</f>
        <v>-148500</v>
      </c>
      <c r="CF76" s="58">
        <f>CD76-CA76</f>
        <v>-150000</v>
      </c>
      <c r="CG76" s="49" t="s">
        <v>518</v>
      </c>
      <c r="CH76" s="39">
        <v>0</v>
      </c>
      <c r="CI76" s="58">
        <f>CH76-BZ76</f>
        <v>-148500</v>
      </c>
      <c r="CJ76" s="58">
        <f>CH76-CA76</f>
        <v>-150000</v>
      </c>
      <c r="CK76" s="58">
        <f>CH76-CD76</f>
        <v>0</v>
      </c>
      <c r="CL76" s="49" t="s">
        <v>518</v>
      </c>
      <c r="CM76" s="39">
        <v>150000</v>
      </c>
      <c r="CN76" s="58">
        <f>CM76-BZ76</f>
        <v>1500</v>
      </c>
      <c r="CO76" s="58">
        <f>CM76-CA76</f>
        <v>0</v>
      </c>
      <c r="CP76" s="58">
        <f>CM76-CH76</f>
        <v>150000</v>
      </c>
      <c r="CQ76" s="49"/>
      <c r="CR76" s="39">
        <v>150000</v>
      </c>
      <c r="CS76" s="58">
        <f>CR76-BZ76</f>
        <v>1500</v>
      </c>
      <c r="CT76" s="58">
        <f>CR76-CA76</f>
        <v>0</v>
      </c>
      <c r="CU76" s="58">
        <f>CR76-CH76</f>
        <v>150000</v>
      </c>
      <c r="CV76" s="58">
        <f>CR76-CM76</f>
        <v>0</v>
      </c>
      <c r="CW76" s="49"/>
      <c r="CX76" s="39">
        <v>150000</v>
      </c>
      <c r="CY76" s="58">
        <f>CX76-BZ76</f>
        <v>1500</v>
      </c>
      <c r="CZ76" s="58">
        <f>CX76-CA76</f>
        <v>0</v>
      </c>
      <c r="DA76" s="58">
        <f>CX76-CH76</f>
        <v>150000</v>
      </c>
      <c r="DB76" s="58">
        <f>CX76-CR76</f>
        <v>0</v>
      </c>
      <c r="DC76" s="49"/>
      <c r="DD76" s="39">
        <v>150000</v>
      </c>
      <c r="DE76" s="58">
        <f>DD76-BZ76</f>
        <v>1500</v>
      </c>
      <c r="DF76" s="58">
        <f>DD76-CA76</f>
        <v>0</v>
      </c>
      <c r="DG76" s="58">
        <f>DD76-CX76</f>
        <v>0</v>
      </c>
      <c r="DH76" s="49"/>
      <c r="DI76" s="39">
        <v>150000</v>
      </c>
      <c r="DJ76" s="74"/>
      <c r="DK76" s="76"/>
      <c r="DL76" s="58">
        <f>DI76</f>
        <v>150000</v>
      </c>
      <c r="DM76" s="73">
        <f>DL76-BZ76</f>
        <v>1500</v>
      </c>
      <c r="DN76" s="81">
        <v>150000</v>
      </c>
      <c r="DO76" s="10">
        <f>DN76-DL76</f>
        <v>0</v>
      </c>
      <c r="DP76" s="49"/>
      <c r="DQ76" s="78">
        <v>150000</v>
      </c>
      <c r="DR76" s="78"/>
      <c r="DS76" s="81">
        <f>SUM(DQ76:DR76)</f>
        <v>150000</v>
      </c>
      <c r="DT76" s="11">
        <f>DQ76-DL76</f>
        <v>0</v>
      </c>
      <c r="DU76" s="10">
        <f>DQ76-DN76</f>
        <v>0</v>
      </c>
      <c r="DV76" s="10">
        <f>+DS76-DL76</f>
        <v>0</v>
      </c>
      <c r="DW76" s="10">
        <f>+DS76-DN76</f>
        <v>0</v>
      </c>
      <c r="DX76" s="49"/>
      <c r="DY76" s="86"/>
      <c r="DZ76" s="81">
        <v>400000</v>
      </c>
      <c r="EA76" s="11">
        <f>DX76-DS76</f>
        <v>-150000</v>
      </c>
      <c r="EB76" s="10">
        <f>DX76-DU76</f>
        <v>0</v>
      </c>
      <c r="EC76" s="10">
        <f>DZ76-DL76</f>
        <v>250000</v>
      </c>
      <c r="ED76" s="10">
        <f>DZ76-DN76</f>
        <v>250000</v>
      </c>
      <c r="EE76" s="10">
        <f>DZ76-DS76</f>
        <v>250000</v>
      </c>
      <c r="EF76" s="87" t="s">
        <v>686</v>
      </c>
      <c r="EG76" s="39"/>
      <c r="EH76" s="81">
        <f>DZ76+EG76</f>
        <v>400000</v>
      </c>
      <c r="EI76" s="11">
        <f>EE76-DZ76</f>
        <v>-150000</v>
      </c>
      <c r="EJ76" s="10">
        <f>EE76-EB76</f>
        <v>250000</v>
      </c>
      <c r="EK76" s="10">
        <f t="shared" si="149"/>
        <v>250000</v>
      </c>
      <c r="EL76" s="10">
        <f>EH76-DN76</f>
        <v>250000</v>
      </c>
      <c r="EM76" s="10">
        <f>EH76-DS76</f>
        <v>250000</v>
      </c>
      <c r="EN76" s="10">
        <f t="shared" si="152"/>
        <v>0</v>
      </c>
      <c r="EO76" s="87" t="s">
        <v>687</v>
      </c>
      <c r="EP76" s="78">
        <v>400000</v>
      </c>
      <c r="EQ76" s="81">
        <v>400000</v>
      </c>
      <c r="ER76" s="81"/>
      <c r="ES76" s="81">
        <f t="shared" si="153"/>
        <v>400000</v>
      </c>
      <c r="ET76" s="10">
        <f t="shared" si="154"/>
        <v>250000</v>
      </c>
      <c r="EU76" s="10">
        <f t="shared" si="155"/>
        <v>250000</v>
      </c>
      <c r="EV76" s="87" t="s">
        <v>688</v>
      </c>
      <c r="EW76" s="95" t="s">
        <v>688</v>
      </c>
      <c r="EX76" s="81">
        <v>400000</v>
      </c>
      <c r="EY76" s="10">
        <f t="shared" si="156"/>
        <v>0</v>
      </c>
      <c r="EZ76" s="49"/>
      <c r="FA76" s="81">
        <v>150000</v>
      </c>
      <c r="FB76" s="10">
        <f t="shared" si="77"/>
        <v>-250000</v>
      </c>
      <c r="FC76" s="10">
        <f t="shared" si="78"/>
        <v>-250000</v>
      </c>
      <c r="FD76" s="49"/>
      <c r="FE76" s="81">
        <f t="shared" si="157"/>
        <v>150000</v>
      </c>
      <c r="FF76" s="10">
        <f t="shared" si="79"/>
        <v>-250000</v>
      </c>
      <c r="FG76" s="10">
        <f t="shared" si="80"/>
        <v>-250000</v>
      </c>
      <c r="FH76" s="10">
        <f t="shared" si="81"/>
        <v>0</v>
      </c>
      <c r="FI76" s="49"/>
      <c r="FJ76" s="81">
        <v>400000</v>
      </c>
      <c r="FK76" s="10">
        <f t="shared" si="82"/>
        <v>0</v>
      </c>
      <c r="FL76" s="10">
        <f t="shared" si="83"/>
        <v>0</v>
      </c>
      <c r="FM76" s="10">
        <f t="shared" si="84"/>
        <v>250000</v>
      </c>
      <c r="FN76" s="49"/>
      <c r="FO76" s="106">
        <f>FJ76+425000</f>
        <v>825000</v>
      </c>
      <c r="FP76" s="10">
        <f t="shared" si="85"/>
        <v>425000</v>
      </c>
      <c r="FQ76" s="10">
        <f t="shared" si="86"/>
        <v>425000</v>
      </c>
      <c r="FR76" s="10">
        <f t="shared" si="87"/>
        <v>675000</v>
      </c>
      <c r="FS76" s="10">
        <f t="shared" si="88"/>
        <v>425000</v>
      </c>
      <c r="FT76" s="49" t="s">
        <v>309</v>
      </c>
      <c r="FU76" s="106">
        <v>975000</v>
      </c>
      <c r="FV76" s="10">
        <f t="shared" si="89"/>
        <v>575000</v>
      </c>
      <c r="FW76" s="10">
        <f t="shared" si="90"/>
        <v>575000</v>
      </c>
      <c r="FX76" s="10">
        <f t="shared" si="91"/>
        <v>825000</v>
      </c>
      <c r="FY76" s="10">
        <f t="shared" si="92"/>
        <v>150000</v>
      </c>
      <c r="FZ76" s="49" t="s">
        <v>689</v>
      </c>
      <c r="GA76" s="106">
        <v>975000</v>
      </c>
      <c r="GB76" s="106"/>
      <c r="GC76" s="99">
        <f t="shared" si="0"/>
        <v>975000</v>
      </c>
      <c r="GD76" s="10">
        <f t="shared" si="58"/>
        <v>575000</v>
      </c>
      <c r="GE76" s="10">
        <f t="shared" si="59"/>
        <v>575000</v>
      </c>
      <c r="GF76" s="10">
        <f t="shared" si="60"/>
        <v>825000</v>
      </c>
      <c r="GG76" s="10">
        <f t="shared" si="61"/>
        <v>150000</v>
      </c>
      <c r="GH76" s="49" t="s">
        <v>689</v>
      </c>
      <c r="GI76" s="61">
        <v>250000</v>
      </c>
      <c r="GJ76" s="99">
        <f t="shared" si="4"/>
        <v>-725000</v>
      </c>
      <c r="GK76" s="49" t="s">
        <v>690</v>
      </c>
      <c r="GL76" s="63">
        <v>250000</v>
      </c>
      <c r="GM76" s="122">
        <f t="shared" si="5"/>
        <v>-725000</v>
      </c>
      <c r="GN76" s="49" t="s">
        <v>690</v>
      </c>
      <c r="GO76" s="63">
        <v>250000</v>
      </c>
      <c r="GP76" s="122">
        <f t="shared" si="6"/>
        <v>-725000</v>
      </c>
      <c r="GQ76" s="122">
        <f t="shared" si="7"/>
        <v>0</v>
      </c>
      <c r="GR76" s="49" t="s">
        <v>237</v>
      </c>
      <c r="GS76" s="135">
        <f t="shared" si="8"/>
        <v>250000</v>
      </c>
      <c r="GT76" s="130">
        <f t="shared" si="9"/>
        <v>-725000</v>
      </c>
      <c r="GU76" s="130">
        <f t="shared" si="10"/>
        <v>0</v>
      </c>
      <c r="GV76" s="130">
        <f t="shared" si="11"/>
        <v>0</v>
      </c>
      <c r="GW76" s="49" t="s">
        <v>237</v>
      </c>
      <c r="GX76" s="63">
        <v>250000</v>
      </c>
      <c r="GY76" s="122">
        <f t="shared" si="12"/>
        <v>-725000</v>
      </c>
      <c r="GZ76" s="122">
        <f t="shared" si="13"/>
        <v>0</v>
      </c>
      <c r="HA76" s="122">
        <f t="shared" si="14"/>
        <v>0</v>
      </c>
      <c r="HB76" s="122">
        <f t="shared" si="15"/>
        <v>0</v>
      </c>
      <c r="HC76" s="49" t="s">
        <v>237</v>
      </c>
      <c r="HD76" s="63">
        <f>250000+350000</f>
        <v>600000</v>
      </c>
      <c r="HE76" s="122">
        <f t="shared" si="16"/>
        <v>-375000</v>
      </c>
      <c r="HF76" s="122">
        <f t="shared" si="17"/>
        <v>350000</v>
      </c>
      <c r="HG76" s="122">
        <f t="shared" si="197"/>
        <v>350000</v>
      </c>
      <c r="HH76" s="122">
        <f t="shared" si="18"/>
        <v>350000</v>
      </c>
      <c r="HI76" s="49" t="s">
        <v>243</v>
      </c>
      <c r="HJ76" s="63">
        <f>250000+350000</f>
        <v>600000</v>
      </c>
      <c r="HK76" s="122">
        <f t="shared" si="19"/>
        <v>-375000</v>
      </c>
      <c r="HL76" s="122">
        <f t="shared" si="20"/>
        <v>350000</v>
      </c>
      <c r="HM76" s="122">
        <f t="shared" si="21"/>
        <v>350000</v>
      </c>
      <c r="HN76" s="122">
        <f t="shared" si="22"/>
        <v>0</v>
      </c>
      <c r="HO76" s="49" t="s">
        <v>243</v>
      </c>
      <c r="HP76" s="64"/>
      <c r="HQ76" s="64">
        <f t="shared" si="23"/>
        <v>600000</v>
      </c>
      <c r="HR76" s="63">
        <f t="shared" si="24"/>
        <v>600000</v>
      </c>
      <c r="HS76" s="122">
        <f t="shared" si="25"/>
        <v>-375000</v>
      </c>
      <c r="HT76" s="122">
        <f t="shared" si="26"/>
        <v>350000</v>
      </c>
      <c r="HU76" s="122">
        <f t="shared" si="27"/>
        <v>0</v>
      </c>
      <c r="HV76" s="49" t="s">
        <v>243</v>
      </c>
      <c r="HW76" s="63">
        <v>600000</v>
      </c>
      <c r="HX76" s="122">
        <f t="shared" si="28"/>
        <v>0</v>
      </c>
      <c r="HY76" s="49"/>
      <c r="HZ76" s="63">
        <v>600000</v>
      </c>
      <c r="IA76" s="159">
        <f t="shared" si="29"/>
        <v>0</v>
      </c>
      <c r="IB76" s="159">
        <f t="shared" si="30"/>
        <v>0</v>
      </c>
      <c r="IC76" s="84"/>
      <c r="ID76" s="63">
        <v>600000</v>
      </c>
      <c r="IE76" s="159">
        <f t="shared" ref="IE76:IE79" si="261">ID76-HR76</f>
        <v>0</v>
      </c>
      <c r="IF76" s="159">
        <f t="shared" ref="IF76:IF79" si="262">ID76-HW76</f>
        <v>0</v>
      </c>
      <c r="IG76" s="159">
        <f t="shared" ref="IG76:IG79" si="263">ID76-HZ76</f>
        <v>0</v>
      </c>
      <c r="IH76" s="84"/>
      <c r="IJ76" s="63">
        <v>600000</v>
      </c>
      <c r="IK76" s="159">
        <f t="shared" ref="IK76:IK79" si="264">IJ76-HR76</f>
        <v>0</v>
      </c>
      <c r="IL76" s="159">
        <f t="shared" ref="IL76:IL79" si="265">IJ76-HW76</f>
        <v>0</v>
      </c>
      <c r="IM76" s="159">
        <f t="shared" ref="IM76:IM79" si="266">IJ76-ID76</f>
        <v>0</v>
      </c>
      <c r="IN76" s="84"/>
      <c r="IO76" s="63">
        <v>1100000</v>
      </c>
      <c r="IP76" s="159">
        <f t="shared" ref="IP76:IP79" si="267">IO76-HR76</f>
        <v>500000</v>
      </c>
      <c r="IQ76" s="159">
        <f t="shared" ref="IQ76:IQ79" si="268">IO76-HW76</f>
        <v>500000</v>
      </c>
      <c r="IR76" s="159">
        <f t="shared" ref="IR76:IR79" si="269">IO76-ID76</f>
        <v>500000</v>
      </c>
      <c r="IS76" s="159">
        <f t="shared" ref="IS76:IS79" si="270">IO76-IJ76</f>
        <v>500000</v>
      </c>
      <c r="IT76" s="84" t="s">
        <v>309</v>
      </c>
      <c r="IU76" s="63">
        <v>1100000</v>
      </c>
      <c r="IV76" s="159">
        <f t="shared" si="249"/>
        <v>500000</v>
      </c>
      <c r="IW76" s="159">
        <f t="shared" si="250"/>
        <v>500000</v>
      </c>
      <c r="IX76" s="159">
        <f t="shared" si="251"/>
        <v>500000</v>
      </c>
      <c r="IY76" s="159">
        <f t="shared" si="252"/>
        <v>0</v>
      </c>
      <c r="IZ76" s="84" t="s">
        <v>309</v>
      </c>
      <c r="JA76" s="63">
        <v>1100000</v>
      </c>
      <c r="JB76" s="159">
        <f t="shared" si="253"/>
        <v>500000</v>
      </c>
      <c r="JC76" s="159">
        <f t="shared" si="254"/>
        <v>500000</v>
      </c>
      <c r="JD76" s="159">
        <f t="shared" si="255"/>
        <v>500000</v>
      </c>
      <c r="JE76" s="159">
        <f t="shared" si="256"/>
        <v>0</v>
      </c>
      <c r="JF76" s="159">
        <f t="shared" si="257"/>
        <v>0</v>
      </c>
      <c r="JG76" s="84" t="s">
        <v>309</v>
      </c>
      <c r="JH76" s="63">
        <v>1100000</v>
      </c>
      <c r="JI76" s="159">
        <f t="shared" si="258"/>
        <v>500000</v>
      </c>
      <c r="JJ76" s="159">
        <f t="shared" si="259"/>
        <v>0</v>
      </c>
      <c r="JK76" s="77"/>
      <c r="JL76" s="64">
        <v>1100000</v>
      </c>
      <c r="JM76" s="159">
        <f t="shared" si="246"/>
        <v>0</v>
      </c>
      <c r="JN76" s="159">
        <f t="shared" si="247"/>
        <v>0</v>
      </c>
      <c r="JO76" s="13"/>
      <c r="JP76" s="88"/>
    </row>
    <row r="77" spans="1:276" ht="21.75" customHeight="1" x14ac:dyDescent="0.2">
      <c r="A77" s="9" t="s">
        <v>691</v>
      </c>
      <c r="B77" s="171"/>
      <c r="C77" s="12" t="s">
        <v>692</v>
      </c>
      <c r="D77" s="65"/>
      <c r="E77" s="65"/>
      <c r="F77" s="10"/>
      <c r="G77" s="10"/>
      <c r="H77" s="10"/>
      <c r="I77" s="10"/>
      <c r="J77" s="1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40"/>
      <c r="BD77" s="63"/>
      <c r="BE77" s="63"/>
      <c r="BF77" s="63"/>
      <c r="BG77" s="63"/>
      <c r="BH77" s="63"/>
      <c r="BI77" s="49"/>
      <c r="BJ77" s="63"/>
      <c r="BK77" s="64"/>
      <c r="BL77" s="63"/>
      <c r="BM77" s="65"/>
      <c r="BN77" s="63"/>
      <c r="BO77" s="64"/>
      <c r="BP77" s="63"/>
      <c r="BQ77" s="63"/>
      <c r="BR77" s="63"/>
      <c r="BS77" s="63"/>
      <c r="BT77" s="49"/>
      <c r="BU77" s="49"/>
      <c r="BV77" s="48"/>
      <c r="BW77" s="48"/>
      <c r="BX77" s="48"/>
      <c r="BY77" s="48"/>
      <c r="BZ77" s="58"/>
      <c r="CA77" s="58"/>
      <c r="CB77" s="55"/>
      <c r="CC77" s="49"/>
      <c r="CD77" s="39"/>
      <c r="CE77" s="58"/>
      <c r="CF77" s="58"/>
      <c r="CG77" s="49"/>
      <c r="CH77" s="39"/>
      <c r="CI77" s="58"/>
      <c r="CJ77" s="58"/>
      <c r="CK77" s="58"/>
      <c r="CL77" s="49"/>
      <c r="CM77" s="39"/>
      <c r="CN77" s="58"/>
      <c r="CO77" s="58"/>
      <c r="CP77" s="58"/>
      <c r="CQ77" s="49"/>
      <c r="CR77" s="39"/>
      <c r="CS77" s="58"/>
      <c r="CT77" s="58"/>
      <c r="CU77" s="58"/>
      <c r="CV77" s="58"/>
      <c r="CW77" s="49"/>
      <c r="CX77" s="39"/>
      <c r="CY77" s="58"/>
      <c r="CZ77" s="58"/>
      <c r="DA77" s="58"/>
      <c r="DB77" s="58"/>
      <c r="DC77" s="49"/>
      <c r="DD77" s="39"/>
      <c r="DE77" s="58"/>
      <c r="DF77" s="58"/>
      <c r="DG77" s="58"/>
      <c r="DH77" s="49"/>
      <c r="DI77" s="39"/>
      <c r="DJ77" s="74"/>
      <c r="DK77" s="76"/>
      <c r="DL77" s="58"/>
      <c r="DM77" s="73"/>
      <c r="DN77" s="81"/>
      <c r="DO77" s="10"/>
      <c r="DP77" s="49"/>
      <c r="DQ77" s="78"/>
      <c r="DR77" s="78"/>
      <c r="DS77" s="81"/>
      <c r="DT77" s="11"/>
      <c r="DU77" s="10"/>
      <c r="DV77" s="10"/>
      <c r="DW77" s="10"/>
      <c r="DX77" s="49"/>
      <c r="DY77" s="86"/>
      <c r="DZ77" s="81"/>
      <c r="EA77" s="11"/>
      <c r="EB77" s="10"/>
      <c r="EC77" s="10"/>
      <c r="ED77" s="10"/>
      <c r="EE77" s="10"/>
      <c r="EF77" s="87"/>
      <c r="EG77" s="39">
        <v>1500000</v>
      </c>
      <c r="EH77" s="81">
        <v>1500000</v>
      </c>
      <c r="EI77" s="11"/>
      <c r="EJ77" s="10"/>
      <c r="EK77" s="10">
        <f>EH77-DL77</f>
        <v>1500000</v>
      </c>
      <c r="EL77" s="10">
        <f>EH77-DN77</f>
        <v>1500000</v>
      </c>
      <c r="EM77" s="10">
        <f>EH77-DS77</f>
        <v>1500000</v>
      </c>
      <c r="EN77" s="10">
        <f>EH77-DZ77</f>
        <v>1500000</v>
      </c>
      <c r="EO77" s="87"/>
      <c r="EP77" s="78">
        <v>1500000</v>
      </c>
      <c r="EQ77" s="81">
        <v>1500000</v>
      </c>
      <c r="ER77" s="81"/>
      <c r="ES77" s="81">
        <f t="shared" si="153"/>
        <v>1500000</v>
      </c>
      <c r="ET77" s="10">
        <f t="shared" si="154"/>
        <v>1500000</v>
      </c>
      <c r="EU77" s="10">
        <f t="shared" si="155"/>
        <v>1500000</v>
      </c>
      <c r="EV77" s="87"/>
      <c r="EW77" s="95"/>
      <c r="EX77" s="81"/>
      <c r="EY77" s="10">
        <f t="shared" si="156"/>
        <v>-1500000</v>
      </c>
      <c r="EZ77" s="49" t="s">
        <v>693</v>
      </c>
      <c r="FA77" s="100">
        <v>0</v>
      </c>
      <c r="FB77" s="10">
        <f t="shared" si="77"/>
        <v>-1500000</v>
      </c>
      <c r="FC77" s="10">
        <f t="shared" si="78"/>
        <v>0</v>
      </c>
      <c r="FD77" s="49" t="s">
        <v>205</v>
      </c>
      <c r="FE77" s="81">
        <f t="shared" si="157"/>
        <v>0</v>
      </c>
      <c r="FF77" s="10">
        <f t="shared" si="79"/>
        <v>-1500000</v>
      </c>
      <c r="FG77" s="10">
        <f t="shared" si="80"/>
        <v>0</v>
      </c>
      <c r="FH77" s="10">
        <f t="shared" si="81"/>
        <v>0</v>
      </c>
      <c r="FI77" s="49"/>
      <c r="FJ77" s="81">
        <v>1500000</v>
      </c>
      <c r="FK77" s="10">
        <f t="shared" si="82"/>
        <v>0</v>
      </c>
      <c r="FL77" s="10">
        <f t="shared" si="83"/>
        <v>1500000</v>
      </c>
      <c r="FM77" s="10">
        <f t="shared" si="84"/>
        <v>1500000</v>
      </c>
      <c r="FN77" s="49"/>
      <c r="FO77" s="99">
        <f>FJ77+1000000</f>
        <v>2500000</v>
      </c>
      <c r="FP77" s="10">
        <f t="shared" si="85"/>
        <v>1000000</v>
      </c>
      <c r="FQ77" s="10">
        <f t="shared" si="86"/>
        <v>2500000</v>
      </c>
      <c r="FR77" s="10">
        <f t="shared" si="87"/>
        <v>2500000</v>
      </c>
      <c r="FS77" s="10">
        <f t="shared" si="88"/>
        <v>1000000</v>
      </c>
      <c r="FT77" s="49" t="s">
        <v>609</v>
      </c>
      <c r="FU77" s="99">
        <v>2500000</v>
      </c>
      <c r="FV77" s="10">
        <f t="shared" si="89"/>
        <v>1000000</v>
      </c>
      <c r="FW77" s="10">
        <f t="shared" si="90"/>
        <v>2500000</v>
      </c>
      <c r="FX77" s="10">
        <f t="shared" si="91"/>
        <v>2500000</v>
      </c>
      <c r="FY77" s="10">
        <f t="shared" si="92"/>
        <v>0</v>
      </c>
      <c r="FZ77" s="49" t="s">
        <v>609</v>
      </c>
      <c r="GA77" s="99">
        <v>2500000</v>
      </c>
      <c r="GB77" s="99">
        <v>1000000</v>
      </c>
      <c r="GC77" s="99">
        <f t="shared" si="0"/>
        <v>3500000</v>
      </c>
      <c r="GD77" s="10">
        <f t="shared" si="58"/>
        <v>2000000</v>
      </c>
      <c r="GE77" s="10">
        <f t="shared" si="59"/>
        <v>3500000</v>
      </c>
      <c r="GF77" s="10">
        <f t="shared" si="60"/>
        <v>3500000</v>
      </c>
      <c r="GG77" s="10">
        <f t="shared" si="61"/>
        <v>1000000</v>
      </c>
      <c r="GH77" s="49" t="s">
        <v>609</v>
      </c>
      <c r="GI77" s="61">
        <v>1500000</v>
      </c>
      <c r="GJ77" s="99">
        <f t="shared" si="4"/>
        <v>-2000000</v>
      </c>
      <c r="GK77" s="49" t="s">
        <v>595</v>
      </c>
      <c r="GL77" s="63">
        <v>1500000</v>
      </c>
      <c r="GM77" s="122">
        <f t="shared" ref="GM77:GM79" si="271">GL77-GC77</f>
        <v>-2000000</v>
      </c>
      <c r="GN77" s="49" t="s">
        <v>595</v>
      </c>
      <c r="GO77" s="63">
        <v>0</v>
      </c>
      <c r="GP77" s="122">
        <f t="shared" si="6"/>
        <v>-3500000</v>
      </c>
      <c r="GQ77" s="122">
        <f t="shared" si="7"/>
        <v>-1500000</v>
      </c>
      <c r="GR77" s="49" t="s">
        <v>205</v>
      </c>
      <c r="GS77" s="135">
        <f t="shared" ref="GS77:GS79" si="272">GO77</f>
        <v>0</v>
      </c>
      <c r="GT77" s="130">
        <f t="shared" ref="GT77:GT79" si="273">GS77-GC77</f>
        <v>-3500000</v>
      </c>
      <c r="GU77" s="130">
        <f t="shared" ref="GU77:GU79" si="274">GS77-GL77</f>
        <v>-1500000</v>
      </c>
      <c r="GV77" s="130">
        <f t="shared" ref="GV77:GV79" si="275">GS77-GO77</f>
        <v>0</v>
      </c>
      <c r="GW77" s="49" t="s">
        <v>205</v>
      </c>
      <c r="GX77" s="63">
        <v>1500000</v>
      </c>
      <c r="GY77" s="122">
        <f t="shared" ref="GY77:GY79" si="276">GX77-GC77</f>
        <v>-2000000</v>
      </c>
      <c r="GZ77" s="122">
        <f t="shared" ref="GZ77:GZ79" si="277">GX77-GL77</f>
        <v>0</v>
      </c>
      <c r="HA77" s="122">
        <f t="shared" ref="HA77:HA79" si="278">GX77-GO77</f>
        <v>1500000</v>
      </c>
      <c r="HB77" s="122">
        <f t="shared" ref="HB77:HB79" si="279">GX77-GS77</f>
        <v>1500000</v>
      </c>
      <c r="HC77" s="49"/>
      <c r="HD77" s="63">
        <f>1500000+1500000</f>
        <v>3000000</v>
      </c>
      <c r="HE77" s="122">
        <f t="shared" ref="HE77:HE79" si="280">HD77-GC77</f>
        <v>-500000</v>
      </c>
      <c r="HF77" s="122">
        <f t="shared" ref="HF77:HF79" si="281">HD77-GL77</f>
        <v>1500000</v>
      </c>
      <c r="HG77" s="122">
        <f t="shared" si="197"/>
        <v>3000000</v>
      </c>
      <c r="HH77" s="122">
        <f t="shared" ref="HH77:HH79" si="282">HD77-GX77</f>
        <v>1500000</v>
      </c>
      <c r="HI77" s="49"/>
      <c r="HJ77" s="63">
        <f>1500000+1500000</f>
        <v>3000000</v>
      </c>
      <c r="HK77" s="122">
        <f t="shared" ref="HK77:HK79" si="283">HJ77-GC77</f>
        <v>-500000</v>
      </c>
      <c r="HL77" s="122">
        <f t="shared" ref="HL77:HL79" si="284">HJ77-GL77</f>
        <v>1500000</v>
      </c>
      <c r="HM77" s="122">
        <f t="shared" ref="HM77:HM79" si="285">HJ77-GS77</f>
        <v>3000000</v>
      </c>
      <c r="HN77" s="122">
        <f t="shared" ref="HN77:HN79" si="286">HJ77-HD77</f>
        <v>0</v>
      </c>
      <c r="HO77" s="49"/>
      <c r="HP77" s="64"/>
      <c r="HQ77" s="64">
        <f t="shared" ref="HQ77:HQ79" si="287">HJ77+HP77</f>
        <v>3000000</v>
      </c>
      <c r="HR77" s="63">
        <f t="shared" ref="HR77:HR79" si="288">HQ77-HP77</f>
        <v>3000000</v>
      </c>
      <c r="HS77" s="122">
        <f t="shared" ref="HS77:HS79" si="289">HR77-GC77</f>
        <v>-500000</v>
      </c>
      <c r="HT77" s="122">
        <f t="shared" ref="HT77:HT79" si="290">HR77-GL77</f>
        <v>1500000</v>
      </c>
      <c r="HU77" s="122">
        <f t="shared" ref="HU77:HU79" si="291">HR77-HJ77</f>
        <v>0</v>
      </c>
      <c r="HV77" s="49"/>
      <c r="HW77" s="63">
        <v>1500000</v>
      </c>
      <c r="HX77" s="122">
        <f t="shared" ref="HX77:HX79" si="292">HW77-HR77</f>
        <v>-1500000</v>
      </c>
      <c r="HY77" s="49"/>
      <c r="HZ77" s="63">
        <v>0</v>
      </c>
      <c r="IA77" s="159">
        <f t="shared" ref="IA77:IA79" si="293">HZ77-HR77</f>
        <v>-3000000</v>
      </c>
      <c r="IB77" s="159">
        <f t="shared" ref="IB77:IB79" si="294">HZ77-HW77</f>
        <v>-1500000</v>
      </c>
      <c r="IC77" s="84" t="s">
        <v>205</v>
      </c>
      <c r="ID77" s="63">
        <v>0</v>
      </c>
      <c r="IE77" s="159">
        <f t="shared" si="261"/>
        <v>-3000000</v>
      </c>
      <c r="IF77" s="159">
        <f t="shared" si="262"/>
        <v>-1500000</v>
      </c>
      <c r="IG77" s="159">
        <f t="shared" si="263"/>
        <v>0</v>
      </c>
      <c r="IH77" s="84" t="s">
        <v>205</v>
      </c>
      <c r="IJ77" s="63">
        <v>3000000</v>
      </c>
      <c r="IK77" s="159">
        <f t="shared" si="264"/>
        <v>0</v>
      </c>
      <c r="IL77" s="159">
        <f t="shared" si="265"/>
        <v>1500000</v>
      </c>
      <c r="IM77" s="159">
        <f t="shared" si="266"/>
        <v>3000000</v>
      </c>
      <c r="IN77" s="84"/>
      <c r="IO77" s="63">
        <v>4000000</v>
      </c>
      <c r="IP77" s="159">
        <f t="shared" si="267"/>
        <v>1000000</v>
      </c>
      <c r="IQ77" s="159">
        <f t="shared" si="268"/>
        <v>2500000</v>
      </c>
      <c r="IR77" s="159">
        <f t="shared" si="269"/>
        <v>4000000</v>
      </c>
      <c r="IS77" s="159">
        <f t="shared" si="270"/>
        <v>1000000</v>
      </c>
      <c r="IT77" s="84"/>
      <c r="IU77" s="63">
        <v>4000000</v>
      </c>
      <c r="IV77" s="159">
        <f t="shared" si="249"/>
        <v>1000000</v>
      </c>
      <c r="IW77" s="159">
        <f t="shared" si="250"/>
        <v>2500000</v>
      </c>
      <c r="IX77" s="159">
        <f t="shared" si="251"/>
        <v>4000000</v>
      </c>
      <c r="IY77" s="159">
        <f t="shared" si="252"/>
        <v>0</v>
      </c>
      <c r="IZ77" s="84"/>
      <c r="JA77" s="63">
        <v>4000000</v>
      </c>
      <c r="JB77" s="159">
        <f t="shared" si="253"/>
        <v>1000000</v>
      </c>
      <c r="JC77" s="159">
        <f t="shared" si="254"/>
        <v>2500000</v>
      </c>
      <c r="JD77" s="159">
        <f t="shared" si="255"/>
        <v>4000000</v>
      </c>
      <c r="JE77" s="159">
        <f t="shared" si="256"/>
        <v>0</v>
      </c>
      <c r="JF77" s="159">
        <f t="shared" si="257"/>
        <v>0</v>
      </c>
      <c r="JG77" s="84"/>
      <c r="JH77" s="63">
        <v>4000000</v>
      </c>
      <c r="JI77" s="159">
        <f t="shared" si="258"/>
        <v>2500000</v>
      </c>
      <c r="JJ77" s="159">
        <f t="shared" si="259"/>
        <v>0</v>
      </c>
      <c r="JK77" s="77"/>
      <c r="JL77" s="64">
        <v>4000000</v>
      </c>
      <c r="JM77" s="159">
        <f t="shared" si="246"/>
        <v>0</v>
      </c>
      <c r="JN77" s="159">
        <f t="shared" si="247"/>
        <v>0</v>
      </c>
      <c r="JO77" s="13"/>
      <c r="JP77" s="88"/>
    </row>
    <row r="78" spans="1:276" ht="17.25" customHeight="1" x14ac:dyDescent="0.2">
      <c r="A78" s="9" t="s">
        <v>694</v>
      </c>
      <c r="B78" s="171"/>
      <c r="C78" s="12" t="s">
        <v>695</v>
      </c>
      <c r="D78" s="65"/>
      <c r="E78" s="65"/>
      <c r="F78" s="10"/>
      <c r="G78" s="10"/>
      <c r="H78" s="10"/>
      <c r="I78" s="10"/>
      <c r="J78" s="1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40"/>
      <c r="BD78" s="63"/>
      <c r="BE78" s="63"/>
      <c r="BF78" s="63"/>
      <c r="BG78" s="63"/>
      <c r="BH78" s="63"/>
      <c r="BI78" s="49"/>
      <c r="BJ78" s="63"/>
      <c r="BK78" s="64"/>
      <c r="BL78" s="63"/>
      <c r="BM78" s="65"/>
      <c r="BN78" s="63"/>
      <c r="BO78" s="64"/>
      <c r="BP78" s="63"/>
      <c r="BQ78" s="63"/>
      <c r="BR78" s="63"/>
      <c r="BS78" s="63"/>
      <c r="BT78" s="49"/>
      <c r="BU78" s="49"/>
      <c r="BV78" s="48"/>
      <c r="BW78" s="48"/>
      <c r="BX78" s="48"/>
      <c r="BY78" s="48"/>
      <c r="BZ78" s="58"/>
      <c r="CA78" s="58"/>
      <c r="CB78" s="55"/>
      <c r="CC78" s="49"/>
      <c r="CD78" s="39"/>
      <c r="CE78" s="58"/>
      <c r="CF78" s="58"/>
      <c r="CG78" s="49"/>
      <c r="CH78" s="39"/>
      <c r="CI78" s="58"/>
      <c r="CJ78" s="58"/>
      <c r="CK78" s="58"/>
      <c r="CL78" s="49"/>
      <c r="CM78" s="39"/>
      <c r="CN78" s="58"/>
      <c r="CO78" s="58"/>
      <c r="CP78" s="58"/>
      <c r="CQ78" s="49"/>
      <c r="CR78" s="39"/>
      <c r="CS78" s="58"/>
      <c r="CT78" s="58"/>
      <c r="CU78" s="58"/>
      <c r="CV78" s="58"/>
      <c r="CW78" s="49"/>
      <c r="CX78" s="39"/>
      <c r="CY78" s="58"/>
      <c r="CZ78" s="58"/>
      <c r="DA78" s="58"/>
      <c r="DB78" s="58"/>
      <c r="DC78" s="49"/>
      <c r="DD78" s="39"/>
      <c r="DE78" s="58"/>
      <c r="DF78" s="58"/>
      <c r="DG78" s="58"/>
      <c r="DH78" s="49"/>
      <c r="DI78" s="39"/>
      <c r="DJ78" s="74"/>
      <c r="DK78" s="76"/>
      <c r="DL78" s="58"/>
      <c r="DM78" s="73"/>
      <c r="DN78" s="81"/>
      <c r="DO78" s="10"/>
      <c r="DP78" s="49"/>
      <c r="DQ78" s="78"/>
      <c r="DR78" s="78"/>
      <c r="DS78" s="81"/>
      <c r="DT78" s="11"/>
      <c r="DU78" s="10"/>
      <c r="DV78" s="10"/>
      <c r="DW78" s="10"/>
      <c r="DX78" s="49"/>
      <c r="DY78" s="86"/>
      <c r="DZ78" s="81"/>
      <c r="EA78" s="11"/>
      <c r="EB78" s="10"/>
      <c r="EC78" s="10"/>
      <c r="ED78" s="10"/>
      <c r="EE78" s="10"/>
      <c r="EF78" s="87"/>
      <c r="EG78" s="39">
        <v>500000</v>
      </c>
      <c r="EH78" s="81">
        <v>500000</v>
      </c>
      <c r="EI78" s="11"/>
      <c r="EJ78" s="10"/>
      <c r="EK78" s="10">
        <f t="shared" si="149"/>
        <v>500000</v>
      </c>
      <c r="EL78" s="10">
        <f t="shared" ref="EL78" si="295">EH78-DN78</f>
        <v>500000</v>
      </c>
      <c r="EM78" s="10">
        <f t="shared" ref="EM78" si="296">EH78-DS78</f>
        <v>500000</v>
      </c>
      <c r="EN78" s="10">
        <f t="shared" si="152"/>
        <v>500000</v>
      </c>
      <c r="EO78" s="87"/>
      <c r="EP78" s="78">
        <v>500000</v>
      </c>
      <c r="EQ78" s="58">
        <v>500000</v>
      </c>
      <c r="ER78" s="58"/>
      <c r="ES78" s="58">
        <f t="shared" si="153"/>
        <v>500000</v>
      </c>
      <c r="ET78" s="10">
        <f t="shared" si="154"/>
        <v>500000</v>
      </c>
      <c r="EU78" s="10">
        <f t="shared" si="155"/>
        <v>500000</v>
      </c>
      <c r="EV78" s="87"/>
      <c r="EW78" s="95"/>
      <c r="EX78" s="58">
        <v>0</v>
      </c>
      <c r="EY78" s="10">
        <f t="shared" si="156"/>
        <v>-500000</v>
      </c>
      <c r="EZ78" s="49" t="s">
        <v>205</v>
      </c>
      <c r="FA78" s="58">
        <v>500000</v>
      </c>
      <c r="FB78" s="10">
        <f t="shared" si="77"/>
        <v>0</v>
      </c>
      <c r="FC78" s="10">
        <f t="shared" si="78"/>
        <v>500000</v>
      </c>
      <c r="FD78" s="49"/>
      <c r="FE78" s="81">
        <f t="shared" si="157"/>
        <v>500000</v>
      </c>
      <c r="FF78" s="10">
        <f t="shared" si="79"/>
        <v>0</v>
      </c>
      <c r="FG78" s="10">
        <f t="shared" si="80"/>
        <v>500000</v>
      </c>
      <c r="FH78" s="10">
        <f t="shared" si="81"/>
        <v>0</v>
      </c>
      <c r="FI78" s="49" t="s">
        <v>696</v>
      </c>
      <c r="FJ78" s="81">
        <v>500000</v>
      </c>
      <c r="FK78" s="10">
        <f t="shared" si="82"/>
        <v>0</v>
      </c>
      <c r="FL78" s="10">
        <f t="shared" si="83"/>
        <v>500000</v>
      </c>
      <c r="FM78" s="10">
        <f t="shared" si="84"/>
        <v>0</v>
      </c>
      <c r="FN78" s="49"/>
      <c r="FO78" s="99">
        <f t="shared" si="158"/>
        <v>500000</v>
      </c>
      <c r="FP78" s="10">
        <f t="shared" si="85"/>
        <v>0</v>
      </c>
      <c r="FQ78" s="10">
        <f t="shared" si="86"/>
        <v>500000</v>
      </c>
      <c r="FR78" s="10">
        <f t="shared" si="87"/>
        <v>0</v>
      </c>
      <c r="FS78" s="10">
        <f t="shared" si="88"/>
        <v>0</v>
      </c>
      <c r="FT78" s="49"/>
      <c r="FU78" s="99">
        <v>500000</v>
      </c>
      <c r="FV78" s="10">
        <f t="shared" si="89"/>
        <v>0</v>
      </c>
      <c r="FW78" s="10">
        <f t="shared" si="90"/>
        <v>500000</v>
      </c>
      <c r="FX78" s="10">
        <f t="shared" si="91"/>
        <v>0</v>
      </c>
      <c r="FY78" s="10">
        <f t="shared" si="92"/>
        <v>0</v>
      </c>
      <c r="FZ78" s="49"/>
      <c r="GA78" s="99">
        <v>500000</v>
      </c>
      <c r="GB78" s="99"/>
      <c r="GC78" s="99">
        <f t="shared" si="0"/>
        <v>500000</v>
      </c>
      <c r="GD78" s="10">
        <f t="shared" si="58"/>
        <v>0</v>
      </c>
      <c r="GE78" s="10">
        <f t="shared" si="59"/>
        <v>500000</v>
      </c>
      <c r="GF78" s="10">
        <f t="shared" si="60"/>
        <v>0</v>
      </c>
      <c r="GG78" s="10">
        <f t="shared" si="61"/>
        <v>0</v>
      </c>
      <c r="GH78" s="49"/>
      <c r="GI78" s="61">
        <v>500000</v>
      </c>
      <c r="GJ78" s="99">
        <f t="shared" ref="GJ78:GJ79" si="297">GI78-GC78</f>
        <v>0</v>
      </c>
      <c r="GK78" s="49"/>
      <c r="GL78" s="63">
        <v>500000</v>
      </c>
      <c r="GM78" s="122">
        <f t="shared" si="271"/>
        <v>0</v>
      </c>
      <c r="GN78" s="49"/>
      <c r="GO78" s="63">
        <v>1000000</v>
      </c>
      <c r="GP78" s="122">
        <f t="shared" ref="GP78:GP79" si="298">GO78-GC78</f>
        <v>500000</v>
      </c>
      <c r="GQ78" s="122">
        <f t="shared" ref="GQ78:GQ79" si="299">GO78-GL78</f>
        <v>500000</v>
      </c>
      <c r="GR78" s="49"/>
      <c r="GS78" s="135">
        <f t="shared" si="272"/>
        <v>1000000</v>
      </c>
      <c r="GT78" s="130">
        <f t="shared" si="273"/>
        <v>500000</v>
      </c>
      <c r="GU78" s="130">
        <f t="shared" si="274"/>
        <v>500000</v>
      </c>
      <c r="GV78" s="130">
        <f t="shared" si="275"/>
        <v>0</v>
      </c>
      <c r="GW78" s="49"/>
      <c r="GX78" s="63">
        <v>500000</v>
      </c>
      <c r="GY78" s="122">
        <f t="shared" si="276"/>
        <v>0</v>
      </c>
      <c r="GZ78" s="122">
        <f t="shared" si="277"/>
        <v>0</v>
      </c>
      <c r="HA78" s="122">
        <f t="shared" si="278"/>
        <v>-500000</v>
      </c>
      <c r="HB78" s="122">
        <f t="shared" si="279"/>
        <v>-500000</v>
      </c>
      <c r="HC78" s="49"/>
      <c r="HD78" s="63">
        <v>500000</v>
      </c>
      <c r="HE78" s="122">
        <f t="shared" si="280"/>
        <v>0</v>
      </c>
      <c r="HF78" s="122">
        <f t="shared" si="281"/>
        <v>0</v>
      </c>
      <c r="HG78" s="122">
        <f t="shared" si="197"/>
        <v>-500000</v>
      </c>
      <c r="HH78" s="122">
        <f t="shared" si="282"/>
        <v>0</v>
      </c>
      <c r="HI78" s="49"/>
      <c r="HJ78" s="63">
        <v>1000000</v>
      </c>
      <c r="HK78" s="122">
        <f t="shared" si="283"/>
        <v>500000</v>
      </c>
      <c r="HL78" s="122">
        <f t="shared" si="284"/>
        <v>500000</v>
      </c>
      <c r="HM78" s="122">
        <f t="shared" si="285"/>
        <v>0</v>
      </c>
      <c r="HN78" s="122">
        <f t="shared" si="286"/>
        <v>500000</v>
      </c>
      <c r="HO78" s="49"/>
      <c r="HP78" s="64"/>
      <c r="HQ78" s="64">
        <f t="shared" si="287"/>
        <v>1000000</v>
      </c>
      <c r="HR78" s="63">
        <f t="shared" si="288"/>
        <v>1000000</v>
      </c>
      <c r="HS78" s="122">
        <f t="shared" si="289"/>
        <v>500000</v>
      </c>
      <c r="HT78" s="122">
        <f t="shared" si="290"/>
        <v>500000</v>
      </c>
      <c r="HU78" s="122">
        <f t="shared" si="291"/>
        <v>0</v>
      </c>
      <c r="HV78" s="49"/>
      <c r="HW78" s="63">
        <v>500000</v>
      </c>
      <c r="HX78" s="122">
        <f t="shared" si="292"/>
        <v>-500000</v>
      </c>
      <c r="HY78" s="49"/>
      <c r="HZ78" s="63">
        <v>1000000</v>
      </c>
      <c r="IA78" s="159">
        <f t="shared" si="293"/>
        <v>0</v>
      </c>
      <c r="IB78" s="159">
        <f t="shared" si="294"/>
        <v>500000</v>
      </c>
      <c r="IC78" s="84"/>
      <c r="ID78" s="63">
        <v>1000000</v>
      </c>
      <c r="IE78" s="159">
        <f t="shared" si="261"/>
        <v>0</v>
      </c>
      <c r="IF78" s="159">
        <f t="shared" si="262"/>
        <v>500000</v>
      </c>
      <c r="IG78" s="159">
        <f t="shared" si="263"/>
        <v>0</v>
      </c>
      <c r="IH78" s="84"/>
      <c r="IJ78" s="63">
        <v>1000000</v>
      </c>
      <c r="IK78" s="159">
        <f t="shared" si="264"/>
        <v>0</v>
      </c>
      <c r="IL78" s="159">
        <f t="shared" si="265"/>
        <v>500000</v>
      </c>
      <c r="IM78" s="159">
        <f t="shared" si="266"/>
        <v>0</v>
      </c>
      <c r="IN78" s="84"/>
      <c r="IO78" s="63">
        <v>1000000</v>
      </c>
      <c r="IP78" s="159">
        <f t="shared" si="267"/>
        <v>0</v>
      </c>
      <c r="IQ78" s="159">
        <f t="shared" si="268"/>
        <v>500000</v>
      </c>
      <c r="IR78" s="159">
        <f t="shared" si="269"/>
        <v>0</v>
      </c>
      <c r="IS78" s="159">
        <f t="shared" si="270"/>
        <v>0</v>
      </c>
      <c r="IT78" s="84"/>
      <c r="IU78" s="63">
        <v>1000000</v>
      </c>
      <c r="IV78" s="159">
        <f t="shared" si="249"/>
        <v>0</v>
      </c>
      <c r="IW78" s="159">
        <f t="shared" si="250"/>
        <v>500000</v>
      </c>
      <c r="IX78" s="159">
        <f t="shared" si="251"/>
        <v>0</v>
      </c>
      <c r="IY78" s="159">
        <f t="shared" si="252"/>
        <v>0</v>
      </c>
      <c r="IZ78" s="84"/>
      <c r="JA78" s="63">
        <v>1000000</v>
      </c>
      <c r="JB78" s="159">
        <f t="shared" si="253"/>
        <v>0</v>
      </c>
      <c r="JC78" s="159">
        <f t="shared" si="254"/>
        <v>500000</v>
      </c>
      <c r="JD78" s="159">
        <f t="shared" si="255"/>
        <v>0</v>
      </c>
      <c r="JE78" s="159">
        <f t="shared" si="256"/>
        <v>0</v>
      </c>
      <c r="JF78" s="159">
        <f t="shared" si="257"/>
        <v>0</v>
      </c>
      <c r="JG78" s="84"/>
      <c r="JH78" s="63">
        <v>1000000</v>
      </c>
      <c r="JI78" s="159">
        <f t="shared" si="258"/>
        <v>500000</v>
      </c>
      <c r="JJ78" s="159">
        <f t="shared" si="259"/>
        <v>0</v>
      </c>
      <c r="JK78" s="77"/>
      <c r="JL78" s="64">
        <v>1000000</v>
      </c>
      <c r="JM78" s="159">
        <f t="shared" si="246"/>
        <v>0</v>
      </c>
      <c r="JN78" s="159">
        <f t="shared" si="247"/>
        <v>0</v>
      </c>
      <c r="JO78" s="13"/>
      <c r="JP78" s="88"/>
    </row>
    <row r="79" spans="1:276" ht="25.5" x14ac:dyDescent="0.2">
      <c r="A79" s="9" t="s">
        <v>697</v>
      </c>
      <c r="B79" s="171"/>
      <c r="C79" s="12" t="s">
        <v>698</v>
      </c>
      <c r="D79" s="65"/>
      <c r="E79" s="65"/>
      <c r="F79" s="10"/>
      <c r="G79" s="10"/>
      <c r="H79" s="10"/>
      <c r="I79" s="10"/>
      <c r="J79" s="1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40"/>
      <c r="BD79" s="63"/>
      <c r="BE79" s="63"/>
      <c r="BF79" s="63"/>
      <c r="BG79" s="63"/>
      <c r="BH79" s="63"/>
      <c r="BI79" s="49"/>
      <c r="BJ79" s="63"/>
      <c r="BK79" s="64"/>
      <c r="BL79" s="63"/>
      <c r="BM79" s="65"/>
      <c r="BN79" s="63"/>
      <c r="BO79" s="64"/>
      <c r="BP79" s="63"/>
      <c r="BQ79" s="63"/>
      <c r="BR79" s="63"/>
      <c r="BS79" s="63"/>
      <c r="BT79" s="49"/>
      <c r="BU79" s="49"/>
      <c r="BV79" s="48"/>
      <c r="BW79" s="48"/>
      <c r="BX79" s="48"/>
      <c r="BY79" s="48"/>
      <c r="BZ79" s="58"/>
      <c r="CA79" s="58"/>
      <c r="CB79" s="55"/>
      <c r="CC79" s="49"/>
      <c r="CD79" s="39"/>
      <c r="CE79" s="58"/>
      <c r="CF79" s="58"/>
      <c r="CG79" s="49"/>
      <c r="CH79" s="39"/>
      <c r="CI79" s="58"/>
      <c r="CJ79" s="58"/>
      <c r="CK79" s="58"/>
      <c r="CL79" s="49"/>
      <c r="CM79" s="39"/>
      <c r="CN79" s="58"/>
      <c r="CO79" s="58"/>
      <c r="CP79" s="58"/>
      <c r="CQ79" s="49"/>
      <c r="CR79" s="39"/>
      <c r="CS79" s="58"/>
      <c r="CT79" s="58"/>
      <c r="CU79" s="58"/>
      <c r="CV79" s="58"/>
      <c r="CW79" s="49"/>
      <c r="CX79" s="39"/>
      <c r="CY79" s="58"/>
      <c r="CZ79" s="58"/>
      <c r="DA79" s="58"/>
      <c r="DB79" s="58"/>
      <c r="DC79" s="49"/>
      <c r="DD79" s="39"/>
      <c r="DE79" s="58"/>
      <c r="DF79" s="58"/>
      <c r="DG79" s="58"/>
      <c r="DH79" s="49"/>
      <c r="DI79" s="39"/>
      <c r="DJ79" s="74"/>
      <c r="DK79" s="76"/>
      <c r="DL79" s="58"/>
      <c r="DM79" s="73"/>
      <c r="DN79" s="81"/>
      <c r="DO79" s="10"/>
      <c r="DP79" s="49"/>
      <c r="DQ79" s="78"/>
      <c r="DR79" s="78"/>
      <c r="DS79" s="81"/>
      <c r="DT79" s="11"/>
      <c r="DU79" s="10"/>
      <c r="DV79" s="10"/>
      <c r="DW79" s="10"/>
      <c r="DX79" s="49"/>
      <c r="DY79" s="86"/>
      <c r="DZ79" s="81"/>
      <c r="EA79" s="11"/>
      <c r="EB79" s="10"/>
      <c r="EC79" s="10"/>
      <c r="ED79" s="10"/>
      <c r="EE79" s="10"/>
      <c r="EF79" s="87"/>
      <c r="EG79" s="39"/>
      <c r="EH79" s="81"/>
      <c r="EI79" s="11"/>
      <c r="EJ79" s="10"/>
      <c r="EK79" s="10"/>
      <c r="EL79" s="10"/>
      <c r="EM79" s="10"/>
      <c r="EN79" s="10"/>
      <c r="EO79" s="87"/>
      <c r="EP79" s="78"/>
      <c r="EQ79" s="58"/>
      <c r="ER79" s="58"/>
      <c r="ES79" s="58">
        <v>0</v>
      </c>
      <c r="ET79" s="10"/>
      <c r="EU79" s="10"/>
      <c r="EV79" s="87"/>
      <c r="EW79" s="95"/>
      <c r="EX79" s="58">
        <v>0</v>
      </c>
      <c r="EY79" s="58">
        <v>0</v>
      </c>
      <c r="EZ79" s="58">
        <v>0</v>
      </c>
      <c r="FA79" s="58">
        <v>0</v>
      </c>
      <c r="FB79" s="58">
        <v>0</v>
      </c>
      <c r="FC79" s="58">
        <v>0</v>
      </c>
      <c r="FD79" s="58">
        <v>0</v>
      </c>
      <c r="FE79" s="81">
        <v>0</v>
      </c>
      <c r="FF79" s="10"/>
      <c r="FG79" s="10"/>
      <c r="FH79" s="10"/>
      <c r="FI79" s="49"/>
      <c r="FJ79" s="81"/>
      <c r="FK79" s="10"/>
      <c r="FL79" s="10"/>
      <c r="FM79" s="10"/>
      <c r="FN79" s="49"/>
      <c r="FO79" s="99">
        <v>0</v>
      </c>
      <c r="FP79" s="10"/>
      <c r="FQ79" s="10"/>
      <c r="FR79" s="10"/>
      <c r="FS79" s="10"/>
      <c r="FT79" s="49"/>
      <c r="FU79" s="99">
        <v>0</v>
      </c>
      <c r="FV79" s="10"/>
      <c r="FW79" s="10">
        <f t="shared" si="90"/>
        <v>0</v>
      </c>
      <c r="FX79" s="10"/>
      <c r="FY79" s="10"/>
      <c r="FZ79" s="49"/>
      <c r="GA79" s="99">
        <v>0</v>
      </c>
      <c r="GB79" s="99">
        <v>400000</v>
      </c>
      <c r="GC79" s="99">
        <f t="shared" ref="GC79" si="300">GA79+GB79</f>
        <v>400000</v>
      </c>
      <c r="GD79" s="10">
        <f t="shared" ref="GD79" si="301">GC79-ES79</f>
        <v>400000</v>
      </c>
      <c r="GE79" s="10">
        <f t="shared" ref="GE79" si="302">GC79-EX79</f>
        <v>400000</v>
      </c>
      <c r="GF79" s="10">
        <f t="shared" ref="GF79" si="303">GC79-FE79</f>
        <v>400000</v>
      </c>
      <c r="GG79" s="10">
        <f t="shared" ref="GG79" si="304">GC79-FO79</f>
        <v>400000</v>
      </c>
      <c r="GH79" s="49"/>
      <c r="GI79" s="61">
        <v>0</v>
      </c>
      <c r="GJ79" s="99">
        <f t="shared" si="297"/>
        <v>-400000</v>
      </c>
      <c r="GK79" s="49" t="s">
        <v>204</v>
      </c>
      <c r="GL79" s="63"/>
      <c r="GM79" s="122">
        <f t="shared" si="271"/>
        <v>-400000</v>
      </c>
      <c r="GN79" s="49" t="s">
        <v>204</v>
      </c>
      <c r="GO79" s="63">
        <v>0</v>
      </c>
      <c r="GP79" s="122">
        <f t="shared" si="298"/>
        <v>-400000</v>
      </c>
      <c r="GQ79" s="122">
        <f t="shared" si="299"/>
        <v>0</v>
      </c>
      <c r="GR79" s="49" t="s">
        <v>205</v>
      </c>
      <c r="GS79" s="135">
        <f t="shared" si="272"/>
        <v>0</v>
      </c>
      <c r="GT79" s="130">
        <f t="shared" si="273"/>
        <v>-400000</v>
      </c>
      <c r="GU79" s="130">
        <f t="shared" si="274"/>
        <v>0</v>
      </c>
      <c r="GV79" s="130">
        <f t="shared" si="275"/>
        <v>0</v>
      </c>
      <c r="GW79" s="49" t="s">
        <v>205</v>
      </c>
      <c r="GX79" s="63">
        <v>0</v>
      </c>
      <c r="GY79" s="122">
        <f t="shared" si="276"/>
        <v>-400000</v>
      </c>
      <c r="GZ79" s="122">
        <f t="shared" si="277"/>
        <v>0</v>
      </c>
      <c r="HA79" s="122">
        <f t="shared" si="278"/>
        <v>0</v>
      </c>
      <c r="HB79" s="122">
        <f t="shared" si="279"/>
        <v>0</v>
      </c>
      <c r="HC79" s="49" t="s">
        <v>205</v>
      </c>
      <c r="HD79" s="63">
        <v>0</v>
      </c>
      <c r="HE79" s="122">
        <f t="shared" si="280"/>
        <v>-400000</v>
      </c>
      <c r="HF79" s="122">
        <f t="shared" si="281"/>
        <v>0</v>
      </c>
      <c r="HG79" s="122">
        <f t="shared" si="197"/>
        <v>0</v>
      </c>
      <c r="HH79" s="122">
        <f t="shared" si="282"/>
        <v>0</v>
      </c>
      <c r="HI79" s="49" t="s">
        <v>205</v>
      </c>
      <c r="HJ79" s="63">
        <v>0</v>
      </c>
      <c r="HK79" s="122">
        <f t="shared" si="283"/>
        <v>-400000</v>
      </c>
      <c r="HL79" s="122">
        <f t="shared" si="284"/>
        <v>0</v>
      </c>
      <c r="HM79" s="122">
        <f t="shared" si="285"/>
        <v>0</v>
      </c>
      <c r="HN79" s="122">
        <f t="shared" si="286"/>
        <v>0</v>
      </c>
      <c r="HO79" s="49" t="s">
        <v>205</v>
      </c>
      <c r="HP79" s="64"/>
      <c r="HQ79" s="64">
        <f t="shared" si="287"/>
        <v>0</v>
      </c>
      <c r="HR79" s="63">
        <f t="shared" si="288"/>
        <v>0</v>
      </c>
      <c r="HS79" s="122">
        <f t="shared" si="289"/>
        <v>-400000</v>
      </c>
      <c r="HT79" s="122">
        <f t="shared" si="290"/>
        <v>0</v>
      </c>
      <c r="HU79" s="122">
        <f t="shared" si="291"/>
        <v>0</v>
      </c>
      <c r="HV79" s="49" t="s">
        <v>205</v>
      </c>
      <c r="HW79" s="63">
        <v>0</v>
      </c>
      <c r="HX79" s="122">
        <f t="shared" si="292"/>
        <v>0</v>
      </c>
      <c r="HY79" s="49"/>
      <c r="HZ79" s="63">
        <v>400000</v>
      </c>
      <c r="IA79" s="159">
        <f t="shared" si="293"/>
        <v>400000</v>
      </c>
      <c r="IB79" s="122">
        <f t="shared" si="294"/>
        <v>400000</v>
      </c>
      <c r="IC79" s="49"/>
      <c r="ID79" s="63">
        <v>400000</v>
      </c>
      <c r="IE79" s="159">
        <f t="shared" si="261"/>
        <v>400000</v>
      </c>
      <c r="IF79" s="159">
        <f t="shared" si="262"/>
        <v>400000</v>
      </c>
      <c r="IG79" s="159">
        <f t="shared" si="263"/>
        <v>0</v>
      </c>
      <c r="IH79" s="49"/>
      <c r="IJ79" s="63">
        <v>400000</v>
      </c>
      <c r="IK79" s="159">
        <f t="shared" si="264"/>
        <v>400000</v>
      </c>
      <c r="IL79" s="159">
        <f t="shared" si="265"/>
        <v>400000</v>
      </c>
      <c r="IM79" s="159">
        <f t="shared" si="266"/>
        <v>0</v>
      </c>
      <c r="IN79" s="49"/>
      <c r="IO79" s="63">
        <v>400000</v>
      </c>
      <c r="IP79" s="159">
        <f t="shared" si="267"/>
        <v>400000</v>
      </c>
      <c r="IQ79" s="159">
        <f t="shared" si="268"/>
        <v>400000</v>
      </c>
      <c r="IR79" s="159">
        <f t="shared" si="269"/>
        <v>0</v>
      </c>
      <c r="IS79" s="159">
        <f t="shared" si="270"/>
        <v>0</v>
      </c>
      <c r="IT79" s="49"/>
      <c r="IU79" s="63">
        <v>400000</v>
      </c>
      <c r="IV79" s="159">
        <f t="shared" si="249"/>
        <v>400000</v>
      </c>
      <c r="IW79" s="159">
        <f t="shared" si="250"/>
        <v>400000</v>
      </c>
      <c r="IX79" s="159">
        <f t="shared" si="251"/>
        <v>0</v>
      </c>
      <c r="IY79" s="159">
        <f t="shared" si="252"/>
        <v>0</v>
      </c>
      <c r="IZ79" s="49"/>
      <c r="JA79" s="63">
        <v>400000</v>
      </c>
      <c r="JB79" s="159">
        <f t="shared" si="253"/>
        <v>400000</v>
      </c>
      <c r="JC79" s="159">
        <f t="shared" si="254"/>
        <v>400000</v>
      </c>
      <c r="JD79" s="159">
        <f t="shared" si="255"/>
        <v>0</v>
      </c>
      <c r="JE79" s="159">
        <f t="shared" si="256"/>
        <v>0</v>
      </c>
      <c r="JF79" s="159">
        <f t="shared" si="257"/>
        <v>0</v>
      </c>
      <c r="JG79" s="49"/>
      <c r="JH79" s="63">
        <v>400000</v>
      </c>
      <c r="JI79" s="159">
        <f t="shared" si="258"/>
        <v>400000</v>
      </c>
      <c r="JJ79" s="159">
        <f t="shared" si="259"/>
        <v>0</v>
      </c>
      <c r="JK79" s="77"/>
      <c r="JL79" s="64">
        <v>400000</v>
      </c>
      <c r="JM79" s="159">
        <f t="shared" si="246"/>
        <v>0</v>
      </c>
      <c r="JN79" s="159">
        <f t="shared" si="247"/>
        <v>0</v>
      </c>
      <c r="JO79" s="13"/>
      <c r="JP79" s="88"/>
    </row>
    <row r="80" spans="1:276" ht="12.75" x14ac:dyDescent="0.2">
      <c r="A80" s="8" t="s">
        <v>699</v>
      </c>
      <c r="B80" s="110"/>
      <c r="C80" s="37"/>
      <c r="D80" s="66">
        <f>SUM(D11:D75)</f>
        <v>4968158632.5</v>
      </c>
      <c r="E80" s="66">
        <f t="shared" ref="E80:AO80" si="305">SUM(E11:E78)</f>
        <v>5054911587</v>
      </c>
      <c r="F80" s="66">
        <f t="shared" si="305"/>
        <v>86752954.5</v>
      </c>
      <c r="G80" s="66">
        <f t="shared" si="305"/>
        <v>5076886234</v>
      </c>
      <c r="H80" s="66">
        <f t="shared" si="305"/>
        <v>108727601.5</v>
      </c>
      <c r="I80" s="66">
        <f t="shared" si="305"/>
        <v>23353647</v>
      </c>
      <c r="J80" s="66">
        <f t="shared" si="305"/>
        <v>0</v>
      </c>
      <c r="K80" s="66">
        <f t="shared" si="305"/>
        <v>5084671681</v>
      </c>
      <c r="L80" s="66">
        <f t="shared" si="305"/>
        <v>116513048.5</v>
      </c>
      <c r="M80" s="66">
        <f t="shared" si="305"/>
        <v>31139094</v>
      </c>
      <c r="N80" s="66">
        <f t="shared" si="305"/>
        <v>7785447</v>
      </c>
      <c r="O80" s="66">
        <f t="shared" si="305"/>
        <v>5089443856</v>
      </c>
      <c r="P80" s="66">
        <f t="shared" si="305"/>
        <v>121285223.5</v>
      </c>
      <c r="Q80" s="66">
        <f t="shared" si="305"/>
        <v>35911269</v>
      </c>
      <c r="R80" s="66">
        <f t="shared" si="305"/>
        <v>4772175</v>
      </c>
      <c r="S80" s="66">
        <f t="shared" si="305"/>
        <v>5102908856</v>
      </c>
      <c r="T80" s="66">
        <f t="shared" si="305"/>
        <v>134750223.5</v>
      </c>
      <c r="U80" s="66">
        <f t="shared" si="305"/>
        <v>49376269</v>
      </c>
      <c r="V80" s="66">
        <f t="shared" si="305"/>
        <v>18237175</v>
      </c>
      <c r="W80" s="66">
        <f t="shared" si="305"/>
        <v>13465000</v>
      </c>
      <c r="X80" s="66">
        <f t="shared" si="305"/>
        <v>5113644536</v>
      </c>
      <c r="Y80" s="66">
        <f t="shared" si="305"/>
        <v>145485903.5</v>
      </c>
      <c r="Z80" s="66">
        <f t="shared" si="305"/>
        <v>60111949</v>
      </c>
      <c r="AA80" s="66">
        <f t="shared" si="305"/>
        <v>28972855</v>
      </c>
      <c r="AB80" s="66">
        <f t="shared" si="305"/>
        <v>10735680</v>
      </c>
      <c r="AC80" s="66">
        <f t="shared" si="305"/>
        <v>5093981823</v>
      </c>
      <c r="AD80" s="66">
        <f t="shared" si="305"/>
        <v>125823190.5</v>
      </c>
      <c r="AE80" s="66">
        <f t="shared" si="305"/>
        <v>-19662713</v>
      </c>
      <c r="AF80" s="66">
        <f t="shared" si="305"/>
        <v>19662713</v>
      </c>
      <c r="AG80" s="66">
        <f t="shared" si="305"/>
        <v>5113644536</v>
      </c>
      <c r="AH80" s="66">
        <f t="shared" si="305"/>
        <v>145485903.5</v>
      </c>
      <c r="AI80" s="66">
        <f t="shared" si="305"/>
        <v>6338715</v>
      </c>
      <c r="AJ80" s="66">
        <f t="shared" si="305"/>
        <v>5119983251</v>
      </c>
      <c r="AK80" s="66">
        <f t="shared" si="305"/>
        <v>-1854731</v>
      </c>
      <c r="AL80" s="66">
        <f t="shared" si="305"/>
        <v>-1015000</v>
      </c>
      <c r="AM80" s="66">
        <f t="shared" si="305"/>
        <v>5117113520</v>
      </c>
      <c r="AN80" s="66">
        <f t="shared" si="305"/>
        <v>5200384426</v>
      </c>
      <c r="AO80" s="66">
        <f t="shared" si="305"/>
        <v>83270906</v>
      </c>
      <c r="AP80" s="66"/>
      <c r="AQ80" s="66">
        <f t="shared" ref="AQ80:AW80" si="306">SUM(AQ11:AQ78)</f>
        <v>5209678824</v>
      </c>
      <c r="AR80" s="66">
        <f t="shared" si="306"/>
        <v>92565304</v>
      </c>
      <c r="AS80" s="66">
        <f t="shared" si="306"/>
        <v>9294398</v>
      </c>
      <c r="AT80" s="66">
        <f t="shared" si="306"/>
        <v>5215895574</v>
      </c>
      <c r="AU80" s="66">
        <f t="shared" si="306"/>
        <v>98782054</v>
      </c>
      <c r="AV80" s="66">
        <f t="shared" si="306"/>
        <v>15511148</v>
      </c>
      <c r="AW80" s="66">
        <f t="shared" si="306"/>
        <v>6216750</v>
      </c>
      <c r="AX80" s="66"/>
      <c r="AY80" s="66">
        <f>SUM(AY11:AY78)</f>
        <v>5218122173</v>
      </c>
      <c r="AZ80" s="66">
        <f>SUM(AZ11:AZ78)</f>
        <v>101008653</v>
      </c>
      <c r="BA80" s="66">
        <f>SUM(BA11:BA78)</f>
        <v>17737747</v>
      </c>
      <c r="BB80" s="66">
        <f>SUM(BB11:BB78)</f>
        <v>2226599</v>
      </c>
      <c r="BC80" s="42"/>
      <c r="BD80" s="66">
        <f>SUM(BD11:BD78)</f>
        <v>5226487467</v>
      </c>
      <c r="BE80" s="66">
        <f>SUM(BE11:BE78)</f>
        <v>109373947</v>
      </c>
      <c r="BF80" s="66">
        <f>SUM(BF11:BF78)</f>
        <v>26103041</v>
      </c>
      <c r="BG80" s="66">
        <f>SUM(BG11:BG78)</f>
        <v>10591893</v>
      </c>
      <c r="BH80" s="66">
        <f>SUM(BH11:BH78)</f>
        <v>8365294</v>
      </c>
      <c r="BI80" s="13"/>
      <c r="BJ80" s="66">
        <f t="shared" ref="BJ80:BS80" si="307">SUM(BJ11:BJ78)</f>
        <v>5208454716</v>
      </c>
      <c r="BK80" s="66">
        <f t="shared" si="307"/>
        <v>-10143474</v>
      </c>
      <c r="BL80" s="66">
        <f t="shared" si="307"/>
        <v>5198311242</v>
      </c>
      <c r="BM80" s="51">
        <f t="shared" si="307"/>
        <v>10143474</v>
      </c>
      <c r="BN80" s="66">
        <f t="shared" si="307"/>
        <v>5208454716</v>
      </c>
      <c r="BO80" s="66">
        <f t="shared" si="307"/>
        <v>91341196</v>
      </c>
      <c r="BP80" s="66">
        <f t="shared" si="307"/>
        <v>8070290</v>
      </c>
      <c r="BQ80" s="66">
        <f t="shared" si="307"/>
        <v>-7440858</v>
      </c>
      <c r="BR80" s="66">
        <f t="shared" si="307"/>
        <v>-18032751</v>
      </c>
      <c r="BS80" s="66">
        <f t="shared" si="307"/>
        <v>0</v>
      </c>
      <c r="BT80" s="13"/>
      <c r="BU80" s="66">
        <f t="shared" ref="BU80:CZ80" si="308">SUM(BU11:BU78)</f>
        <v>8751555</v>
      </c>
      <c r="BV80" s="66">
        <f t="shared" si="308"/>
        <v>5217206271</v>
      </c>
      <c r="BW80" s="66">
        <f t="shared" si="308"/>
        <v>-251667</v>
      </c>
      <c r="BX80" s="66">
        <f t="shared" si="308"/>
        <v>5216954604</v>
      </c>
      <c r="BY80" s="66">
        <f t="shared" si="308"/>
        <v>-6301620</v>
      </c>
      <c r="BZ80" s="66">
        <f t="shared" si="308"/>
        <v>5210652984</v>
      </c>
      <c r="CA80" s="66">
        <f t="shared" si="308"/>
        <v>5299759151</v>
      </c>
      <c r="CB80" s="66" t="e">
        <f t="shared" si="308"/>
        <v>#REF!</v>
      </c>
      <c r="CC80" s="66">
        <f t="shared" si="308"/>
        <v>0</v>
      </c>
      <c r="CD80" s="66">
        <f t="shared" si="308"/>
        <v>5327168126</v>
      </c>
      <c r="CE80" s="66">
        <f t="shared" si="308"/>
        <v>116515142</v>
      </c>
      <c r="CF80" s="66">
        <f t="shared" si="308"/>
        <v>27408975</v>
      </c>
      <c r="CG80" s="66">
        <f t="shared" si="308"/>
        <v>0</v>
      </c>
      <c r="CH80" s="66">
        <f t="shared" si="308"/>
        <v>5334070892</v>
      </c>
      <c r="CI80" s="66">
        <f t="shared" si="308"/>
        <v>123417908</v>
      </c>
      <c r="CJ80" s="66">
        <f t="shared" si="308"/>
        <v>34311741</v>
      </c>
      <c r="CK80" s="66">
        <f t="shared" si="308"/>
        <v>6902766</v>
      </c>
      <c r="CL80" s="66">
        <f t="shared" si="308"/>
        <v>0</v>
      </c>
      <c r="CM80" s="66">
        <f t="shared" si="308"/>
        <v>5351455015</v>
      </c>
      <c r="CN80" s="66">
        <f t="shared" si="308"/>
        <v>140802031</v>
      </c>
      <c r="CO80" s="66">
        <f t="shared" si="308"/>
        <v>51695864</v>
      </c>
      <c r="CP80" s="66">
        <f t="shared" si="308"/>
        <v>17384123</v>
      </c>
      <c r="CQ80" s="66">
        <f t="shared" si="308"/>
        <v>0</v>
      </c>
      <c r="CR80" s="66">
        <f t="shared" si="308"/>
        <v>5355410015</v>
      </c>
      <c r="CS80" s="66">
        <f t="shared" si="308"/>
        <v>144757031</v>
      </c>
      <c r="CT80" s="66">
        <f t="shared" si="308"/>
        <v>55650864</v>
      </c>
      <c r="CU80" s="66">
        <f t="shared" si="308"/>
        <v>21339123</v>
      </c>
      <c r="CV80" s="66">
        <f t="shared" si="308"/>
        <v>3955000</v>
      </c>
      <c r="CW80" s="66">
        <f t="shared" si="308"/>
        <v>0</v>
      </c>
      <c r="CX80" s="66">
        <f t="shared" si="308"/>
        <v>5331137686</v>
      </c>
      <c r="CY80" s="66">
        <f t="shared" si="308"/>
        <v>120239579</v>
      </c>
      <c r="CZ80" s="66">
        <f t="shared" si="308"/>
        <v>31378535</v>
      </c>
      <c r="DA80" s="66">
        <f t="shared" ref="DA80:EF80" si="309">SUM(DA11:DA78)</f>
        <v>-2933206</v>
      </c>
      <c r="DB80" s="66">
        <f t="shared" si="309"/>
        <v>-24272329</v>
      </c>
      <c r="DC80" s="66">
        <f t="shared" si="309"/>
        <v>0</v>
      </c>
      <c r="DD80" s="66">
        <f t="shared" si="309"/>
        <v>5324136173</v>
      </c>
      <c r="DE80" s="66">
        <f t="shared" si="309"/>
        <v>113483189</v>
      </c>
      <c r="DF80" s="66">
        <f t="shared" si="309"/>
        <v>24377022</v>
      </c>
      <c r="DG80" s="66">
        <f t="shared" si="309"/>
        <v>-7001513</v>
      </c>
      <c r="DH80" s="66">
        <f t="shared" si="309"/>
        <v>0</v>
      </c>
      <c r="DI80" s="66">
        <f t="shared" si="309"/>
        <v>5331137686</v>
      </c>
      <c r="DJ80" s="66">
        <f t="shared" si="309"/>
        <v>0</v>
      </c>
      <c r="DK80" s="66">
        <f t="shared" si="309"/>
        <v>34100000</v>
      </c>
      <c r="DL80" s="66">
        <f t="shared" si="309"/>
        <v>5365237686</v>
      </c>
      <c r="DM80" s="66">
        <f t="shared" si="309"/>
        <v>154584702</v>
      </c>
      <c r="DN80" s="66">
        <f t="shared" si="309"/>
        <v>5460750309</v>
      </c>
      <c r="DO80" s="66">
        <f t="shared" si="309"/>
        <v>95512623</v>
      </c>
      <c r="DP80" s="66">
        <f t="shared" si="309"/>
        <v>0</v>
      </c>
      <c r="DQ80" s="66">
        <f t="shared" si="309"/>
        <v>5517837563</v>
      </c>
      <c r="DR80" s="66">
        <f t="shared" si="309"/>
        <v>9505373</v>
      </c>
      <c r="DS80" s="66">
        <f t="shared" si="309"/>
        <v>5527342936</v>
      </c>
      <c r="DT80" s="66">
        <f t="shared" si="309"/>
        <v>152599877</v>
      </c>
      <c r="DU80" s="66">
        <f t="shared" si="309"/>
        <v>57087254</v>
      </c>
      <c r="DV80" s="66">
        <f t="shared" si="309"/>
        <v>162105250</v>
      </c>
      <c r="DW80" s="66">
        <f t="shared" si="309"/>
        <v>66592627</v>
      </c>
      <c r="DX80" s="66">
        <f t="shared" si="309"/>
        <v>0</v>
      </c>
      <c r="DY80" s="66">
        <f t="shared" si="309"/>
        <v>0</v>
      </c>
      <c r="DZ80" s="66">
        <f t="shared" si="309"/>
        <v>5567756215</v>
      </c>
      <c r="EA80" s="66" t="e">
        <f t="shared" si="309"/>
        <v>#VALUE!</v>
      </c>
      <c r="EB80" s="66" t="e">
        <f t="shared" si="309"/>
        <v>#VALUE!</v>
      </c>
      <c r="EC80" s="66">
        <f t="shared" si="309"/>
        <v>202518529</v>
      </c>
      <c r="ED80" s="66">
        <f t="shared" si="309"/>
        <v>107005906</v>
      </c>
      <c r="EE80" s="66">
        <f t="shared" si="309"/>
        <v>40413279</v>
      </c>
      <c r="EF80" s="66">
        <f t="shared" si="309"/>
        <v>0</v>
      </c>
      <c r="EG80" s="66">
        <f t="shared" ref="EG80:ER80" si="310">SUM(EG11:EG78)</f>
        <v>16559485</v>
      </c>
      <c r="EH80" s="66">
        <f t="shared" si="310"/>
        <v>5584315700</v>
      </c>
      <c r="EI80" s="66">
        <f t="shared" si="310"/>
        <v>-5526132936</v>
      </c>
      <c r="EJ80" s="66" t="e">
        <f t="shared" si="310"/>
        <v>#VALUE!</v>
      </c>
      <c r="EK80" s="66">
        <f t="shared" si="310"/>
        <v>219078014</v>
      </c>
      <c r="EL80" s="66">
        <f t="shared" si="310"/>
        <v>123565391</v>
      </c>
      <c r="EM80" s="66">
        <f t="shared" si="310"/>
        <v>56972764</v>
      </c>
      <c r="EN80" s="66">
        <f t="shared" si="310"/>
        <v>16559485</v>
      </c>
      <c r="EO80" s="66">
        <f t="shared" si="310"/>
        <v>0</v>
      </c>
      <c r="EP80" s="66">
        <f t="shared" si="310"/>
        <v>5585352314</v>
      </c>
      <c r="EQ80" s="66">
        <f t="shared" si="310"/>
        <v>5585352314</v>
      </c>
      <c r="ER80" s="66">
        <f t="shared" si="310"/>
        <v>12530098</v>
      </c>
      <c r="ES80" s="66">
        <f>SUM(ES9:ES79)</f>
        <v>5584969061</v>
      </c>
      <c r="ET80" s="66">
        <f>SUM(ET11:ET78)</f>
        <v>124218752</v>
      </c>
      <c r="EU80" s="66">
        <f>SUM(EU11:EU78)</f>
        <v>219731375</v>
      </c>
      <c r="EV80" s="66">
        <f>SUM(EV11:EV78)</f>
        <v>0</v>
      </c>
      <c r="EW80" s="66"/>
      <c r="EX80" s="66">
        <f>SUM(EX9:EX79)</f>
        <v>5792694469</v>
      </c>
      <c r="EY80" s="66">
        <f>SUM(EY9:EY78)</f>
        <v>207725408</v>
      </c>
      <c r="EZ80" s="49"/>
      <c r="FA80" s="66">
        <f>SUM(FA9:FA78)</f>
        <v>5851057670</v>
      </c>
      <c r="FB80" s="66">
        <f>SUM(FB9:FB78)</f>
        <v>266088609</v>
      </c>
      <c r="FC80" s="66">
        <f>SUM(FC9:FC78)</f>
        <v>58363201</v>
      </c>
      <c r="FD80" s="49"/>
      <c r="FE80" s="66">
        <f>SUM(FE9:FE79)</f>
        <v>5855742670</v>
      </c>
      <c r="FF80" s="66">
        <f>SUM(FF9:FF78)</f>
        <v>270773609</v>
      </c>
      <c r="FG80" s="66">
        <f>SUM(FG9:FG78)</f>
        <v>63048201</v>
      </c>
      <c r="FH80" s="66">
        <f>SUM(FH9:FH78)</f>
        <v>4685000</v>
      </c>
      <c r="FI80" s="49"/>
      <c r="FJ80" s="66">
        <f>SUM(FJ9:FJ78)</f>
        <v>5882000445</v>
      </c>
      <c r="FK80" s="66">
        <f>SUM(FK9:FK78)</f>
        <v>297031384</v>
      </c>
      <c r="FL80" s="66">
        <f>SUM(FL9:FL78)</f>
        <v>89305976</v>
      </c>
      <c r="FM80" s="66">
        <f>SUM(FM9:FM78)</f>
        <v>26257775</v>
      </c>
      <c r="FN80" s="49"/>
      <c r="FO80" s="66">
        <f>SUM(FO9:FO79)</f>
        <v>5893917945</v>
      </c>
      <c r="FP80" s="66">
        <f>SUM(FP9:FP78)</f>
        <v>308948884</v>
      </c>
      <c r="FQ80" s="66">
        <f>SUM(FQ9:FQ78)</f>
        <v>101223476</v>
      </c>
      <c r="FR80" s="66">
        <f>SUM(FR9:FR78)</f>
        <v>38175275</v>
      </c>
      <c r="FS80" s="66">
        <f>SUM(FS9:FS78)</f>
        <v>11917500</v>
      </c>
      <c r="FT80" s="49"/>
      <c r="FU80" s="66">
        <f>SUM(FU9:FU79)</f>
        <v>5939140422</v>
      </c>
      <c r="FV80" s="66">
        <f>SUM(FV9:FV78)</f>
        <v>354171361</v>
      </c>
      <c r="FW80" s="66">
        <f>SUM(FW9:FW79)</f>
        <v>146445953</v>
      </c>
      <c r="FX80" s="66">
        <f>SUM(FX9:FX78)</f>
        <v>83397752</v>
      </c>
      <c r="FY80" s="66">
        <f>SUM(FY9:FY78)</f>
        <v>45222477</v>
      </c>
      <c r="FZ80" s="49"/>
      <c r="GA80" s="66">
        <f>SUM(GA9:GA79)</f>
        <v>5939140422</v>
      </c>
      <c r="GB80" s="66">
        <f>SUM(GB8:GB79)</f>
        <v>28176532</v>
      </c>
      <c r="GC80" s="66">
        <f>SUM(GC8:GC79)</f>
        <v>5967316954</v>
      </c>
      <c r="GD80" s="66">
        <f>SUM(GD9:GD79)</f>
        <v>372347893</v>
      </c>
      <c r="GE80" s="66">
        <f>SUM(GE9:GE79)</f>
        <v>164622485</v>
      </c>
      <c r="GF80" s="66">
        <f>SUM(GF9:GF79)</f>
        <v>101574284</v>
      </c>
      <c r="GG80" s="66">
        <f>SUM(GG9:GG79)</f>
        <v>63399009</v>
      </c>
      <c r="GH80" s="49"/>
      <c r="GI80" s="66">
        <f>SUM(GI8:GI79)</f>
        <v>6254238656</v>
      </c>
      <c r="GJ80" s="66">
        <f>SUM(GJ8:GJ79)</f>
        <v>286921702</v>
      </c>
      <c r="GK80" s="66">
        <f>SUM(GK8:GK79)</f>
        <v>0</v>
      </c>
      <c r="GL80" s="66">
        <f>SUM(GL8:GL79)</f>
        <v>6006069963</v>
      </c>
      <c r="GM80" s="66">
        <f>SUM(GM8:GM79)</f>
        <v>38753009</v>
      </c>
      <c r="GN80" s="66"/>
      <c r="GO80" s="66">
        <f>SUM(GO8:GO79)</f>
        <v>6082622002</v>
      </c>
      <c r="GP80" s="66">
        <f>SUM(GP8:GP79)</f>
        <v>115305048</v>
      </c>
      <c r="GQ80" s="66">
        <f>SUM(GQ8:GQ79)</f>
        <v>76552039</v>
      </c>
      <c r="GR80" s="49"/>
      <c r="GS80" s="66">
        <f>SUM(GS8:GS79)</f>
        <v>6086662002</v>
      </c>
      <c r="GT80" s="66">
        <f>SUM(GT8:GT79)</f>
        <v>119345048</v>
      </c>
      <c r="GU80" s="66">
        <f>SUM(GU8:GU79)</f>
        <v>80592039</v>
      </c>
      <c r="GV80" s="66">
        <f>SUM(GV8:GV79)</f>
        <v>4040000</v>
      </c>
      <c r="GW80" s="49"/>
      <c r="GX80" s="66">
        <f>SUM(GX8:GX79)</f>
        <v>6028648931</v>
      </c>
      <c r="GY80" s="66">
        <f>SUM(GY8:GY79)</f>
        <v>61331977</v>
      </c>
      <c r="GZ80" s="66">
        <f>SUM(GZ8:GZ79)</f>
        <v>22578968</v>
      </c>
      <c r="HA80" s="66">
        <f>SUM(HA8:HA79)</f>
        <v>-53973071</v>
      </c>
      <c r="HB80" s="66">
        <f>SUM(HB8:HB79)</f>
        <v>-58013071</v>
      </c>
      <c r="HC80" s="49"/>
      <c r="HD80" s="66">
        <f>SUM(HD8:HD79)</f>
        <v>6031138931</v>
      </c>
      <c r="HE80" s="66">
        <f>SUM(HE8:HE79)</f>
        <v>63821977</v>
      </c>
      <c r="HF80" s="66">
        <f>SUM(HF8:HF79)</f>
        <v>25068968</v>
      </c>
      <c r="HG80" s="66">
        <f>SUM(HG8:HG79)</f>
        <v>-55523071</v>
      </c>
      <c r="HH80" s="66">
        <f>SUM(HH8:HH79)</f>
        <v>2490000</v>
      </c>
      <c r="HI80" s="49"/>
      <c r="HJ80" s="66">
        <f>SUM(HJ8:HJ79)</f>
        <v>6109473463</v>
      </c>
      <c r="HK80" s="66">
        <f>SUM(HK8:HK79)</f>
        <v>142156509</v>
      </c>
      <c r="HL80" s="66">
        <f>SUM(HL8:HL79)</f>
        <v>103403500</v>
      </c>
      <c r="HM80" s="66">
        <f>SUM(HM8:HM79)</f>
        <v>22811461</v>
      </c>
      <c r="HN80" s="66">
        <f>SUM(HN8:HN79)</f>
        <v>78334532</v>
      </c>
      <c r="HO80" s="49"/>
      <c r="HP80" s="66">
        <f t="shared" ref="HP80:HU80" si="311">SUM(HP8:HP79)</f>
        <v>-56663400</v>
      </c>
      <c r="HQ80" s="66">
        <f t="shared" si="311"/>
        <v>6052810063</v>
      </c>
      <c r="HR80" s="66">
        <f t="shared" si="311"/>
        <v>6109473463</v>
      </c>
      <c r="HS80" s="66">
        <f t="shared" si="311"/>
        <v>142156509</v>
      </c>
      <c r="HT80" s="66">
        <f t="shared" si="311"/>
        <v>103403500</v>
      </c>
      <c r="HU80" s="66">
        <f t="shared" si="311"/>
        <v>0</v>
      </c>
      <c r="HV80" s="49"/>
      <c r="HW80" s="66">
        <f>SUM(HW8:HW79)</f>
        <v>6259786675</v>
      </c>
      <c r="HX80" s="66">
        <f>SUM(HX8:HX79)</f>
        <v>150313212</v>
      </c>
      <c r="HY80" s="49"/>
      <c r="HZ80" s="66">
        <f>SUM(HZ8:HZ79)</f>
        <v>6392335629</v>
      </c>
      <c r="IA80" s="51">
        <f>SUM(IA8:IA79)</f>
        <v>282862166</v>
      </c>
      <c r="IB80" s="66">
        <f>SUM(IB8:IB79)</f>
        <v>132548954</v>
      </c>
      <c r="IC80" s="49"/>
      <c r="ID80" s="66">
        <f>SUM(ID8:ID79)</f>
        <v>6397210629</v>
      </c>
      <c r="IE80" s="66">
        <f t="shared" ref="IE80:IG80" si="312">SUM(IE8:IE79)</f>
        <v>287737166</v>
      </c>
      <c r="IF80" s="66">
        <f t="shared" si="312"/>
        <v>137423954</v>
      </c>
      <c r="IG80" s="66">
        <f t="shared" si="312"/>
        <v>4875000</v>
      </c>
      <c r="IH80" s="49"/>
      <c r="IJ80" s="66">
        <f>SUM(IJ8:IJ79)</f>
        <v>6370512583</v>
      </c>
      <c r="IK80" s="66">
        <f t="shared" ref="IK80:IM80" si="313">SUM(IK8:IK79)</f>
        <v>261039120</v>
      </c>
      <c r="IL80" s="66">
        <f t="shared" si="313"/>
        <v>110725908</v>
      </c>
      <c r="IM80" s="66">
        <f t="shared" si="313"/>
        <v>-26698046</v>
      </c>
      <c r="IN80" s="49"/>
      <c r="IO80" s="66">
        <f>SUM(IO8:IO79)</f>
        <v>6379854583</v>
      </c>
      <c r="IP80" s="66">
        <f>SUM(IP8:IP79)</f>
        <v>270381120</v>
      </c>
      <c r="IQ80" s="66">
        <f t="shared" ref="IQ80:IS80" si="314">SUM(IQ8:IQ79)</f>
        <v>120067908</v>
      </c>
      <c r="IR80" s="66">
        <f t="shared" si="314"/>
        <v>-17356046</v>
      </c>
      <c r="IS80" s="66">
        <f t="shared" si="314"/>
        <v>9342000</v>
      </c>
      <c r="IT80" s="49"/>
      <c r="IU80" s="66">
        <f>SUM(IU8:IU79)</f>
        <v>6425847251</v>
      </c>
      <c r="IV80" s="66">
        <f>SUM(IV8:IV79)</f>
        <v>316373788</v>
      </c>
      <c r="IW80" s="66">
        <f t="shared" ref="IW80:IY80" si="315">SUM(IW8:IW79)</f>
        <v>166060576</v>
      </c>
      <c r="IX80" s="66">
        <f t="shared" si="315"/>
        <v>28636622</v>
      </c>
      <c r="IY80" s="66">
        <f t="shared" si="315"/>
        <v>45992668</v>
      </c>
      <c r="IZ80" s="49"/>
      <c r="JA80" s="66">
        <f>SUM(JA8:JA79)</f>
        <v>6425847251</v>
      </c>
      <c r="JB80" s="66">
        <f>SUM(JB8:JB79)</f>
        <v>316373788</v>
      </c>
      <c r="JC80" s="66">
        <f t="shared" ref="JC80:JF80" si="316">SUM(JC8:JC79)</f>
        <v>166060576</v>
      </c>
      <c r="JD80" s="66">
        <f t="shared" si="316"/>
        <v>28636622</v>
      </c>
      <c r="JE80" s="66">
        <f t="shared" si="316"/>
        <v>45992668</v>
      </c>
      <c r="JF80" s="66">
        <f t="shared" si="316"/>
        <v>0</v>
      </c>
      <c r="JG80" s="49"/>
      <c r="JH80" s="66">
        <f>SUM(JH8:JH79)</f>
        <v>6941314089</v>
      </c>
      <c r="JI80" s="66">
        <f>SUM(JI8:JI79)</f>
        <v>681527414</v>
      </c>
      <c r="JJ80" s="66">
        <f>SUM(JJ8:JJ79)</f>
        <v>515466838</v>
      </c>
      <c r="JK80" s="77"/>
      <c r="JL80" s="66">
        <f>SUM(JL8:JL79)</f>
        <v>7154020324</v>
      </c>
      <c r="JM80" s="66">
        <f>SUM(JM8:JM79)</f>
        <v>728173073</v>
      </c>
      <c r="JN80" s="66">
        <f>SUM(JN8:JN79)</f>
        <v>212706235</v>
      </c>
      <c r="JO80" s="13"/>
      <c r="JP80" s="88"/>
    </row>
    <row r="81" spans="1:274" ht="12.75" x14ac:dyDescent="0.2">
      <c r="A81" s="33"/>
      <c r="B81" s="20"/>
      <c r="C81" s="35"/>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2"/>
      <c r="AD81" s="22"/>
      <c r="AE81" s="22"/>
      <c r="AF81" s="22"/>
      <c r="AG81" s="22"/>
      <c r="AH81" s="22"/>
      <c r="AI81" s="22"/>
      <c r="AJ81" s="22"/>
      <c r="AK81" s="22"/>
      <c r="AL81" s="22"/>
      <c r="AM81" s="22"/>
      <c r="AN81" s="22"/>
      <c r="AO81" s="22"/>
      <c r="AP81" s="22"/>
      <c r="AQ81" s="22"/>
      <c r="AR81" s="22"/>
      <c r="AS81" s="22"/>
      <c r="AT81" s="22"/>
      <c r="AU81" s="22"/>
      <c r="AV81" s="22"/>
      <c r="AW81" s="22"/>
      <c r="AX81" s="22"/>
      <c r="AY81" s="46"/>
      <c r="AZ81" s="22"/>
      <c r="BA81" s="22"/>
      <c r="BB81" s="22"/>
      <c r="BD81" s="46"/>
      <c r="BE81" s="22"/>
      <c r="BF81" s="22"/>
      <c r="BG81" s="22"/>
      <c r="BH81" s="22"/>
      <c r="BI81" s="71"/>
      <c r="BJ81" s="46"/>
      <c r="BK81" s="46"/>
      <c r="BL81" s="46"/>
      <c r="BM81" s="198"/>
      <c r="BN81" s="46"/>
      <c r="BO81" s="46"/>
      <c r="BP81" s="22"/>
      <c r="BQ81" s="22"/>
      <c r="BR81" s="22"/>
      <c r="BS81" s="22"/>
      <c r="BT81" s="71"/>
      <c r="BU81" s="71"/>
      <c r="BV81" s="71"/>
      <c r="BW81" s="71"/>
      <c r="BX81" s="71"/>
      <c r="BY81" s="71"/>
      <c r="BZ81" s="71"/>
      <c r="CA81" s="56"/>
      <c r="CB81" s="199"/>
      <c r="CC81" s="71"/>
      <c r="CD81" s="92"/>
      <c r="CE81" s="200"/>
      <c r="CF81" s="200"/>
      <c r="CG81" s="71"/>
      <c r="CH81" s="92"/>
      <c r="CI81" s="200">
        <f>CI80/BZ80</f>
        <v>2.3685689371173064E-2</v>
      </c>
      <c r="CJ81" s="200">
        <f>CJ80/CA80</f>
        <v>6.474207604986312E-3</v>
      </c>
      <c r="CK81" s="200"/>
      <c r="CL81" s="71"/>
      <c r="CM81" s="92"/>
      <c r="CN81" s="200"/>
      <c r="CO81" s="200"/>
      <c r="CP81" s="200"/>
      <c r="CQ81" s="71"/>
      <c r="CR81" s="92"/>
      <c r="CS81" s="200"/>
      <c r="CT81" s="200"/>
      <c r="CU81" s="200"/>
      <c r="CV81" s="200"/>
      <c r="CW81" s="71"/>
      <c r="CX81" s="92"/>
      <c r="CY81" s="200"/>
      <c r="CZ81" s="200"/>
      <c r="DA81" s="200"/>
      <c r="DB81" s="200"/>
      <c r="DC81" s="71"/>
      <c r="DD81" s="92"/>
      <c r="DE81" s="200"/>
      <c r="DF81" s="200"/>
      <c r="DG81" s="200"/>
      <c r="DH81" s="71"/>
      <c r="DI81" s="92"/>
      <c r="DN81" s="56"/>
      <c r="DO81" s="88"/>
      <c r="DQ81" s="56"/>
      <c r="DR81" s="56"/>
      <c r="DS81" s="56"/>
      <c r="DT81" s="189"/>
      <c r="DU81" s="88"/>
      <c r="DV81" s="88"/>
      <c r="DW81" s="88"/>
      <c r="DY81" s="190"/>
      <c r="DZ81" s="56"/>
      <c r="EA81" s="189"/>
      <c r="EB81" s="88"/>
      <c r="EC81" s="30">
        <f>EC80/DL80</f>
        <v>3.7746422591575006E-2</v>
      </c>
      <c r="ED81" s="88"/>
      <c r="EE81" s="88"/>
      <c r="EF81" s="191"/>
      <c r="EG81" s="92"/>
      <c r="EH81" s="56"/>
      <c r="EI81" s="189"/>
      <c r="EJ81" s="88"/>
      <c r="EK81" s="30"/>
      <c r="EL81" s="88"/>
      <c r="EM81" s="88"/>
      <c r="EN81" s="88"/>
      <c r="EO81" s="191"/>
      <c r="EP81" s="56"/>
      <c r="EQ81" s="56"/>
      <c r="ER81" s="56"/>
      <c r="ES81" s="56"/>
      <c r="ET81" s="88"/>
      <c r="EU81" s="88"/>
      <c r="EV81" s="191"/>
      <c r="EX81" s="56"/>
      <c r="EY81" s="88"/>
      <c r="EZ81" s="71"/>
      <c r="FA81" s="56"/>
      <c r="FB81" s="88"/>
      <c r="FC81" s="88"/>
      <c r="FD81" s="71"/>
      <c r="FE81" s="56"/>
      <c r="FF81" s="88"/>
      <c r="FG81" s="88"/>
      <c r="FH81" s="88"/>
      <c r="FI81" s="71"/>
      <c r="FJ81" s="56"/>
      <c r="FK81" s="88"/>
      <c r="FL81" s="88"/>
      <c r="FM81" s="88"/>
      <c r="FN81" s="71"/>
      <c r="FO81" s="56"/>
      <c r="FP81" s="88"/>
      <c r="FQ81" s="88"/>
      <c r="FR81" s="88"/>
      <c r="FS81" s="88"/>
      <c r="FT81" s="71"/>
      <c r="FU81" s="56"/>
      <c r="FV81" s="88"/>
      <c r="FW81" s="88"/>
      <c r="FX81" s="88"/>
      <c r="FY81" s="88"/>
      <c r="FZ81" s="71"/>
      <c r="GA81" s="56"/>
      <c r="GB81" s="56"/>
      <c r="GC81" s="56"/>
      <c r="GD81" s="88"/>
      <c r="GE81" s="88"/>
      <c r="GF81" s="88"/>
      <c r="GG81" s="88"/>
      <c r="GH81" s="71"/>
      <c r="GI81" s="92"/>
      <c r="GJ81" s="71"/>
      <c r="GK81" s="71"/>
      <c r="GN81" s="71"/>
      <c r="GR81" s="71"/>
      <c r="GS81" s="71"/>
      <c r="GT81" s="71"/>
      <c r="GU81" s="71"/>
      <c r="GV81" s="71"/>
      <c r="GW81" s="71"/>
      <c r="HC81" s="71"/>
      <c r="HI81" s="71"/>
      <c r="HO81" s="71"/>
      <c r="HV81" s="71"/>
      <c r="HY81" s="71"/>
      <c r="IC81" s="71"/>
      <c r="IH81" s="71"/>
      <c r="IK81" s="161"/>
      <c r="IN81" s="71"/>
      <c r="IP81" s="161"/>
      <c r="IT81" s="71"/>
      <c r="IV81" s="161"/>
      <c r="IZ81" s="71"/>
      <c r="JB81" s="161"/>
      <c r="JG81" s="71"/>
      <c r="JH81" s="88"/>
      <c r="JJ81" s="161"/>
      <c r="JK81" s="88"/>
      <c r="JL81" s="88"/>
      <c r="JM81" s="161"/>
    </row>
    <row r="82" spans="1:274" ht="14.25" hidden="1" customHeight="1" x14ac:dyDescent="0.2">
      <c r="A82" s="96" t="s">
        <v>700</v>
      </c>
      <c r="B82" s="171"/>
      <c r="C82" s="12"/>
      <c r="D82" s="65"/>
      <c r="E82" s="65"/>
      <c r="F82" s="10"/>
      <c r="G82" s="10"/>
      <c r="H82" s="10"/>
      <c r="I82" s="10"/>
      <c r="J82" s="1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40"/>
      <c r="BD82" s="63"/>
      <c r="BE82" s="63"/>
      <c r="BF82" s="63"/>
      <c r="BG82" s="63"/>
      <c r="BH82" s="63"/>
      <c r="BI82" s="49"/>
      <c r="BJ82" s="63"/>
      <c r="BK82" s="64"/>
      <c r="BL82" s="63"/>
      <c r="BM82" s="65"/>
      <c r="BN82" s="63"/>
      <c r="BO82" s="64"/>
      <c r="BP82" s="63"/>
      <c r="BQ82" s="63"/>
      <c r="BR82" s="63"/>
      <c r="BS82" s="63"/>
      <c r="BT82" s="49"/>
      <c r="BU82" s="49"/>
      <c r="BV82" s="48"/>
      <c r="BW82" s="48"/>
      <c r="BX82" s="48"/>
      <c r="BY82" s="48"/>
      <c r="BZ82" s="58"/>
      <c r="CA82" s="58"/>
      <c r="CB82" s="55"/>
      <c r="CC82" s="49"/>
      <c r="CD82" s="39"/>
      <c r="CE82" s="58"/>
      <c r="CF82" s="58"/>
      <c r="CG82" s="49"/>
      <c r="CH82" s="39"/>
      <c r="CI82" s="58"/>
      <c r="CJ82" s="58"/>
      <c r="CK82" s="58"/>
      <c r="CL82" s="49"/>
      <c r="CM82" s="39"/>
      <c r="CN82" s="58"/>
      <c r="CO82" s="58"/>
      <c r="CP82" s="58"/>
      <c r="CQ82" s="49"/>
      <c r="CR82" s="39"/>
      <c r="CS82" s="58"/>
      <c r="CT82" s="58"/>
      <c r="CU82" s="58"/>
      <c r="CV82" s="58"/>
      <c r="CW82" s="49"/>
      <c r="CX82" s="39"/>
      <c r="CY82" s="58"/>
      <c r="CZ82" s="58"/>
      <c r="DA82" s="58"/>
      <c r="DB82" s="58"/>
      <c r="DC82" s="49"/>
      <c r="DD82" s="39"/>
      <c r="DE82" s="58"/>
      <c r="DF82" s="58"/>
      <c r="DG82" s="58"/>
      <c r="DH82" s="49"/>
      <c r="DI82" s="39"/>
      <c r="DJ82" s="74"/>
      <c r="DK82" s="76"/>
      <c r="DL82" s="58"/>
      <c r="DM82" s="73"/>
      <c r="DN82" s="81"/>
      <c r="DO82" s="10"/>
      <c r="DP82" s="49"/>
      <c r="DQ82" s="78"/>
      <c r="DR82" s="78"/>
      <c r="DS82" s="81"/>
      <c r="DT82" s="11"/>
      <c r="DU82" s="10"/>
      <c r="DV82" s="10"/>
      <c r="DW82" s="10"/>
      <c r="DX82" s="49"/>
      <c r="DY82" s="86"/>
      <c r="DZ82" s="81"/>
      <c r="EA82" s="11"/>
      <c r="EB82" s="10"/>
      <c r="EC82" s="10"/>
      <c r="ED82" s="10"/>
      <c r="EE82" s="10"/>
      <c r="EF82" s="87"/>
      <c r="EG82" s="39"/>
      <c r="EH82" s="81"/>
      <c r="EI82" s="11"/>
      <c r="EJ82" s="10"/>
      <c r="EK82" s="10"/>
      <c r="EL82" s="10"/>
      <c r="EM82" s="10"/>
      <c r="EN82" s="10"/>
      <c r="EO82" s="87"/>
      <c r="EP82" s="78"/>
      <c r="EQ82" s="81"/>
      <c r="ER82" s="81"/>
      <c r="ES82" s="81"/>
      <c r="ET82" s="10"/>
      <c r="EU82" s="10"/>
      <c r="EV82" s="87"/>
      <c r="EW82" s="95"/>
      <c r="EX82" s="78"/>
      <c r="EY82" s="10"/>
      <c r="EZ82" s="13"/>
      <c r="FA82" s="78"/>
      <c r="FB82" s="10"/>
      <c r="FC82" s="10"/>
      <c r="FD82" s="13"/>
      <c r="FE82" s="78"/>
      <c r="FF82" s="10"/>
      <c r="FG82" s="10"/>
      <c r="FH82" s="10"/>
      <c r="FI82" s="13"/>
      <c r="FJ82" s="78"/>
      <c r="FK82" s="10"/>
      <c r="FL82" s="10"/>
      <c r="FM82" s="10"/>
      <c r="FN82" s="13"/>
      <c r="FO82" s="78"/>
      <c r="FP82" s="10"/>
      <c r="FQ82" s="10"/>
      <c r="FR82" s="10"/>
      <c r="FS82" s="10"/>
      <c r="FT82" s="13"/>
      <c r="FU82" s="78"/>
      <c r="FV82" s="10"/>
      <c r="FW82" s="10"/>
      <c r="FX82" s="10"/>
      <c r="FY82" s="10"/>
      <c r="FZ82" s="13"/>
      <c r="GA82" s="78"/>
      <c r="GB82" s="78"/>
      <c r="GC82" s="78"/>
      <c r="GD82" s="10"/>
      <c r="GE82" s="10"/>
      <c r="GF82" s="10"/>
      <c r="GG82" s="10"/>
      <c r="GH82" s="13"/>
      <c r="GI82" s="119"/>
      <c r="GJ82" s="109"/>
      <c r="GK82" s="109"/>
      <c r="GN82" s="109"/>
      <c r="GR82" s="109"/>
      <c r="GS82" s="109"/>
      <c r="GT82" s="109"/>
      <c r="GU82" s="109"/>
      <c r="GV82" s="109"/>
      <c r="GW82" s="109"/>
      <c r="HC82" s="109"/>
      <c r="HI82" s="109"/>
      <c r="HO82" s="109"/>
      <c r="HV82" s="109"/>
      <c r="HY82" s="109"/>
      <c r="IC82" s="109"/>
      <c r="IH82" s="109"/>
      <c r="IN82" s="109"/>
      <c r="IT82" s="109"/>
      <c r="IZ82" s="109"/>
      <c r="JG82" s="109"/>
      <c r="JH82" s="88"/>
      <c r="JK82" s="88"/>
      <c r="JL82" s="88"/>
    </row>
    <row r="83" spans="1:274" ht="12.75" hidden="1" customHeight="1" x14ac:dyDescent="0.2">
      <c r="A83" s="9" t="s">
        <v>701</v>
      </c>
      <c r="B83" s="171"/>
      <c r="C83" s="12" t="s">
        <v>702</v>
      </c>
      <c r="D83" s="65"/>
      <c r="E83" s="65"/>
      <c r="F83" s="10"/>
      <c r="G83" s="10"/>
      <c r="H83" s="10"/>
      <c r="I83" s="10"/>
      <c r="J83" s="1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40"/>
      <c r="BD83" s="63"/>
      <c r="BE83" s="63"/>
      <c r="BF83" s="63"/>
      <c r="BG83" s="63"/>
      <c r="BH83" s="63"/>
      <c r="BI83" s="49"/>
      <c r="BJ83" s="63"/>
      <c r="BK83" s="64"/>
      <c r="BL83" s="63"/>
      <c r="BM83" s="65"/>
      <c r="BN83" s="63"/>
      <c r="BO83" s="64"/>
      <c r="BP83" s="63"/>
      <c r="BQ83" s="63"/>
      <c r="BR83" s="63"/>
      <c r="BS83" s="63"/>
      <c r="BT83" s="49"/>
      <c r="BU83" s="49"/>
      <c r="BV83" s="48"/>
      <c r="BW83" s="48"/>
      <c r="BX83" s="48"/>
      <c r="BY83" s="48"/>
      <c r="BZ83" s="58"/>
      <c r="CA83" s="58"/>
      <c r="CB83" s="55"/>
      <c r="CC83" s="49"/>
      <c r="CD83" s="39"/>
      <c r="CE83" s="58"/>
      <c r="CF83" s="58"/>
      <c r="CG83" s="49"/>
      <c r="CH83" s="39"/>
      <c r="CI83" s="58"/>
      <c r="CJ83" s="58"/>
      <c r="CK83" s="58"/>
      <c r="CL83" s="49"/>
      <c r="CM83" s="39"/>
      <c r="CN83" s="58"/>
      <c r="CO83" s="58"/>
      <c r="CP83" s="58"/>
      <c r="CQ83" s="49"/>
      <c r="CR83" s="39"/>
      <c r="CS83" s="58"/>
      <c r="CT83" s="58"/>
      <c r="CU83" s="58"/>
      <c r="CV83" s="58"/>
      <c r="CW83" s="49"/>
      <c r="CX83" s="39"/>
      <c r="CY83" s="58"/>
      <c r="CZ83" s="58"/>
      <c r="DA83" s="58"/>
      <c r="DB83" s="58"/>
      <c r="DC83" s="49"/>
      <c r="DD83" s="39"/>
      <c r="DE83" s="58"/>
      <c r="DF83" s="58"/>
      <c r="DG83" s="58"/>
      <c r="DH83" s="49"/>
      <c r="DI83" s="39"/>
      <c r="DJ83" s="74"/>
      <c r="DK83" s="76"/>
      <c r="DL83" s="58"/>
      <c r="DM83" s="73"/>
      <c r="DN83" s="81"/>
      <c r="DO83" s="10"/>
      <c r="DP83" s="49"/>
      <c r="DQ83" s="78"/>
      <c r="DR83" s="78"/>
      <c r="DS83" s="81"/>
      <c r="DT83" s="11"/>
      <c r="DU83" s="10"/>
      <c r="DV83" s="10"/>
      <c r="DW83" s="10"/>
      <c r="DX83" s="49"/>
      <c r="DY83" s="86"/>
      <c r="DZ83" s="81"/>
      <c r="EA83" s="11"/>
      <c r="EB83" s="10"/>
      <c r="EC83" s="10"/>
      <c r="ED83" s="10"/>
      <c r="EE83" s="10"/>
      <c r="EF83" s="87"/>
      <c r="EG83" s="39"/>
      <c r="EH83" s="81"/>
      <c r="EI83" s="11"/>
      <c r="EJ83" s="10"/>
      <c r="EK83" s="10"/>
      <c r="EL83" s="10"/>
      <c r="EM83" s="10"/>
      <c r="EN83" s="10"/>
      <c r="EO83" s="87"/>
      <c r="EP83" s="78"/>
      <c r="EQ83" s="81"/>
      <c r="ER83" s="81"/>
      <c r="ES83" s="81">
        <v>0</v>
      </c>
      <c r="ET83" s="10"/>
      <c r="EU83" s="10"/>
      <c r="EV83" s="87"/>
      <c r="EW83" s="95"/>
      <c r="EX83" s="66">
        <v>50000000</v>
      </c>
      <c r="EY83" s="10">
        <f>EX83-ES83</f>
        <v>50000000</v>
      </c>
      <c r="EZ83" s="13"/>
      <c r="FA83" s="98">
        <v>0</v>
      </c>
      <c r="FB83" s="10">
        <f>EZ83-EU83</f>
        <v>0</v>
      </c>
      <c r="FC83" s="10">
        <f>FA83-EV83</f>
        <v>0</v>
      </c>
      <c r="FD83" s="13"/>
      <c r="FE83" s="98">
        <v>0</v>
      </c>
      <c r="FF83" s="10">
        <f>FD83-EY83</f>
        <v>-50000000</v>
      </c>
      <c r="FG83" s="10">
        <f>FE83-EZ83</f>
        <v>0</v>
      </c>
      <c r="FH83" s="10">
        <f t="shared" ref="FH83:FH84" si="317">FE83-FA83</f>
        <v>0</v>
      </c>
      <c r="FI83" s="13"/>
      <c r="FJ83" s="98">
        <v>0</v>
      </c>
      <c r="FK83" s="10">
        <f>FI83-FD83</f>
        <v>0</v>
      </c>
      <c r="FL83" s="10">
        <f>FJ83-FE83</f>
        <v>0</v>
      </c>
      <c r="FM83" s="10">
        <f t="shared" ref="FM83:FM84" si="318">FJ83-FF83</f>
        <v>50000000</v>
      </c>
      <c r="FN83" s="13"/>
      <c r="FO83" s="98">
        <v>0</v>
      </c>
      <c r="FP83" s="10">
        <f>FN83-FI83</f>
        <v>0</v>
      </c>
      <c r="FQ83" s="10">
        <f>FO83-FJ83</f>
        <v>0</v>
      </c>
      <c r="FR83" s="10">
        <f t="shared" ref="FR83:FR84" si="319">FO83-FK83</f>
        <v>0</v>
      </c>
      <c r="FS83" s="10"/>
      <c r="FT83" s="13"/>
      <c r="FU83" s="98">
        <v>0</v>
      </c>
      <c r="FV83" s="10">
        <f>FT83-FO83</f>
        <v>0</v>
      </c>
      <c r="FW83" s="10">
        <f>FU83-FP83</f>
        <v>0</v>
      </c>
      <c r="FX83" s="10">
        <f t="shared" ref="FX83:FX84" si="320">FU83-FQ83</f>
        <v>0</v>
      </c>
      <c r="FY83" s="10"/>
      <c r="FZ83" s="13"/>
      <c r="GA83" s="98">
        <v>0</v>
      </c>
      <c r="GB83" s="98"/>
      <c r="GC83" s="98"/>
      <c r="GD83" s="10">
        <f>FZ83-FU83</f>
        <v>0</v>
      </c>
      <c r="GE83" s="10">
        <f>GA83-FV83</f>
        <v>0</v>
      </c>
      <c r="GF83" s="10">
        <f t="shared" ref="GF83:GF84" si="321">GA83-FW83</f>
        <v>0</v>
      </c>
      <c r="GG83" s="10"/>
      <c r="GH83" s="13"/>
      <c r="GI83" s="119"/>
      <c r="GJ83" s="109"/>
      <c r="GK83" s="109"/>
      <c r="GN83" s="109"/>
      <c r="GR83" s="109"/>
      <c r="GS83" s="109"/>
      <c r="GT83" s="109"/>
      <c r="GU83" s="109"/>
      <c r="GV83" s="109"/>
      <c r="GW83" s="109"/>
      <c r="HC83" s="109"/>
      <c r="HI83" s="109"/>
      <c r="HO83" s="109"/>
      <c r="HV83" s="109"/>
      <c r="HY83" s="109"/>
      <c r="IC83" s="109"/>
      <c r="IH83" s="109"/>
      <c r="IN83" s="109"/>
      <c r="IT83" s="109"/>
      <c r="IZ83" s="109"/>
      <c r="JG83" s="109"/>
      <c r="JH83" s="88"/>
      <c r="JK83" s="88"/>
      <c r="JL83" s="88"/>
    </row>
    <row r="84" spans="1:274" ht="12.75" hidden="1" customHeight="1" x14ac:dyDescent="0.2">
      <c r="A84" s="9" t="s">
        <v>703</v>
      </c>
      <c r="B84" s="171"/>
      <c r="C84" s="12" t="s">
        <v>704</v>
      </c>
      <c r="D84" s="65"/>
      <c r="E84" s="65"/>
      <c r="F84" s="10"/>
      <c r="G84" s="10"/>
      <c r="H84" s="10"/>
      <c r="I84" s="10"/>
      <c r="J84" s="1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40"/>
      <c r="BD84" s="63"/>
      <c r="BE84" s="63"/>
      <c r="BF84" s="63"/>
      <c r="BG84" s="63"/>
      <c r="BH84" s="63"/>
      <c r="BI84" s="49"/>
      <c r="BJ84" s="63"/>
      <c r="BK84" s="64"/>
      <c r="BL84" s="63"/>
      <c r="BM84" s="65"/>
      <c r="BN84" s="63"/>
      <c r="BO84" s="64"/>
      <c r="BP84" s="63"/>
      <c r="BQ84" s="63"/>
      <c r="BR84" s="63"/>
      <c r="BS84" s="63"/>
      <c r="BT84" s="49"/>
      <c r="BU84" s="49"/>
      <c r="BV84" s="48"/>
      <c r="BW84" s="48"/>
      <c r="BX84" s="48"/>
      <c r="BY84" s="48"/>
      <c r="BZ84" s="58"/>
      <c r="CA84" s="58"/>
      <c r="CB84" s="55"/>
      <c r="CC84" s="49"/>
      <c r="CD84" s="39"/>
      <c r="CE84" s="58"/>
      <c r="CF84" s="58"/>
      <c r="CG84" s="49"/>
      <c r="CH84" s="39"/>
      <c r="CI84" s="58"/>
      <c r="CJ84" s="58"/>
      <c r="CK84" s="58"/>
      <c r="CL84" s="49"/>
      <c r="CM84" s="39"/>
      <c r="CN84" s="58"/>
      <c r="CO84" s="58"/>
      <c r="CP84" s="58"/>
      <c r="CQ84" s="49"/>
      <c r="CR84" s="39"/>
      <c r="CS84" s="58"/>
      <c r="CT84" s="58"/>
      <c r="CU84" s="58"/>
      <c r="CV84" s="58"/>
      <c r="CW84" s="49"/>
      <c r="CX84" s="39"/>
      <c r="CY84" s="58"/>
      <c r="CZ84" s="58"/>
      <c r="DA84" s="58"/>
      <c r="DB84" s="58"/>
      <c r="DC84" s="49"/>
      <c r="DD84" s="39"/>
      <c r="DE84" s="58"/>
      <c r="DF84" s="58"/>
      <c r="DG84" s="58"/>
      <c r="DH84" s="49"/>
      <c r="DI84" s="39"/>
      <c r="DJ84" s="74"/>
      <c r="DK84" s="76"/>
      <c r="DL84" s="58"/>
      <c r="DM84" s="73"/>
      <c r="DN84" s="81"/>
      <c r="DO84" s="10"/>
      <c r="DP84" s="49"/>
      <c r="DQ84" s="78"/>
      <c r="DR84" s="78"/>
      <c r="DS84" s="81"/>
      <c r="DT84" s="11"/>
      <c r="DU84" s="10"/>
      <c r="DV84" s="10"/>
      <c r="DW84" s="10"/>
      <c r="DX84" s="49"/>
      <c r="DY84" s="86"/>
      <c r="DZ84" s="81"/>
      <c r="EA84" s="11"/>
      <c r="EB84" s="10"/>
      <c r="EC84" s="10"/>
      <c r="ED84" s="10"/>
      <c r="EE84" s="10"/>
      <c r="EF84" s="87"/>
      <c r="EG84" s="39"/>
      <c r="EH84" s="81"/>
      <c r="EI84" s="11"/>
      <c r="EJ84" s="10"/>
      <c r="EK84" s="10"/>
      <c r="EL84" s="10"/>
      <c r="EM84" s="10"/>
      <c r="EN84" s="10"/>
      <c r="EO84" s="87"/>
      <c r="EP84" s="78"/>
      <c r="EQ84" s="81"/>
      <c r="ER84" s="81"/>
      <c r="ES84" s="81">
        <v>0</v>
      </c>
      <c r="ET84" s="10"/>
      <c r="EU84" s="10"/>
      <c r="EV84" s="87"/>
      <c r="EW84" s="95"/>
      <c r="EX84" s="66">
        <v>30000000</v>
      </c>
      <c r="EY84" s="10">
        <f t="shared" ref="EY84" si="322">EX84-ES84</f>
        <v>30000000</v>
      </c>
      <c r="EZ84" s="13"/>
      <c r="FA84" s="98">
        <v>0</v>
      </c>
      <c r="FB84" s="10">
        <f>EZ84-EU84</f>
        <v>0</v>
      </c>
      <c r="FC84" s="10">
        <f>FA84-EV84</f>
        <v>0</v>
      </c>
      <c r="FD84" s="13"/>
      <c r="FE84" s="98">
        <v>0</v>
      </c>
      <c r="FF84" s="10">
        <f>FD84-EY84</f>
        <v>-30000000</v>
      </c>
      <c r="FG84" s="10">
        <f>FE84-EZ84</f>
        <v>0</v>
      </c>
      <c r="FH84" s="10">
        <f t="shared" si="317"/>
        <v>0</v>
      </c>
      <c r="FI84" s="13"/>
      <c r="FJ84" s="98">
        <v>0</v>
      </c>
      <c r="FK84" s="10">
        <f>FI84-FD84</f>
        <v>0</v>
      </c>
      <c r="FL84" s="10">
        <f>FJ84-FE84</f>
        <v>0</v>
      </c>
      <c r="FM84" s="10">
        <f t="shared" si="318"/>
        <v>30000000</v>
      </c>
      <c r="FN84" s="13"/>
      <c r="FO84" s="98">
        <v>0</v>
      </c>
      <c r="FP84" s="10">
        <f>FN84-FI84</f>
        <v>0</v>
      </c>
      <c r="FQ84" s="10">
        <f>FO84-FJ84</f>
        <v>0</v>
      </c>
      <c r="FR84" s="10">
        <f t="shared" si="319"/>
        <v>0</v>
      </c>
      <c r="FS84" s="10"/>
      <c r="FT84" s="13"/>
      <c r="FU84" s="98">
        <v>0</v>
      </c>
      <c r="FV84" s="10">
        <f>FT84-FO84</f>
        <v>0</v>
      </c>
      <c r="FW84" s="10">
        <f>FU84-FP84</f>
        <v>0</v>
      </c>
      <c r="FX84" s="10">
        <f t="shared" si="320"/>
        <v>0</v>
      </c>
      <c r="FY84" s="10"/>
      <c r="FZ84" s="13"/>
      <c r="GA84" s="98">
        <v>0</v>
      </c>
      <c r="GB84" s="98"/>
      <c r="GC84" s="98"/>
      <c r="GD84" s="10">
        <f>FZ84-FU84</f>
        <v>0</v>
      </c>
      <c r="GE84" s="10">
        <f>GA84-FV84</f>
        <v>0</v>
      </c>
      <c r="GF84" s="10">
        <f t="shared" si="321"/>
        <v>0</v>
      </c>
      <c r="GG84" s="10"/>
      <c r="GH84" s="13"/>
      <c r="GI84" s="119"/>
      <c r="GJ84" s="109"/>
      <c r="GK84" s="109"/>
      <c r="GN84" s="109"/>
      <c r="GR84" s="109"/>
      <c r="GS84" s="109"/>
      <c r="GT84" s="109"/>
      <c r="GU84" s="109"/>
      <c r="GV84" s="109"/>
      <c r="GW84" s="109"/>
      <c r="HC84" s="109"/>
      <c r="HI84" s="109"/>
      <c r="HO84" s="109"/>
      <c r="HV84" s="109"/>
      <c r="HY84" s="109"/>
      <c r="IC84" s="109"/>
      <c r="IH84" s="109"/>
      <c r="IN84" s="109"/>
      <c r="IT84" s="109"/>
      <c r="IZ84" s="109"/>
      <c r="JG84" s="109"/>
      <c r="JH84" s="88"/>
      <c r="JK84" s="88"/>
      <c r="JL84" s="88"/>
    </row>
    <row r="85" spans="1:274" ht="12.75" hidden="1" customHeight="1" x14ac:dyDescent="0.2">
      <c r="A85" s="8" t="s">
        <v>705</v>
      </c>
      <c r="B85" s="110"/>
      <c r="C85" s="37"/>
      <c r="D85" s="66">
        <f>SUM(D16:D81)</f>
        <v>9903055880</v>
      </c>
      <c r="E85" s="66">
        <f t="shared" ref="E85:AO85" si="323">SUM(E16:E84)</f>
        <v>10077254795</v>
      </c>
      <c r="F85" s="66">
        <f t="shared" si="323"/>
        <v>174198915</v>
      </c>
      <c r="G85" s="66">
        <f t="shared" si="323"/>
        <v>10119192364</v>
      </c>
      <c r="H85" s="66">
        <f t="shared" si="323"/>
        <v>216136484</v>
      </c>
      <c r="I85" s="66">
        <f t="shared" si="323"/>
        <v>44695569</v>
      </c>
      <c r="J85" s="66">
        <f t="shared" si="323"/>
        <v>0</v>
      </c>
      <c r="K85" s="66">
        <f t="shared" si="323"/>
        <v>10133043258</v>
      </c>
      <c r="L85" s="66">
        <f t="shared" si="323"/>
        <v>229987378</v>
      </c>
      <c r="M85" s="66">
        <f t="shared" si="323"/>
        <v>58546463</v>
      </c>
      <c r="N85" s="66">
        <f t="shared" si="323"/>
        <v>13850894</v>
      </c>
      <c r="O85" s="66">
        <f t="shared" si="323"/>
        <v>10144549472</v>
      </c>
      <c r="P85" s="66">
        <f t="shared" si="323"/>
        <v>241493592</v>
      </c>
      <c r="Q85" s="66">
        <f t="shared" si="323"/>
        <v>70052677</v>
      </c>
      <c r="R85" s="66">
        <f t="shared" si="323"/>
        <v>11506214</v>
      </c>
      <c r="S85" s="66">
        <f t="shared" si="323"/>
        <v>10169259472</v>
      </c>
      <c r="T85" s="66">
        <f t="shared" si="323"/>
        <v>266203592</v>
      </c>
      <c r="U85" s="66">
        <f t="shared" si="323"/>
        <v>94762677</v>
      </c>
      <c r="V85" s="66">
        <f t="shared" si="323"/>
        <v>36216214</v>
      </c>
      <c r="W85" s="66">
        <f t="shared" si="323"/>
        <v>24710000</v>
      </c>
      <c r="X85" s="66">
        <f t="shared" si="323"/>
        <v>10190303968</v>
      </c>
      <c r="Y85" s="66">
        <f t="shared" si="323"/>
        <v>287248088</v>
      </c>
      <c r="Z85" s="66">
        <f t="shared" si="323"/>
        <v>115807173</v>
      </c>
      <c r="AA85" s="66">
        <f t="shared" si="323"/>
        <v>57260710</v>
      </c>
      <c r="AB85" s="66">
        <f t="shared" si="323"/>
        <v>21044496</v>
      </c>
      <c r="AC85" s="66">
        <f t="shared" si="323"/>
        <v>10152171542</v>
      </c>
      <c r="AD85" s="66">
        <f t="shared" si="323"/>
        <v>249115662</v>
      </c>
      <c r="AE85" s="66">
        <f t="shared" si="323"/>
        <v>-38132426</v>
      </c>
      <c r="AF85" s="66">
        <f t="shared" si="323"/>
        <v>38132426</v>
      </c>
      <c r="AG85" s="66">
        <f t="shared" si="323"/>
        <v>10190303968</v>
      </c>
      <c r="AH85" s="66">
        <f t="shared" si="323"/>
        <v>287248088</v>
      </c>
      <c r="AI85" s="66">
        <f t="shared" si="323"/>
        <v>12568715</v>
      </c>
      <c r="AJ85" s="66">
        <f t="shared" si="323"/>
        <v>10202872683</v>
      </c>
      <c r="AK85" s="66">
        <f t="shared" si="323"/>
        <v>-2829282</v>
      </c>
      <c r="AL85" s="66">
        <f t="shared" si="323"/>
        <v>-1955000</v>
      </c>
      <c r="AM85" s="66">
        <f t="shared" si="323"/>
        <v>10198088401</v>
      </c>
      <c r="AN85" s="66">
        <f t="shared" si="323"/>
        <v>10363826615</v>
      </c>
      <c r="AO85" s="66">
        <f t="shared" si="323"/>
        <v>165738214</v>
      </c>
      <c r="AP85" s="66"/>
      <c r="AQ85" s="66">
        <f t="shared" ref="AQ85:AW85" si="324">SUM(AQ16:AQ84)</f>
        <v>10384755150</v>
      </c>
      <c r="AR85" s="66">
        <f t="shared" si="324"/>
        <v>186666749</v>
      </c>
      <c r="AS85" s="66">
        <f t="shared" si="324"/>
        <v>20928535</v>
      </c>
      <c r="AT85" s="66">
        <f t="shared" si="324"/>
        <v>10395350650</v>
      </c>
      <c r="AU85" s="66">
        <f t="shared" si="324"/>
        <v>197262249</v>
      </c>
      <c r="AV85" s="66">
        <f t="shared" si="324"/>
        <v>31524035</v>
      </c>
      <c r="AW85" s="66">
        <f t="shared" si="324"/>
        <v>10595500</v>
      </c>
      <c r="AX85" s="66"/>
      <c r="AY85" s="66">
        <f>SUM(AY16:AY84)</f>
        <v>10400881519</v>
      </c>
      <c r="AZ85" s="66">
        <f>SUM(AZ16:AZ84)</f>
        <v>202793118</v>
      </c>
      <c r="BA85" s="66">
        <f>SUM(BA16:BA84)</f>
        <v>37054904</v>
      </c>
      <c r="BB85" s="66">
        <f>SUM(BB16:BB84)</f>
        <v>5530869</v>
      </c>
      <c r="BC85" s="42"/>
      <c r="BD85" s="66">
        <f>SUM(BD16:BD84)</f>
        <v>10416556813</v>
      </c>
      <c r="BE85" s="66">
        <f>SUM(BE16:BE84)</f>
        <v>218468412</v>
      </c>
      <c r="BF85" s="66">
        <f>SUM(BF16:BF84)</f>
        <v>52730198</v>
      </c>
      <c r="BG85" s="66">
        <f>SUM(BG16:BG84)</f>
        <v>21206163</v>
      </c>
      <c r="BH85" s="66">
        <f>SUM(BH16:BH84)</f>
        <v>15675294</v>
      </c>
      <c r="BI85" s="13"/>
      <c r="BJ85" s="66">
        <f t="shared" ref="BJ85:BS85" si="325">SUM(BJ16:BJ84)</f>
        <v>10379314593</v>
      </c>
      <c r="BK85" s="66">
        <f t="shared" si="325"/>
        <v>-17126654</v>
      </c>
      <c r="BL85" s="66">
        <f t="shared" si="325"/>
        <v>10362187939</v>
      </c>
      <c r="BM85" s="51">
        <f t="shared" si="325"/>
        <v>17126654</v>
      </c>
      <c r="BN85" s="66">
        <f t="shared" si="325"/>
        <v>10379314593</v>
      </c>
      <c r="BO85" s="66">
        <f t="shared" si="325"/>
        <v>181226192</v>
      </c>
      <c r="BP85" s="66">
        <f t="shared" si="325"/>
        <v>15487978</v>
      </c>
      <c r="BQ85" s="66">
        <f t="shared" si="325"/>
        <v>-16036057</v>
      </c>
      <c r="BR85" s="66">
        <f t="shared" si="325"/>
        <v>-37242220</v>
      </c>
      <c r="BS85" s="66">
        <f t="shared" si="325"/>
        <v>0</v>
      </c>
      <c r="BT85" s="13"/>
      <c r="BU85" s="66">
        <f t="shared" ref="BU85:DK85" si="326">SUM(BU16:BU84)</f>
        <v>17503110</v>
      </c>
      <c r="BV85" s="66">
        <f t="shared" si="326"/>
        <v>10396817703</v>
      </c>
      <c r="BW85" s="66">
        <f t="shared" si="326"/>
        <v>-503334</v>
      </c>
      <c r="BX85" s="66">
        <f t="shared" si="326"/>
        <v>10396314369</v>
      </c>
      <c r="BY85" s="66">
        <f t="shared" si="326"/>
        <v>-9877729</v>
      </c>
      <c r="BZ85" s="66">
        <f t="shared" si="326"/>
        <v>10386436640</v>
      </c>
      <c r="CA85" s="66">
        <f t="shared" si="326"/>
        <v>10567105857</v>
      </c>
      <c r="CB85" s="66" t="e">
        <f t="shared" si="326"/>
        <v>#REF!</v>
      </c>
      <c r="CC85" s="66">
        <f t="shared" si="326"/>
        <v>0</v>
      </c>
      <c r="CD85" s="66">
        <f t="shared" si="326"/>
        <v>10619624417</v>
      </c>
      <c r="CE85" s="66">
        <f t="shared" si="326"/>
        <v>233187777</v>
      </c>
      <c r="CF85" s="66">
        <f t="shared" si="326"/>
        <v>52518560</v>
      </c>
      <c r="CG85" s="66">
        <f t="shared" si="326"/>
        <v>0</v>
      </c>
      <c r="CH85" s="66">
        <f t="shared" si="326"/>
        <v>10631389949</v>
      </c>
      <c r="CI85" s="66">
        <f t="shared" si="326"/>
        <v>244953309.02368569</v>
      </c>
      <c r="CJ85" s="66">
        <f t="shared" si="326"/>
        <v>64284092.006474204</v>
      </c>
      <c r="CK85" s="66">
        <f t="shared" si="326"/>
        <v>11765532</v>
      </c>
      <c r="CL85" s="66">
        <f t="shared" si="326"/>
        <v>0</v>
      </c>
      <c r="CM85" s="66">
        <f t="shared" si="326"/>
        <v>10667440167</v>
      </c>
      <c r="CN85" s="66">
        <f t="shared" si="326"/>
        <v>281003527</v>
      </c>
      <c r="CO85" s="66">
        <f t="shared" si="326"/>
        <v>100334310</v>
      </c>
      <c r="CP85" s="66">
        <f t="shared" si="326"/>
        <v>36050218</v>
      </c>
      <c r="CQ85" s="66">
        <f t="shared" si="326"/>
        <v>0</v>
      </c>
      <c r="CR85" s="66">
        <f t="shared" si="326"/>
        <v>10674850167</v>
      </c>
      <c r="CS85" s="66">
        <f t="shared" si="326"/>
        <v>288413527</v>
      </c>
      <c r="CT85" s="66">
        <f t="shared" si="326"/>
        <v>107744310</v>
      </c>
      <c r="CU85" s="66">
        <f t="shared" si="326"/>
        <v>43460218</v>
      </c>
      <c r="CV85" s="66">
        <f t="shared" si="326"/>
        <v>7410000</v>
      </c>
      <c r="CW85" s="66">
        <f t="shared" si="326"/>
        <v>0</v>
      </c>
      <c r="CX85" s="66">
        <f t="shared" si="326"/>
        <v>10625492616</v>
      </c>
      <c r="CY85" s="66">
        <f t="shared" si="326"/>
        <v>238565730</v>
      </c>
      <c r="CZ85" s="66">
        <f t="shared" si="326"/>
        <v>58386759</v>
      </c>
      <c r="DA85" s="66">
        <f t="shared" si="326"/>
        <v>-5897333</v>
      </c>
      <c r="DB85" s="66">
        <f t="shared" si="326"/>
        <v>-49357551</v>
      </c>
      <c r="DC85" s="66">
        <f t="shared" si="326"/>
        <v>0</v>
      </c>
      <c r="DD85" s="66">
        <f t="shared" si="326"/>
        <v>10614229590</v>
      </c>
      <c r="DE85" s="66">
        <f t="shared" si="326"/>
        <v>227792950</v>
      </c>
      <c r="DF85" s="66">
        <f t="shared" si="326"/>
        <v>47123733</v>
      </c>
      <c r="DG85" s="66">
        <f t="shared" si="326"/>
        <v>-11263026</v>
      </c>
      <c r="DH85" s="66">
        <f t="shared" si="326"/>
        <v>0</v>
      </c>
      <c r="DI85" s="66">
        <f t="shared" si="326"/>
        <v>10625492616</v>
      </c>
      <c r="DJ85" s="66">
        <f t="shared" si="326"/>
        <v>0</v>
      </c>
      <c r="DK85" s="66">
        <f t="shared" si="326"/>
        <v>68200000</v>
      </c>
      <c r="DL85" s="66">
        <f>SUM(DL83:DL84)</f>
        <v>0</v>
      </c>
      <c r="DM85" s="66">
        <f t="shared" ref="DM85:EV85" si="327">SUM(DM83:DM84)</f>
        <v>0</v>
      </c>
      <c r="DN85" s="66">
        <f t="shared" si="327"/>
        <v>0</v>
      </c>
      <c r="DO85" s="66">
        <f t="shared" si="327"/>
        <v>0</v>
      </c>
      <c r="DP85" s="66">
        <f t="shared" si="327"/>
        <v>0</v>
      </c>
      <c r="DQ85" s="66">
        <f t="shared" si="327"/>
        <v>0</v>
      </c>
      <c r="DR85" s="66">
        <f t="shared" si="327"/>
        <v>0</v>
      </c>
      <c r="DS85" s="66">
        <f t="shared" si="327"/>
        <v>0</v>
      </c>
      <c r="DT85" s="66">
        <f t="shared" si="327"/>
        <v>0</v>
      </c>
      <c r="DU85" s="66">
        <f t="shared" si="327"/>
        <v>0</v>
      </c>
      <c r="DV85" s="66">
        <f t="shared" si="327"/>
        <v>0</v>
      </c>
      <c r="DW85" s="66">
        <f t="shared" si="327"/>
        <v>0</v>
      </c>
      <c r="DX85" s="66">
        <f t="shared" si="327"/>
        <v>0</v>
      </c>
      <c r="DY85" s="66">
        <f t="shared" si="327"/>
        <v>0</v>
      </c>
      <c r="DZ85" s="66">
        <f t="shared" si="327"/>
        <v>0</v>
      </c>
      <c r="EA85" s="66">
        <f t="shared" si="327"/>
        <v>0</v>
      </c>
      <c r="EB85" s="66">
        <f t="shared" si="327"/>
        <v>0</v>
      </c>
      <c r="EC85" s="66">
        <f t="shared" si="327"/>
        <v>0</v>
      </c>
      <c r="ED85" s="66">
        <f t="shared" si="327"/>
        <v>0</v>
      </c>
      <c r="EE85" s="66">
        <f t="shared" si="327"/>
        <v>0</v>
      </c>
      <c r="EF85" s="66">
        <f t="shared" si="327"/>
        <v>0</v>
      </c>
      <c r="EG85" s="66">
        <f t="shared" si="327"/>
        <v>0</v>
      </c>
      <c r="EH85" s="66">
        <f t="shared" si="327"/>
        <v>0</v>
      </c>
      <c r="EI85" s="66">
        <f t="shared" si="327"/>
        <v>0</v>
      </c>
      <c r="EJ85" s="66">
        <f t="shared" si="327"/>
        <v>0</v>
      </c>
      <c r="EK85" s="66">
        <f t="shared" si="327"/>
        <v>0</v>
      </c>
      <c r="EL85" s="66">
        <f t="shared" si="327"/>
        <v>0</v>
      </c>
      <c r="EM85" s="66">
        <f t="shared" si="327"/>
        <v>0</v>
      </c>
      <c r="EN85" s="66">
        <f t="shared" si="327"/>
        <v>0</v>
      </c>
      <c r="EO85" s="66">
        <f t="shared" si="327"/>
        <v>0</v>
      </c>
      <c r="EP85" s="66">
        <f t="shared" si="327"/>
        <v>0</v>
      </c>
      <c r="EQ85" s="66">
        <f t="shared" si="327"/>
        <v>0</v>
      </c>
      <c r="ER85" s="66">
        <f t="shared" si="327"/>
        <v>0</v>
      </c>
      <c r="ES85" s="66">
        <f t="shared" si="327"/>
        <v>0</v>
      </c>
      <c r="ET85" s="66">
        <f t="shared" si="327"/>
        <v>0</v>
      </c>
      <c r="EU85" s="66">
        <f t="shared" si="327"/>
        <v>0</v>
      </c>
      <c r="EV85" s="66">
        <f t="shared" si="327"/>
        <v>0</v>
      </c>
      <c r="EW85" s="66"/>
      <c r="EX85" s="66">
        <f>SUM(EX83:EX84)</f>
        <v>80000000</v>
      </c>
      <c r="EY85" s="66">
        <f t="shared" ref="EY85:GG85" si="328">SUM(EY83:EY84)</f>
        <v>80000000</v>
      </c>
      <c r="EZ85" s="66">
        <f t="shared" si="328"/>
        <v>0</v>
      </c>
      <c r="FA85" s="66">
        <f t="shared" si="328"/>
        <v>0</v>
      </c>
      <c r="FB85" s="66">
        <f t="shared" si="328"/>
        <v>0</v>
      </c>
      <c r="FC85" s="66">
        <f t="shared" si="328"/>
        <v>0</v>
      </c>
      <c r="FD85" s="66">
        <f t="shared" si="328"/>
        <v>0</v>
      </c>
      <c r="FE85" s="66">
        <f t="shared" si="328"/>
        <v>0</v>
      </c>
      <c r="FF85" s="66">
        <f t="shared" si="328"/>
        <v>-80000000</v>
      </c>
      <c r="FG85" s="66">
        <f t="shared" si="328"/>
        <v>0</v>
      </c>
      <c r="FH85" s="66">
        <f t="shared" si="328"/>
        <v>0</v>
      </c>
      <c r="FI85" s="66">
        <f t="shared" si="328"/>
        <v>0</v>
      </c>
      <c r="FJ85" s="66">
        <f t="shared" si="328"/>
        <v>0</v>
      </c>
      <c r="FK85" s="66">
        <f t="shared" si="328"/>
        <v>0</v>
      </c>
      <c r="FL85" s="66">
        <f t="shared" si="328"/>
        <v>0</v>
      </c>
      <c r="FM85" s="66">
        <f t="shared" si="328"/>
        <v>80000000</v>
      </c>
      <c r="FN85" s="66">
        <f t="shared" si="328"/>
        <v>0</v>
      </c>
      <c r="FO85" s="66">
        <f t="shared" si="328"/>
        <v>0</v>
      </c>
      <c r="FP85" s="66">
        <f t="shared" si="328"/>
        <v>0</v>
      </c>
      <c r="FQ85" s="66">
        <f t="shared" si="328"/>
        <v>0</v>
      </c>
      <c r="FR85" s="66">
        <f t="shared" si="328"/>
        <v>0</v>
      </c>
      <c r="FS85" s="66">
        <f t="shared" si="328"/>
        <v>0</v>
      </c>
      <c r="FT85" s="66">
        <f t="shared" si="328"/>
        <v>0</v>
      </c>
      <c r="FU85" s="66">
        <f t="shared" si="328"/>
        <v>0</v>
      </c>
      <c r="FV85" s="66">
        <f t="shared" si="328"/>
        <v>0</v>
      </c>
      <c r="FW85" s="66">
        <f t="shared" si="328"/>
        <v>0</v>
      </c>
      <c r="FX85" s="66">
        <f t="shared" si="328"/>
        <v>0</v>
      </c>
      <c r="FY85" s="66">
        <f t="shared" si="328"/>
        <v>0</v>
      </c>
      <c r="FZ85" s="66">
        <f t="shared" si="328"/>
        <v>0</v>
      </c>
      <c r="GA85" s="66">
        <f t="shared" si="328"/>
        <v>0</v>
      </c>
      <c r="GB85" s="66"/>
      <c r="GC85" s="66"/>
      <c r="GD85" s="66">
        <f t="shared" si="328"/>
        <v>0</v>
      </c>
      <c r="GE85" s="66">
        <f t="shared" si="328"/>
        <v>0</v>
      </c>
      <c r="GF85" s="66">
        <f t="shared" si="328"/>
        <v>0</v>
      </c>
      <c r="GG85" s="66">
        <f t="shared" si="328"/>
        <v>0</v>
      </c>
      <c r="GH85" s="13"/>
      <c r="GI85" s="119"/>
      <c r="GJ85" s="109"/>
      <c r="GK85" s="109"/>
      <c r="GN85" s="109"/>
      <c r="GR85" s="109"/>
      <c r="GS85" s="109"/>
      <c r="GT85" s="109"/>
      <c r="GU85" s="109"/>
      <c r="GV85" s="109"/>
      <c r="GW85" s="109"/>
      <c r="HC85" s="109"/>
      <c r="HI85" s="109"/>
      <c r="HO85" s="109"/>
      <c r="HV85" s="109"/>
      <c r="HY85" s="109"/>
      <c r="IC85" s="109"/>
      <c r="IH85" s="109"/>
      <c r="IN85" s="109"/>
      <c r="IT85" s="109"/>
      <c r="IZ85" s="109"/>
      <c r="JG85" s="109"/>
      <c r="JH85" s="88"/>
      <c r="JK85" s="88"/>
      <c r="JL85" s="88"/>
    </row>
    <row r="86" spans="1:274" ht="12.75" hidden="1" customHeight="1" x14ac:dyDescent="0.2">
      <c r="A86" s="34"/>
      <c r="B86" s="20"/>
      <c r="C86" s="35"/>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D86" s="22"/>
      <c r="BE86" s="22"/>
      <c r="BF86" s="22"/>
      <c r="BG86" s="22"/>
      <c r="BH86" s="22"/>
      <c r="BI86" s="71"/>
      <c r="BJ86" s="22"/>
      <c r="BK86" s="22"/>
      <c r="BL86" s="22"/>
      <c r="BM86" s="52"/>
      <c r="BN86" s="22"/>
      <c r="BO86" s="22"/>
      <c r="BP86" s="22"/>
      <c r="BQ86" s="22"/>
      <c r="BR86" s="22"/>
      <c r="BS86" s="22"/>
      <c r="BT86" s="71"/>
      <c r="BU86" s="71"/>
      <c r="BV86" s="71"/>
      <c r="BW86" s="71"/>
      <c r="BX86" s="199"/>
      <c r="BY86" s="71"/>
      <c r="BZ86" s="71"/>
      <c r="CB86" s="71"/>
      <c r="CC86" s="72"/>
      <c r="CD86" s="92"/>
      <c r="CE86" s="72"/>
      <c r="CF86" s="72"/>
      <c r="CG86" s="72"/>
      <c r="CH86" s="92"/>
      <c r="CI86" s="72"/>
      <c r="CJ86" s="72"/>
      <c r="CK86" s="72"/>
      <c r="CL86" s="72"/>
      <c r="CM86" s="92"/>
      <c r="CN86" s="72"/>
      <c r="CO86" s="72"/>
      <c r="CP86" s="72"/>
      <c r="CQ86" s="72"/>
      <c r="CR86" s="92"/>
      <c r="CS86" s="72"/>
      <c r="CT86" s="72"/>
      <c r="CU86" s="72"/>
      <c r="CV86" s="72"/>
      <c r="CW86" s="72"/>
      <c r="CX86" s="92"/>
      <c r="CY86" s="72"/>
      <c r="CZ86" s="72"/>
      <c r="DA86" s="72"/>
      <c r="DB86" s="72"/>
      <c r="DC86" s="72"/>
      <c r="DD86" s="92"/>
      <c r="DE86" s="72"/>
      <c r="DF86" s="72"/>
      <c r="DG86" s="72"/>
      <c r="DH86" s="72"/>
      <c r="DI86" s="92"/>
      <c r="DJ86" s="72"/>
      <c r="DL86" s="72"/>
      <c r="DM86" s="72"/>
      <c r="DO86" s="88"/>
      <c r="DP86" s="72"/>
      <c r="DT86" s="189"/>
      <c r="DU86" s="88"/>
      <c r="DV86" s="88"/>
      <c r="DW86" s="88"/>
      <c r="DX86" s="72"/>
      <c r="DY86" s="190"/>
      <c r="EA86" s="189"/>
      <c r="EB86" s="88"/>
      <c r="EC86" s="88"/>
      <c r="ED86" s="88"/>
      <c r="EE86" s="201"/>
      <c r="EF86" s="191"/>
      <c r="EG86" s="92"/>
      <c r="EI86" s="189"/>
      <c r="EJ86" s="88"/>
      <c r="EK86" s="88"/>
      <c r="EL86" s="88"/>
      <c r="EM86" s="201"/>
      <c r="EN86" s="201"/>
      <c r="EO86" s="191"/>
      <c r="ET86" s="201"/>
      <c r="EU86" s="202"/>
      <c r="EV86" s="191"/>
      <c r="EX86" s="56"/>
      <c r="EY86" s="88"/>
      <c r="EZ86" s="71"/>
      <c r="FA86" s="56"/>
      <c r="FB86" s="88"/>
      <c r="FC86" s="88"/>
      <c r="FD86" s="71"/>
      <c r="FE86" s="56"/>
      <c r="FF86" s="88"/>
      <c r="FG86" s="88"/>
      <c r="FH86" s="88"/>
      <c r="FI86" s="71"/>
      <c r="FJ86" s="56"/>
      <c r="FK86" s="88"/>
      <c r="FL86" s="88"/>
      <c r="FM86" s="88"/>
      <c r="FN86" s="71"/>
      <c r="FO86" s="56"/>
      <c r="FP86" s="88"/>
      <c r="FQ86" s="88"/>
      <c r="FR86" s="88"/>
      <c r="FS86" s="88"/>
      <c r="FT86" s="71"/>
      <c r="FU86" s="56"/>
      <c r="FV86" s="88"/>
      <c r="FW86" s="88"/>
      <c r="FX86" s="88"/>
      <c r="FY86" s="88"/>
      <c r="FZ86" s="71"/>
      <c r="GA86" s="56"/>
      <c r="GB86" s="56"/>
      <c r="GC86" s="56"/>
      <c r="GD86" s="88"/>
      <c r="GE86" s="88"/>
      <c r="GF86" s="88"/>
      <c r="GG86" s="88"/>
      <c r="GH86" s="71"/>
      <c r="GI86" s="92"/>
      <c r="GJ86" s="71"/>
      <c r="GK86" s="71"/>
      <c r="GN86" s="71"/>
      <c r="GP86" s="129"/>
      <c r="GR86" s="71"/>
      <c r="GS86" s="71"/>
      <c r="GT86" s="71"/>
      <c r="GU86" s="71"/>
      <c r="GV86" s="71"/>
      <c r="GW86" s="71"/>
      <c r="GY86" s="129"/>
      <c r="HC86" s="71"/>
      <c r="HE86" s="129"/>
      <c r="HI86" s="71"/>
      <c r="HK86" s="143"/>
      <c r="HL86" s="143"/>
      <c r="HM86" s="143"/>
      <c r="HN86" s="143"/>
      <c r="HO86" s="71"/>
      <c r="HS86" s="143"/>
      <c r="HT86" s="143"/>
      <c r="HU86" s="143"/>
      <c r="HV86" s="71"/>
      <c r="HX86" s="143"/>
      <c r="HY86" s="71"/>
      <c r="IA86" s="161"/>
      <c r="IB86" s="143"/>
      <c r="IC86" s="71"/>
      <c r="IE86" s="161"/>
      <c r="IF86" s="143"/>
      <c r="IG86" s="143"/>
      <c r="IH86" s="71"/>
      <c r="IK86" s="161"/>
      <c r="IL86" s="143"/>
      <c r="IM86" s="143"/>
      <c r="IN86" s="71"/>
      <c r="IP86" s="161"/>
      <c r="IQ86" s="143"/>
      <c r="IR86" s="143"/>
      <c r="IS86" s="143"/>
      <c r="IT86" s="71"/>
      <c r="IV86" s="161"/>
      <c r="IW86" s="143"/>
      <c r="IX86" s="143"/>
      <c r="IY86" s="143"/>
      <c r="IZ86" s="71"/>
      <c r="JB86" s="161"/>
      <c r="JC86" s="143"/>
      <c r="JD86" s="143"/>
      <c r="JE86" s="143"/>
      <c r="JF86" s="143"/>
      <c r="JG86" s="71"/>
      <c r="JH86" s="88"/>
      <c r="JI86" s="143"/>
      <c r="JJ86" s="161"/>
      <c r="JK86" s="88"/>
      <c r="JL86" s="88"/>
      <c r="JM86" s="161"/>
      <c r="JN86" s="143"/>
    </row>
    <row r="87" spans="1:274" ht="12.75" hidden="1" customHeight="1" x14ac:dyDescent="0.2">
      <c r="A87" s="32"/>
      <c r="B87" s="20"/>
      <c r="C87" s="35"/>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D87" s="22"/>
      <c r="BE87" s="22"/>
      <c r="BF87" s="22"/>
      <c r="BG87" s="22"/>
      <c r="BH87" s="22"/>
      <c r="BI87" s="71"/>
      <c r="BJ87" s="22"/>
      <c r="BK87" s="22"/>
      <c r="BL87" s="203"/>
      <c r="BM87" s="204"/>
      <c r="BN87" s="203"/>
      <c r="BO87" s="203"/>
      <c r="BP87" s="22"/>
      <c r="BQ87" s="22"/>
      <c r="BR87" s="22"/>
      <c r="BS87" s="22"/>
      <c r="BT87" s="71"/>
      <c r="BU87" s="71"/>
      <c r="BV87" s="71"/>
      <c r="BW87" s="71"/>
      <c r="BX87" s="71"/>
      <c r="BY87" s="71"/>
      <c r="BZ87" s="71"/>
      <c r="CB87" s="71"/>
      <c r="CC87" s="72"/>
      <c r="CD87" s="92"/>
      <c r="CE87" s="72"/>
      <c r="CF87" s="72"/>
      <c r="CG87" s="72"/>
      <c r="CH87" s="92"/>
      <c r="CI87" s="72"/>
      <c r="CJ87" s="72"/>
      <c r="CK87" s="72"/>
      <c r="CL87" s="72"/>
      <c r="CM87" s="92"/>
      <c r="CN87" s="72"/>
      <c r="CO87" s="72"/>
      <c r="CP87" s="72"/>
      <c r="CQ87" s="72"/>
      <c r="CR87" s="92"/>
      <c r="CS87" s="72"/>
      <c r="CT87" s="72"/>
      <c r="CU87" s="72"/>
      <c r="CV87" s="72"/>
      <c r="CW87" s="72"/>
      <c r="CX87" s="92"/>
      <c r="CY87" s="72"/>
      <c r="CZ87" s="72"/>
      <c r="DA87" s="72"/>
      <c r="DB87" s="72"/>
      <c r="DC87" s="72"/>
      <c r="DD87" s="92"/>
      <c r="DE87" s="72"/>
      <c r="DF87" s="72"/>
      <c r="DG87" s="72"/>
      <c r="DH87" s="72"/>
      <c r="DI87" s="92"/>
      <c r="DJ87" s="72"/>
      <c r="DL87" s="72"/>
      <c r="DM87" s="72"/>
      <c r="DO87" s="88"/>
      <c r="DP87" s="72"/>
      <c r="DT87" s="189"/>
      <c r="DU87" s="88"/>
      <c r="DV87" s="88"/>
      <c r="DW87" s="88"/>
      <c r="DX87" s="72"/>
      <c r="DY87" s="190"/>
      <c r="EA87" s="189"/>
      <c r="EB87" s="88"/>
      <c r="EC87" s="88"/>
      <c r="ED87" s="88"/>
      <c r="EE87" s="201"/>
      <c r="EF87" s="191"/>
      <c r="EG87" s="92"/>
      <c r="EI87" s="189"/>
      <c r="EJ87" s="88"/>
      <c r="EK87" s="88"/>
      <c r="EL87" s="88"/>
      <c r="EM87" s="201"/>
      <c r="EN87" s="201"/>
      <c r="EO87" s="191"/>
      <c r="ET87" s="201"/>
      <c r="EU87" s="202"/>
      <c r="EV87" s="191"/>
      <c r="EY87" s="88"/>
      <c r="EZ87" s="71"/>
      <c r="FB87" s="88"/>
      <c r="FC87" s="88"/>
      <c r="FD87" s="71"/>
      <c r="FF87" s="88"/>
      <c r="FG87" s="88"/>
      <c r="FH87" s="88"/>
      <c r="FI87" s="71"/>
      <c r="FK87" s="88"/>
      <c r="FL87" s="88"/>
      <c r="FM87" s="88"/>
      <c r="FN87" s="71"/>
      <c r="FP87" s="88"/>
      <c r="FQ87" s="88"/>
      <c r="FR87" s="88"/>
      <c r="FS87" s="88"/>
      <c r="FT87" s="71"/>
      <c r="FV87" s="88"/>
      <c r="FW87" s="88"/>
      <c r="FX87" s="88"/>
      <c r="FY87" s="88"/>
      <c r="FZ87" s="71"/>
      <c r="GD87" s="88"/>
      <c r="GE87" s="88"/>
      <c r="GF87" s="88"/>
      <c r="GG87" s="88"/>
      <c r="GH87" s="71"/>
      <c r="GI87" s="92"/>
      <c r="GJ87" s="71"/>
      <c r="GK87" s="71"/>
      <c r="GN87" s="71"/>
      <c r="GR87" s="71"/>
      <c r="GS87" s="71"/>
      <c r="GT87" s="71"/>
      <c r="GU87" s="71"/>
      <c r="GV87" s="71"/>
      <c r="GW87" s="71"/>
      <c r="HC87" s="71"/>
      <c r="HI87" s="71"/>
      <c r="HO87" s="71"/>
      <c r="HV87" s="71"/>
      <c r="HY87" s="71"/>
      <c r="IC87" s="71"/>
      <c r="IH87" s="71"/>
      <c r="IN87" s="71"/>
      <c r="IT87" s="71"/>
      <c r="IZ87" s="71"/>
      <c r="JG87" s="71"/>
      <c r="JH87" s="88"/>
      <c r="JK87" s="88"/>
      <c r="JL87" s="88"/>
    </row>
    <row r="88" spans="1:274" ht="14.25" hidden="1" customHeight="1" x14ac:dyDescent="0.2">
      <c r="A88" s="32"/>
      <c r="B88" s="20"/>
      <c r="C88" s="35"/>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D88" s="22"/>
      <c r="BE88" s="22"/>
      <c r="BF88" s="22"/>
      <c r="BG88" s="22"/>
      <c r="BH88" s="22"/>
      <c r="BI88" s="71"/>
      <c r="BJ88" s="22"/>
      <c r="BK88" s="22"/>
      <c r="BL88" s="22"/>
      <c r="BM88" s="52"/>
      <c r="BN88" s="22"/>
      <c r="BO88" s="22"/>
      <c r="BP88" s="22"/>
      <c r="BQ88" s="22"/>
      <c r="BR88" s="22"/>
      <c r="BS88" s="22"/>
      <c r="BT88" s="71"/>
      <c r="BU88" s="71"/>
      <c r="BV88" s="71"/>
      <c r="BW88" s="71"/>
      <c r="BX88" s="71"/>
      <c r="BY88" s="71"/>
      <c r="BZ88" s="71"/>
      <c r="CB88" s="71"/>
      <c r="CC88" s="72"/>
      <c r="CD88" s="92"/>
      <c r="CE88" s="72"/>
      <c r="CF88" s="72"/>
      <c r="CG88" s="72"/>
      <c r="CH88" s="92"/>
      <c r="CI88" s="72"/>
      <c r="CJ88" s="72"/>
      <c r="CK88" s="72"/>
      <c r="CL88" s="72"/>
      <c r="CM88" s="92"/>
      <c r="CN88" s="72"/>
      <c r="CO88" s="72"/>
      <c r="CP88" s="72"/>
      <c r="CQ88" s="72"/>
      <c r="CR88" s="92"/>
      <c r="CS88" s="72"/>
      <c r="CT88" s="72"/>
      <c r="CU88" s="72"/>
      <c r="CV88" s="72"/>
      <c r="CW88" s="72"/>
      <c r="CX88" s="92"/>
      <c r="CY88" s="72"/>
      <c r="CZ88" s="72"/>
      <c r="DA88" s="72"/>
      <c r="DB88" s="72"/>
      <c r="DC88" s="72"/>
      <c r="DD88" s="92"/>
      <c r="DE88" s="72"/>
      <c r="DF88" s="72"/>
      <c r="DG88" s="72"/>
      <c r="DH88" s="72"/>
      <c r="DI88" s="92"/>
      <c r="DJ88" s="72"/>
      <c r="DL88" s="72"/>
      <c r="DM88" s="72"/>
      <c r="DO88" s="88"/>
      <c r="DP88" s="72"/>
      <c r="DT88" s="189"/>
      <c r="DU88" s="88"/>
      <c r="DV88" s="88"/>
      <c r="DW88" s="88"/>
      <c r="DX88" s="72"/>
      <c r="DY88" s="190"/>
      <c r="EA88" s="189"/>
      <c r="EB88" s="88"/>
      <c r="EC88" s="88"/>
      <c r="ED88" s="88"/>
      <c r="EE88" s="88"/>
      <c r="EF88" s="191"/>
      <c r="EG88" s="92"/>
      <c r="EI88" s="189"/>
      <c r="EJ88" s="88"/>
      <c r="EK88" s="88"/>
      <c r="EL88" s="88"/>
      <c r="EM88" s="88"/>
      <c r="EN88" s="88"/>
      <c r="EO88" s="191"/>
      <c r="ET88" s="88"/>
      <c r="EU88" s="88"/>
      <c r="EV88" s="191"/>
      <c r="EY88" s="88"/>
      <c r="EZ88" s="71"/>
      <c r="FB88" s="88"/>
      <c r="FC88" s="88"/>
      <c r="FD88" s="71"/>
      <c r="FF88" s="88"/>
      <c r="FG88" s="88"/>
      <c r="FH88" s="88"/>
      <c r="FI88" s="71"/>
      <c r="FK88" s="88"/>
      <c r="FL88" s="88"/>
      <c r="FM88" s="88"/>
      <c r="FN88" s="71"/>
      <c r="FP88" s="88"/>
      <c r="FQ88" s="88"/>
      <c r="FR88" s="88"/>
      <c r="FS88" s="88"/>
      <c r="FT88" s="71"/>
      <c r="FV88" s="88"/>
      <c r="FW88" s="88"/>
      <c r="FX88" s="88"/>
      <c r="FY88" s="88"/>
      <c r="FZ88" s="71"/>
      <c r="GD88" s="53"/>
      <c r="GE88" s="53"/>
      <c r="GF88" s="53"/>
      <c r="GG88" s="53"/>
      <c r="GH88" s="71"/>
      <c r="GI88" s="92"/>
      <c r="GJ88" s="71"/>
      <c r="GK88" s="71"/>
      <c r="GN88" s="71"/>
      <c r="GR88" s="71"/>
      <c r="GS88" s="71"/>
      <c r="GT88" s="71"/>
      <c r="GU88" s="71"/>
      <c r="GV88" s="71"/>
      <c r="GW88" s="71"/>
      <c r="HC88" s="71"/>
      <c r="HI88" s="71"/>
      <c r="HJ88" s="143"/>
      <c r="HO88" s="71"/>
      <c r="HP88" s="143"/>
      <c r="HQ88" s="143"/>
      <c r="HR88" s="143"/>
      <c r="HV88" s="71"/>
      <c r="HW88" s="143"/>
      <c r="HY88" s="199"/>
      <c r="HZ88" s="143"/>
      <c r="IC88" s="71"/>
      <c r="ID88" s="143"/>
      <c r="IH88" s="71"/>
      <c r="IJ88" s="143"/>
      <c r="IN88" s="71"/>
      <c r="IO88" s="143"/>
      <c r="IT88" s="71"/>
      <c r="IU88" s="143"/>
      <c r="IZ88" s="71"/>
      <c r="JA88" s="143"/>
      <c r="JG88" s="71"/>
      <c r="JH88" s="88"/>
      <c r="JK88" s="88"/>
      <c r="JL88" s="88"/>
    </row>
    <row r="89" spans="1:274" ht="14.25" customHeight="1" x14ac:dyDescent="0.2">
      <c r="A89" s="32"/>
      <c r="B89" s="20"/>
      <c r="C89" s="35"/>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D89" s="22"/>
      <c r="BE89" s="22"/>
      <c r="BF89" s="22"/>
      <c r="BG89" s="22"/>
      <c r="BH89" s="22"/>
      <c r="BI89" s="71"/>
      <c r="BJ89" s="22"/>
      <c r="BK89" s="22"/>
      <c r="BL89" s="22"/>
      <c r="BM89" s="52"/>
      <c r="BN89" s="22"/>
      <c r="BO89" s="22"/>
      <c r="BP89" s="22"/>
      <c r="BQ89" s="22"/>
      <c r="BR89" s="22"/>
      <c r="BS89" s="22"/>
      <c r="BT89" s="71"/>
      <c r="BU89" s="71"/>
      <c r="BV89" s="71"/>
      <c r="BW89" s="71"/>
      <c r="BX89" s="71"/>
      <c r="BY89" s="71"/>
      <c r="BZ89" s="71"/>
      <c r="CB89" s="71"/>
      <c r="CC89" s="72"/>
      <c r="CD89" s="92"/>
      <c r="CE89" s="72"/>
      <c r="CF89" s="72"/>
      <c r="CG89" s="72"/>
      <c r="CH89" s="92"/>
      <c r="CI89" s="72"/>
      <c r="CJ89" s="72"/>
      <c r="CK89" s="72"/>
      <c r="CL89" s="72"/>
      <c r="CM89" s="92"/>
      <c r="CN89" s="72"/>
      <c r="CO89" s="72"/>
      <c r="CP89" s="72"/>
      <c r="CQ89" s="72"/>
      <c r="CR89" s="92"/>
      <c r="CS89" s="72"/>
      <c r="CT89" s="72"/>
      <c r="CU89" s="72"/>
      <c r="CV89" s="72"/>
      <c r="CW89" s="72"/>
      <c r="CX89" s="92"/>
      <c r="CY89" s="72"/>
      <c r="CZ89" s="72"/>
      <c r="DA89" s="72"/>
      <c r="DB89" s="72"/>
      <c r="DC89" s="72"/>
      <c r="DD89" s="92"/>
      <c r="DE89" s="72"/>
      <c r="DF89" s="72"/>
      <c r="DG89" s="72"/>
      <c r="DH89" s="72"/>
      <c r="DI89" s="92"/>
      <c r="DJ89" s="72"/>
      <c r="DL89" s="72"/>
      <c r="DM89" s="72"/>
      <c r="DO89" s="88"/>
      <c r="DP89" s="72"/>
      <c r="DT89" s="189"/>
      <c r="DU89" s="88"/>
      <c r="DV89" s="88"/>
      <c r="DW89" s="88"/>
      <c r="DX89" s="72"/>
      <c r="DY89" s="190"/>
      <c r="EA89" s="189"/>
      <c r="EB89" s="88"/>
      <c r="EC89" s="88"/>
      <c r="ED89" s="88"/>
      <c r="EE89" s="88"/>
      <c r="EF89" s="191"/>
      <c r="EG89" s="92"/>
      <c r="EI89" s="189"/>
      <c r="EJ89" s="88"/>
      <c r="EK89" s="88"/>
      <c r="EL89" s="88"/>
      <c r="EM89" s="88"/>
      <c r="EN89" s="88"/>
      <c r="EO89" s="191"/>
      <c r="ET89" s="88"/>
      <c r="EU89" s="88"/>
      <c r="EV89" s="191"/>
      <c r="EY89" s="88"/>
      <c r="EZ89" s="71"/>
      <c r="FB89" s="88"/>
      <c r="FC89" s="88"/>
      <c r="FD89" s="71"/>
      <c r="FF89" s="88"/>
      <c r="FG89" s="88"/>
      <c r="FH89" s="88"/>
      <c r="FI89" s="71"/>
      <c r="FJ89" s="56"/>
      <c r="FK89" s="88"/>
      <c r="FL89" s="88"/>
      <c r="FM89" s="88"/>
      <c r="FN89" s="71"/>
      <c r="FO89" s="56"/>
      <c r="FP89" s="205"/>
      <c r="FQ89" s="205"/>
      <c r="FR89" s="205"/>
      <c r="FS89" s="88"/>
      <c r="FT89" s="71"/>
      <c r="FU89" s="56"/>
      <c r="FV89" s="205"/>
      <c r="FW89" s="205"/>
      <c r="FX89" s="205"/>
      <c r="FY89" s="88"/>
      <c r="FZ89" s="71"/>
      <c r="GA89" s="107"/>
      <c r="GB89" s="107"/>
      <c r="GC89" s="107"/>
      <c r="GD89" s="108"/>
      <c r="GE89" s="107"/>
      <c r="GF89" s="107"/>
      <c r="GG89" s="107"/>
      <c r="GH89" s="71"/>
      <c r="GI89" s="92"/>
      <c r="GJ89" s="71"/>
      <c r="GK89" s="71"/>
      <c r="GN89" s="71"/>
      <c r="GR89" s="71"/>
      <c r="GS89" s="71"/>
      <c r="GT89" s="71"/>
      <c r="GU89" s="71"/>
      <c r="GV89" s="71"/>
      <c r="GW89" s="71"/>
      <c r="HC89" s="71"/>
      <c r="HI89" s="71"/>
      <c r="HO89" s="71"/>
      <c r="HQ89" s="143"/>
      <c r="HR89" s="143"/>
      <c r="HV89" s="71"/>
      <c r="HW89" s="143"/>
      <c r="HY89" s="71"/>
      <c r="HZ89" s="143"/>
      <c r="IC89" s="71"/>
      <c r="ID89" s="143"/>
      <c r="IH89" s="71"/>
      <c r="IJ89" s="143"/>
      <c r="IN89" s="71"/>
      <c r="IO89" s="143"/>
      <c r="IP89" s="161"/>
      <c r="IT89" s="71"/>
      <c r="IU89" s="143"/>
      <c r="IV89" s="161"/>
      <c r="IZ89" s="71"/>
      <c r="JA89" s="143"/>
      <c r="JB89" s="161"/>
      <c r="JG89" s="71"/>
      <c r="JH89" s="201"/>
      <c r="JJ89" s="161"/>
      <c r="JK89" s="88"/>
      <c r="JL89" s="201"/>
      <c r="JM89" s="161"/>
    </row>
    <row r="90" spans="1:274" ht="12.75" x14ac:dyDescent="0.2">
      <c r="A90" s="32"/>
      <c r="B90" s="20"/>
      <c r="C90" s="35"/>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D90" s="22"/>
      <c r="BE90" s="22"/>
      <c r="BF90" s="22"/>
      <c r="BG90" s="22"/>
      <c r="BH90" s="22"/>
      <c r="BI90" s="71"/>
      <c r="BJ90" s="22"/>
      <c r="BK90" s="22"/>
      <c r="BL90" s="22"/>
      <c r="BM90" s="52"/>
      <c r="BN90" s="22"/>
      <c r="BO90" s="22"/>
      <c r="BP90" s="22"/>
      <c r="BQ90" s="22"/>
      <c r="BR90" s="22"/>
      <c r="BS90" s="22"/>
      <c r="BT90" s="71"/>
      <c r="BU90" s="71"/>
      <c r="BV90" s="71"/>
      <c r="BW90" s="71"/>
      <c r="BX90" s="71"/>
      <c r="BY90" s="71"/>
      <c r="BZ90" s="71"/>
      <c r="CB90" s="71"/>
      <c r="CC90" s="72"/>
      <c r="CD90" s="92"/>
      <c r="CE90" s="72"/>
      <c r="CF90" s="72"/>
      <c r="CG90" s="72"/>
      <c r="CH90" s="92"/>
      <c r="CI90" s="72"/>
      <c r="CJ90" s="72"/>
      <c r="CK90" s="72"/>
      <c r="CL90" s="72"/>
      <c r="CM90" s="92"/>
      <c r="CN90" s="72"/>
      <c r="CO90" s="72"/>
      <c r="CP90" s="72"/>
      <c r="CQ90" s="72"/>
      <c r="CR90" s="92"/>
      <c r="CS90" s="72"/>
      <c r="CT90" s="72"/>
      <c r="CU90" s="72"/>
      <c r="CV90" s="72"/>
      <c r="CW90" s="72"/>
      <c r="CX90" s="92"/>
      <c r="CY90" s="72"/>
      <c r="CZ90" s="72"/>
      <c r="DA90" s="72"/>
      <c r="DB90" s="72"/>
      <c r="DC90" s="72"/>
      <c r="DD90" s="92"/>
      <c r="DE90" s="72"/>
      <c r="DF90" s="72"/>
      <c r="DG90" s="72"/>
      <c r="DH90" s="72"/>
      <c r="DI90" s="92"/>
      <c r="DJ90" s="72"/>
      <c r="DL90" s="72"/>
      <c r="DM90" s="72"/>
      <c r="DO90" s="88"/>
      <c r="DP90" s="72"/>
      <c r="DT90" s="189"/>
      <c r="DU90" s="88"/>
      <c r="DV90" s="88"/>
      <c r="DW90" s="88"/>
      <c r="DX90" s="72"/>
      <c r="DY90" s="190"/>
      <c r="EA90" s="189"/>
      <c r="EB90" s="88"/>
      <c r="EC90" s="88"/>
      <c r="ED90" s="88"/>
      <c r="EE90" s="88"/>
      <c r="EF90" s="191"/>
      <c r="EG90" s="92"/>
      <c r="EI90" s="189"/>
      <c r="EJ90" s="88"/>
      <c r="EK90" s="88"/>
      <c r="EL90" s="88"/>
      <c r="EM90" s="88"/>
      <c r="EN90" s="88"/>
      <c r="EO90" s="191"/>
      <c r="ET90" s="88"/>
      <c r="EU90" s="88"/>
      <c r="EV90" s="191"/>
      <c r="EY90" s="88"/>
      <c r="EZ90" s="71"/>
      <c r="FB90" s="206"/>
      <c r="FC90" s="88"/>
      <c r="FD90" s="71"/>
      <c r="FF90" s="206"/>
      <c r="FG90" s="88"/>
      <c r="FH90" s="88"/>
      <c r="FI90" s="71"/>
      <c r="FK90" s="206"/>
      <c r="FL90" s="88"/>
      <c r="FM90" s="88"/>
      <c r="FN90" s="71"/>
      <c r="FP90" s="206"/>
      <c r="FQ90" s="88"/>
      <c r="FR90" s="88"/>
      <c r="FS90" s="88"/>
      <c r="FT90" s="71"/>
      <c r="FV90" s="206"/>
      <c r="FW90" s="88"/>
      <c r="FX90" s="88"/>
      <c r="FY90" s="88"/>
      <c r="FZ90" s="71"/>
      <c r="GD90" s="206"/>
      <c r="GE90" s="88"/>
      <c r="GF90" s="88"/>
      <c r="GG90" s="88"/>
      <c r="GH90" s="71"/>
      <c r="GI90" s="92"/>
      <c r="GJ90" s="71"/>
      <c r="GK90" s="71"/>
      <c r="GN90" s="71"/>
      <c r="GR90" s="71"/>
      <c r="GS90" s="71"/>
      <c r="GT90" s="71"/>
      <c r="GU90" s="71"/>
      <c r="GV90" s="71"/>
      <c r="GW90" s="71"/>
      <c r="HC90" s="71"/>
      <c r="HI90" s="71"/>
      <c r="HO90" s="71"/>
      <c r="HV90" s="71"/>
      <c r="HY90" s="71"/>
      <c r="IC90" s="71"/>
      <c r="IE90" s="161"/>
      <c r="IH90" s="71"/>
      <c r="IK90" s="161"/>
      <c r="IN90" s="71"/>
      <c r="IP90" s="161"/>
      <c r="IT90" s="71"/>
      <c r="IV90" s="161"/>
      <c r="IZ90" s="71"/>
      <c r="JB90" s="161"/>
      <c r="JC90" s="129"/>
      <c r="JD90" s="129"/>
      <c r="JE90" s="129"/>
      <c r="JG90" s="71"/>
      <c r="JH90" s="88"/>
      <c r="JI90" s="129"/>
      <c r="JJ90" s="161"/>
      <c r="JK90" s="88"/>
      <c r="JL90" s="88"/>
      <c r="JM90" s="161"/>
      <c r="JN90" s="129"/>
    </row>
    <row r="91" spans="1:274" ht="12.75" x14ac:dyDescent="0.2">
      <c r="A91" s="32"/>
      <c r="B91" s="20"/>
      <c r="C91" s="35"/>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D91" s="22"/>
      <c r="BE91" s="22"/>
      <c r="BF91" s="22"/>
      <c r="BG91" s="22"/>
      <c r="BH91" s="22"/>
      <c r="BI91" s="71"/>
      <c r="BJ91" s="22"/>
      <c r="BK91" s="22"/>
      <c r="BL91" s="22"/>
      <c r="BM91" s="52"/>
      <c r="BN91" s="22"/>
      <c r="BO91" s="22"/>
      <c r="BP91" s="22"/>
      <c r="BQ91" s="22"/>
      <c r="BR91" s="22"/>
      <c r="BS91" s="22"/>
      <c r="BT91" s="71"/>
      <c r="BU91" s="71"/>
      <c r="BV91" s="71"/>
      <c r="BW91" s="71"/>
      <c r="BX91" s="71"/>
      <c r="BY91" s="71"/>
      <c r="BZ91" s="71"/>
      <c r="CB91" s="71"/>
      <c r="CC91" s="71"/>
      <c r="CD91" s="92"/>
      <c r="CE91" s="71"/>
      <c r="CF91" s="71"/>
      <c r="CG91" s="71"/>
      <c r="CH91" s="92"/>
      <c r="CI91" s="71"/>
      <c r="CJ91" s="71"/>
      <c r="CK91" s="71"/>
      <c r="CL91" s="71"/>
      <c r="CM91" s="92"/>
      <c r="CN91" s="71"/>
      <c r="CO91" s="71"/>
      <c r="CP91" s="71"/>
      <c r="CQ91" s="71"/>
      <c r="CR91" s="92"/>
      <c r="CS91" s="71"/>
      <c r="CT91" s="71"/>
      <c r="CU91" s="71"/>
      <c r="CV91" s="71"/>
      <c r="CW91" s="71"/>
      <c r="CX91" s="92"/>
      <c r="CY91" s="71"/>
      <c r="CZ91" s="71"/>
      <c r="DA91" s="71"/>
      <c r="DB91" s="71"/>
      <c r="DC91" s="71"/>
      <c r="DD91" s="92"/>
      <c r="DE91" s="71"/>
      <c r="DF91" s="71"/>
      <c r="DG91" s="71"/>
      <c r="DH91" s="71"/>
      <c r="DI91" s="92"/>
      <c r="DO91" s="88"/>
      <c r="DT91" s="189"/>
      <c r="DU91" s="88"/>
      <c r="DV91" s="88"/>
      <c r="DW91" s="88"/>
      <c r="DY91" s="190"/>
      <c r="EA91" s="189"/>
      <c r="EB91" s="88"/>
      <c r="EC91" s="88"/>
      <c r="ED91" s="88"/>
      <c r="EE91" s="88"/>
      <c r="EF91" s="191"/>
      <c r="EG91" s="92"/>
      <c r="EI91" s="189"/>
      <c r="EJ91" s="88"/>
      <c r="EK91" s="88"/>
      <c r="EL91" s="88"/>
      <c r="EM91" s="88"/>
      <c r="EN91" s="88"/>
      <c r="EO91" s="191"/>
      <c r="ET91" s="88"/>
      <c r="EU91" s="88"/>
      <c r="EV91" s="191"/>
      <c r="EY91" s="88"/>
      <c r="EZ91" s="71"/>
      <c r="FB91" s="88"/>
      <c r="FC91" s="88"/>
      <c r="FD91" s="71"/>
      <c r="FF91" s="88"/>
      <c r="FG91" s="88"/>
      <c r="FH91" s="201"/>
      <c r="FI91" s="71"/>
      <c r="FK91" s="88"/>
      <c r="FL91" s="88"/>
      <c r="FM91" s="201"/>
      <c r="FN91" s="71"/>
      <c r="FP91" s="88"/>
      <c r="FQ91" s="88"/>
      <c r="FR91" s="201"/>
      <c r="FS91" s="201"/>
      <c r="FT91" s="71"/>
      <c r="FV91" s="88"/>
      <c r="FW91" s="88"/>
      <c r="FX91" s="201"/>
      <c r="FY91" s="201"/>
      <c r="FZ91" s="71"/>
      <c r="GD91" s="88"/>
      <c r="GE91" s="88"/>
      <c r="GF91" s="201"/>
      <c r="GG91" s="201"/>
      <c r="GH91" s="71"/>
      <c r="GI91" s="92"/>
      <c r="GJ91" s="71"/>
      <c r="GK91" s="71"/>
      <c r="GN91" s="71"/>
      <c r="GR91" s="71"/>
      <c r="GS91" s="71"/>
      <c r="GT91" s="71"/>
      <c r="GU91" s="71"/>
      <c r="GV91" s="71"/>
      <c r="GW91" s="71"/>
      <c r="HC91" s="71"/>
      <c r="HI91" s="71"/>
      <c r="HO91" s="71"/>
      <c r="HV91" s="71"/>
      <c r="HY91" s="71"/>
      <c r="IC91" s="71"/>
      <c r="IH91" s="71"/>
      <c r="IN91" s="71"/>
      <c r="IT91" s="71"/>
      <c r="IZ91" s="71"/>
      <c r="JG91" s="71"/>
      <c r="JH91" s="88"/>
      <c r="JK91" s="88"/>
      <c r="JL91" s="88"/>
      <c r="JM91" s="185"/>
    </row>
    <row r="92" spans="1:274" ht="12.75" x14ac:dyDescent="0.2">
      <c r="A92" s="34"/>
      <c r="B92" s="20"/>
      <c r="C92" s="35"/>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D92" s="22"/>
      <c r="BE92" s="22"/>
      <c r="BF92" s="22"/>
      <c r="BG92" s="22"/>
      <c r="BH92" s="22"/>
      <c r="BI92" s="71"/>
      <c r="BJ92" s="22"/>
      <c r="BK92" s="22"/>
      <c r="BL92" s="22"/>
      <c r="BM92" s="52"/>
      <c r="BN92" s="22"/>
      <c r="BO92" s="22"/>
      <c r="BP92" s="22"/>
      <c r="BQ92" s="22"/>
      <c r="BR92" s="22"/>
      <c r="BS92" s="22"/>
      <c r="BT92" s="71"/>
      <c r="BU92" s="71"/>
      <c r="BV92" s="71"/>
      <c r="BW92" s="71"/>
      <c r="BX92" s="71"/>
      <c r="BY92" s="71"/>
      <c r="BZ92" s="71"/>
      <c r="CB92" s="71"/>
      <c r="CC92" s="71"/>
      <c r="CD92" s="92"/>
      <c r="CE92" s="71"/>
      <c r="CF92" s="71"/>
      <c r="CG92" s="71"/>
      <c r="CH92" s="92"/>
      <c r="CI92" s="71"/>
      <c r="CJ92" s="71"/>
      <c r="CK92" s="71"/>
      <c r="CL92" s="71"/>
      <c r="CM92" s="92"/>
      <c r="CN92" s="71"/>
      <c r="CO92" s="71"/>
      <c r="CP92" s="71"/>
      <c r="CQ92" s="71"/>
      <c r="CR92" s="92"/>
      <c r="CS92" s="71"/>
      <c r="CT92" s="71"/>
      <c r="CU92" s="71"/>
      <c r="CV92" s="71"/>
      <c r="CW92" s="71"/>
      <c r="CX92" s="92"/>
      <c r="CY92" s="71"/>
      <c r="CZ92" s="71"/>
      <c r="DA92" s="71"/>
      <c r="DB92" s="71"/>
      <c r="DC92" s="71"/>
      <c r="DD92" s="92"/>
      <c r="DE92" s="71"/>
      <c r="DF92" s="71"/>
      <c r="DG92" s="71"/>
      <c r="DH92" s="71"/>
      <c r="DI92" s="92"/>
      <c r="DO92" s="88"/>
      <c r="DT92" s="189"/>
      <c r="DU92" s="88"/>
      <c r="DV92" s="88"/>
      <c r="DW92" s="88"/>
      <c r="DY92" s="190"/>
      <c r="EA92" s="189"/>
      <c r="EB92" s="88"/>
      <c r="EC92" s="88"/>
      <c r="ED92" s="88"/>
      <c r="EE92" s="88"/>
      <c r="EF92" s="191"/>
      <c r="EG92" s="92"/>
      <c r="EI92" s="189"/>
      <c r="EJ92" s="88"/>
      <c r="EK92" s="88"/>
      <c r="EL92" s="88"/>
      <c r="EM92" s="88"/>
      <c r="EN92" s="88"/>
      <c r="EO92" s="191"/>
      <c r="ET92" s="88"/>
      <c r="EU92" s="88"/>
      <c r="EV92" s="191"/>
      <c r="EY92" s="88"/>
      <c r="EZ92" s="71"/>
      <c r="FB92" s="88"/>
      <c r="FC92" s="88"/>
      <c r="FD92" s="71"/>
      <c r="FF92" s="88"/>
      <c r="FG92" s="88"/>
      <c r="FH92" s="88"/>
      <c r="FI92" s="71"/>
      <c r="FK92" s="88"/>
      <c r="FL92" s="88"/>
      <c r="FM92" s="88"/>
      <c r="FN92" s="71"/>
      <c r="FP92" s="88"/>
      <c r="FQ92" s="88"/>
      <c r="FR92" s="88"/>
      <c r="FS92" s="88"/>
      <c r="FT92" s="71"/>
      <c r="FV92" s="88"/>
      <c r="FW92" s="88"/>
      <c r="FX92" s="88"/>
      <c r="FY92" s="88"/>
      <c r="FZ92" s="71"/>
      <c r="GD92" s="88"/>
      <c r="GE92" s="88"/>
      <c r="GF92" s="88"/>
      <c r="GG92" s="88"/>
      <c r="GH92" s="71"/>
      <c r="GI92" s="92"/>
      <c r="GJ92" s="71"/>
      <c r="GK92" s="71"/>
      <c r="GN92" s="71"/>
      <c r="GR92" s="71"/>
      <c r="GS92" s="71"/>
      <c r="GT92" s="71"/>
      <c r="GU92" s="71"/>
      <c r="GV92" s="71"/>
      <c r="GW92" s="71"/>
      <c r="HC92" s="71"/>
      <c r="HI92" s="71"/>
      <c r="HO92" s="71"/>
      <c r="HV92" s="71"/>
      <c r="HY92" s="71"/>
      <c r="IC92" s="71"/>
      <c r="IH92" s="71"/>
      <c r="IN92" s="71"/>
      <c r="IT92" s="71"/>
      <c r="IZ92" s="71"/>
      <c r="JG92" s="71"/>
      <c r="JH92" s="88"/>
      <c r="JK92" s="88"/>
      <c r="JL92" s="88"/>
    </row>
    <row r="93" spans="1:274" ht="12.75" x14ac:dyDescent="0.2">
      <c r="A93" s="26"/>
      <c r="B93" s="24"/>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D93" s="22"/>
      <c r="BE93" s="22"/>
      <c r="BF93" s="22"/>
      <c r="BG93" s="22"/>
      <c r="BH93" s="22"/>
      <c r="BI93" s="71"/>
      <c r="BJ93" s="22"/>
      <c r="BK93" s="22"/>
      <c r="BL93" s="22"/>
      <c r="BM93" s="52"/>
      <c r="BN93" s="22"/>
      <c r="BO93" s="22"/>
      <c r="BP93" s="22"/>
      <c r="BQ93" s="22"/>
      <c r="BR93" s="22"/>
      <c r="BS93" s="22"/>
      <c r="BT93" s="71"/>
      <c r="BU93" s="71"/>
      <c r="BV93" s="71"/>
      <c r="BW93" s="71"/>
      <c r="BX93" s="71"/>
      <c r="BY93" s="71"/>
      <c r="BZ93" s="71"/>
      <c r="CB93" s="71"/>
      <c r="CC93" s="71"/>
      <c r="CD93" s="92"/>
      <c r="CE93" s="71"/>
      <c r="CF93" s="71"/>
      <c r="CG93" s="71"/>
      <c r="CH93" s="92"/>
      <c r="CI93" s="71"/>
      <c r="CJ93" s="71"/>
      <c r="CK93" s="71"/>
      <c r="CL93" s="71"/>
      <c r="CM93" s="92"/>
      <c r="CN93" s="71"/>
      <c r="CO93" s="71"/>
      <c r="CP93" s="71"/>
      <c r="CQ93" s="71"/>
      <c r="CR93" s="92"/>
      <c r="CS93" s="71"/>
      <c r="CT93" s="71"/>
      <c r="CU93" s="71"/>
      <c r="CV93" s="71"/>
      <c r="CW93" s="71"/>
      <c r="CX93" s="92"/>
      <c r="CY93" s="71"/>
      <c r="CZ93" s="71"/>
      <c r="DA93" s="71"/>
      <c r="DB93" s="71"/>
      <c r="DC93" s="71"/>
      <c r="DD93" s="92"/>
      <c r="DE93" s="71"/>
      <c r="DF93" s="71"/>
      <c r="DG93" s="71"/>
      <c r="DH93" s="71"/>
      <c r="DI93" s="92"/>
      <c r="DO93" s="88"/>
      <c r="DT93" s="189"/>
      <c r="DU93" s="88"/>
      <c r="DV93" s="88"/>
      <c r="DW93" s="88"/>
      <c r="DY93" s="190"/>
      <c r="EA93" s="189"/>
      <c r="EB93" s="88"/>
      <c r="EC93" s="88"/>
      <c r="ED93" s="88"/>
      <c r="EE93" s="88"/>
      <c r="EF93" s="191"/>
      <c r="EG93" s="92"/>
      <c r="EI93" s="189"/>
      <c r="EJ93" s="88"/>
      <c r="EK93" s="88"/>
      <c r="EL93" s="88"/>
      <c r="EM93" s="88"/>
      <c r="EN93" s="88"/>
      <c r="EO93" s="191"/>
      <c r="ET93" s="88"/>
      <c r="EU93" s="88"/>
      <c r="EV93" s="191"/>
      <c r="EY93" s="88"/>
      <c r="EZ93" s="71"/>
      <c r="FB93" s="88"/>
      <c r="FC93" s="88"/>
      <c r="FD93" s="71"/>
      <c r="FF93" s="88"/>
      <c r="FG93" s="88"/>
      <c r="FH93" s="88"/>
      <c r="FI93" s="71"/>
      <c r="FK93" s="88"/>
      <c r="FL93" s="88"/>
      <c r="FM93" s="88"/>
      <c r="FN93" s="71"/>
      <c r="FP93" s="88"/>
      <c r="FQ93" s="88"/>
      <c r="FR93" s="88"/>
      <c r="FS93" s="88"/>
      <c r="FT93" s="71"/>
      <c r="FV93" s="88"/>
      <c r="FW93" s="88"/>
      <c r="FX93" s="88"/>
      <c r="FY93" s="88"/>
      <c r="FZ93" s="71"/>
      <c r="GD93" s="88"/>
      <c r="GE93" s="88"/>
      <c r="GF93" s="88"/>
      <c r="GG93" s="88"/>
      <c r="GH93" s="71"/>
      <c r="GI93" s="92"/>
      <c r="GJ93" s="71"/>
      <c r="GK93" s="71"/>
      <c r="GN93" s="71"/>
      <c r="GR93" s="71"/>
      <c r="GS93" s="71"/>
      <c r="GT93" s="71"/>
      <c r="GU93" s="71"/>
      <c r="GV93" s="71"/>
      <c r="GW93" s="71"/>
      <c r="HC93" s="71"/>
      <c r="HI93" s="71"/>
      <c r="HO93" s="71"/>
      <c r="HV93" s="71"/>
      <c r="HY93" s="71"/>
      <c r="IC93" s="71"/>
      <c r="IH93" s="71"/>
      <c r="IN93" s="71"/>
      <c r="IT93" s="71"/>
      <c r="IZ93" s="71"/>
      <c r="JG93" s="71"/>
      <c r="JH93" s="88"/>
      <c r="JK93" s="88"/>
      <c r="JL93" s="88"/>
    </row>
    <row r="94" spans="1:274" ht="12.75" x14ac:dyDescent="0.2">
      <c r="A94" s="28"/>
      <c r="B94" s="28"/>
      <c r="C94" s="28"/>
      <c r="D94" s="166"/>
      <c r="E94" s="31"/>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30"/>
      <c r="AD94" s="22"/>
      <c r="AE94" s="22"/>
      <c r="AF94" s="22"/>
      <c r="AG94" s="30"/>
      <c r="AH94" s="22"/>
      <c r="AI94" s="22"/>
      <c r="AJ94" s="22"/>
      <c r="AK94" s="22"/>
      <c r="AL94" s="22"/>
      <c r="AM94" s="22"/>
      <c r="AN94" s="22"/>
      <c r="AO94" s="22"/>
      <c r="AP94" s="22"/>
      <c r="AQ94" s="22"/>
      <c r="AR94" s="22"/>
      <c r="AS94" s="22"/>
      <c r="AT94" s="22"/>
      <c r="AU94" s="22"/>
      <c r="AV94" s="22"/>
      <c r="AW94" s="22"/>
      <c r="AX94" s="22"/>
      <c r="AY94" s="22"/>
      <c r="AZ94" s="22"/>
      <c r="BA94" s="22"/>
      <c r="BB94" s="22"/>
      <c r="BD94" s="22"/>
      <c r="BE94" s="22"/>
      <c r="BF94" s="22"/>
      <c r="BG94" s="22"/>
      <c r="BH94" s="22"/>
      <c r="BI94" s="71"/>
      <c r="BJ94" s="22"/>
      <c r="BK94" s="22"/>
      <c r="BL94" s="22"/>
      <c r="BM94" s="52"/>
      <c r="BN94" s="22"/>
      <c r="BO94" s="22"/>
      <c r="BP94" s="22"/>
      <c r="BQ94" s="22"/>
      <c r="BR94" s="22"/>
      <c r="BS94" s="22"/>
      <c r="BT94" s="71"/>
      <c r="BU94" s="71"/>
      <c r="BV94" s="71"/>
      <c r="BW94" s="71"/>
      <c r="BX94" s="71"/>
      <c r="BY94" s="71"/>
      <c r="BZ94" s="71"/>
      <c r="CB94" s="71"/>
      <c r="CC94" s="71"/>
      <c r="CD94" s="92"/>
      <c r="CE94" s="71"/>
      <c r="CF94" s="71"/>
      <c r="CG94" s="71"/>
      <c r="CH94" s="92"/>
      <c r="CI94" s="71"/>
      <c r="CJ94" s="71"/>
      <c r="CK94" s="71"/>
      <c r="CL94" s="71"/>
      <c r="CM94" s="92"/>
      <c r="CN94" s="71"/>
      <c r="CO94" s="71"/>
      <c r="CP94" s="71"/>
      <c r="CQ94" s="71"/>
      <c r="CR94" s="92"/>
      <c r="CS94" s="71"/>
      <c r="CT94" s="71"/>
      <c r="CU94" s="71"/>
      <c r="CV94" s="71"/>
      <c r="CW94" s="71"/>
      <c r="CX94" s="92"/>
      <c r="CY94" s="71"/>
      <c r="CZ94" s="71"/>
      <c r="DA94" s="71"/>
      <c r="DB94" s="71"/>
      <c r="DC94" s="71"/>
      <c r="DD94" s="92"/>
      <c r="DE94" s="71"/>
      <c r="DF94" s="71"/>
      <c r="DG94" s="71"/>
      <c r="DH94" s="71"/>
      <c r="DI94" s="92"/>
      <c r="DO94" s="88"/>
      <c r="DT94" s="189"/>
      <c r="DU94" s="88"/>
      <c r="DV94" s="88"/>
      <c r="DW94" s="88"/>
      <c r="DY94" s="190"/>
      <c r="EA94" s="189"/>
      <c r="EB94" s="88"/>
      <c r="EC94" s="88"/>
      <c r="ED94" s="88"/>
      <c r="EE94" s="88"/>
      <c r="EF94" s="191"/>
      <c r="EG94" s="92"/>
      <c r="EI94" s="189"/>
      <c r="EJ94" s="88"/>
      <c r="EK94" s="88"/>
      <c r="EL94" s="88"/>
      <c r="EM94" s="88"/>
      <c r="EN94" s="88"/>
      <c r="EO94" s="191"/>
      <c r="ET94" s="88"/>
      <c r="EU94" s="88"/>
      <c r="EV94" s="191"/>
      <c r="EY94" s="88"/>
      <c r="EZ94" s="71"/>
      <c r="FB94" s="88"/>
      <c r="FC94" s="88"/>
      <c r="FD94" s="71"/>
      <c r="FF94" s="88"/>
      <c r="FG94" s="88"/>
      <c r="FH94" s="88"/>
      <c r="FI94" s="71"/>
      <c r="FK94" s="88"/>
      <c r="FL94" s="88"/>
      <c r="FM94" s="88"/>
      <c r="FN94" s="71"/>
      <c r="FP94" s="88"/>
      <c r="FQ94" s="88"/>
      <c r="FR94" s="88"/>
      <c r="FS94" s="88"/>
      <c r="FT94" s="71"/>
      <c r="FV94" s="88"/>
      <c r="FW94" s="88"/>
      <c r="FX94" s="88"/>
      <c r="FY94" s="88"/>
      <c r="FZ94" s="71"/>
      <c r="GD94" s="88"/>
      <c r="GE94" s="88"/>
      <c r="GF94" s="88"/>
      <c r="GG94" s="88"/>
      <c r="GH94" s="71"/>
      <c r="GI94" s="92"/>
      <c r="GJ94" s="71"/>
      <c r="GK94" s="71"/>
      <c r="GN94" s="71"/>
      <c r="GR94" s="71"/>
      <c r="GS94" s="71"/>
      <c r="GT94" s="71"/>
      <c r="GU94" s="71"/>
      <c r="GV94" s="71"/>
      <c r="GW94" s="71"/>
      <c r="HC94" s="71"/>
      <c r="HI94" s="71"/>
      <c r="HO94" s="71"/>
      <c r="HV94" s="71"/>
      <c r="HY94" s="71"/>
      <c r="IC94" s="71"/>
      <c r="IH94" s="71"/>
      <c r="IN94" s="71"/>
      <c r="IT94" s="71"/>
      <c r="IZ94" s="71"/>
      <c r="JG94" s="71"/>
      <c r="JH94" s="88"/>
      <c r="JK94" s="88"/>
      <c r="JL94" s="88"/>
    </row>
    <row r="95" spans="1:274" ht="12.75" x14ac:dyDescent="0.2">
      <c r="A95" s="27"/>
      <c r="B95" s="25"/>
      <c r="C95" s="29"/>
      <c r="D95" s="22"/>
      <c r="E95" s="22"/>
      <c r="F95" s="21"/>
      <c r="G95" s="21"/>
      <c r="H95" s="21"/>
      <c r="I95" s="21"/>
      <c r="J95" s="23"/>
      <c r="K95" s="22"/>
      <c r="L95" s="22"/>
      <c r="M95" s="22"/>
      <c r="N95" s="22"/>
      <c r="O95" s="22"/>
      <c r="P95" s="22"/>
      <c r="Q95" s="22"/>
      <c r="R95" s="22"/>
      <c r="S95" s="22"/>
      <c r="T95" s="22"/>
      <c r="U95" s="22"/>
      <c r="V95" s="22"/>
      <c r="W95" s="22"/>
      <c r="X95" s="22"/>
      <c r="Y95" s="22"/>
      <c r="Z95" s="22"/>
      <c r="AA95" s="22"/>
      <c r="AB95" s="22"/>
      <c r="AC95" s="88"/>
      <c r="AD95" s="22"/>
      <c r="AE95" s="22"/>
      <c r="AF95" s="22"/>
      <c r="AG95" s="88"/>
      <c r="AH95" s="22"/>
      <c r="AI95" s="22"/>
      <c r="AJ95" s="22"/>
      <c r="AK95" s="22"/>
      <c r="AL95" s="22"/>
      <c r="AM95" s="22"/>
      <c r="AN95" s="22"/>
      <c r="AO95" s="22"/>
      <c r="AP95" s="22"/>
      <c r="AQ95" s="22"/>
      <c r="AR95" s="22"/>
      <c r="AS95" s="22"/>
      <c r="AT95" s="22"/>
      <c r="AU95" s="22"/>
      <c r="AV95" s="22"/>
      <c r="AW95" s="22"/>
      <c r="AX95" s="22"/>
      <c r="AY95" s="22"/>
      <c r="AZ95" s="22"/>
      <c r="BA95" s="22"/>
      <c r="BB95" s="22"/>
      <c r="BD95" s="22"/>
      <c r="BE95" s="22"/>
      <c r="BF95" s="22"/>
      <c r="BG95" s="22"/>
      <c r="BH95" s="22"/>
      <c r="BI95" s="71"/>
      <c r="BJ95" s="22"/>
      <c r="BK95" s="22"/>
      <c r="BL95" s="22"/>
      <c r="BM95" s="52"/>
      <c r="BN95" s="22"/>
      <c r="BO95" s="22"/>
      <c r="BP95" s="22"/>
      <c r="BQ95" s="22"/>
      <c r="BR95" s="22"/>
      <c r="BS95" s="22"/>
      <c r="BT95" s="71"/>
      <c r="BU95" s="71"/>
      <c r="BV95" s="71"/>
      <c r="BW95" s="71"/>
      <c r="BX95" s="71"/>
      <c r="BY95" s="71"/>
      <c r="BZ95" s="71"/>
      <c r="CB95" s="71"/>
      <c r="CC95" s="71"/>
      <c r="CD95" s="92"/>
      <c r="CE95" s="71"/>
      <c r="CF95" s="71"/>
      <c r="CG95" s="71"/>
      <c r="CH95" s="92"/>
      <c r="CI95" s="71"/>
      <c r="CJ95" s="71"/>
      <c r="CK95" s="71"/>
      <c r="CL95" s="71"/>
      <c r="CM95" s="92"/>
      <c r="CN95" s="71"/>
      <c r="CO95" s="71"/>
      <c r="CP95" s="71"/>
      <c r="CQ95" s="71"/>
      <c r="CR95" s="92"/>
      <c r="CS95" s="71"/>
      <c r="CT95" s="71"/>
      <c r="CU95" s="71"/>
      <c r="CV95" s="71"/>
      <c r="CW95" s="71"/>
      <c r="CX95" s="92"/>
      <c r="CY95" s="71"/>
      <c r="CZ95" s="71"/>
      <c r="DA95" s="71"/>
      <c r="DB95" s="71"/>
      <c r="DC95" s="71"/>
      <c r="DD95" s="92"/>
      <c r="DE95" s="71"/>
      <c r="DF95" s="71"/>
      <c r="DG95" s="71"/>
      <c r="DH95" s="71"/>
      <c r="DI95" s="92"/>
      <c r="DO95" s="88"/>
      <c r="DT95" s="189"/>
      <c r="DU95" s="88"/>
      <c r="DV95" s="88"/>
      <c r="DW95" s="88"/>
      <c r="DY95" s="190"/>
      <c r="EA95" s="189"/>
      <c r="EB95" s="88"/>
      <c r="EC95" s="88"/>
      <c r="ED95" s="88"/>
      <c r="EE95" s="88"/>
      <c r="EF95" s="191"/>
      <c r="EG95" s="92"/>
      <c r="EI95" s="189"/>
      <c r="EJ95" s="88"/>
      <c r="EK95" s="88"/>
      <c r="EL95" s="88"/>
      <c r="EM95" s="88"/>
      <c r="EN95" s="88"/>
      <c r="EO95" s="191"/>
      <c r="ET95" s="88"/>
      <c r="EU95" s="88"/>
      <c r="EV95" s="191"/>
      <c r="EY95" s="88"/>
      <c r="EZ95" s="71"/>
      <c r="FB95" s="88"/>
      <c r="FC95" s="88"/>
      <c r="FD95" s="71"/>
      <c r="FF95" s="88"/>
      <c r="FG95" s="88"/>
      <c r="FH95" s="88"/>
      <c r="FI95" s="71"/>
      <c r="FK95" s="88"/>
      <c r="FL95" s="88"/>
      <c r="FM95" s="88"/>
      <c r="FN95" s="71"/>
      <c r="FP95" s="88"/>
      <c r="FQ95" s="88"/>
      <c r="FR95" s="88"/>
      <c r="FS95" s="88"/>
      <c r="FT95" s="71"/>
      <c r="FV95" s="88"/>
      <c r="FW95" s="88"/>
      <c r="FX95" s="88"/>
      <c r="FY95" s="88"/>
      <c r="FZ95" s="71"/>
      <c r="GD95" s="88"/>
      <c r="GE95" s="88"/>
      <c r="GF95" s="88"/>
      <c r="GG95" s="88"/>
      <c r="GH95" s="71"/>
      <c r="GI95" s="92"/>
      <c r="GJ95" s="71"/>
      <c r="GK95" s="71"/>
      <c r="GN95" s="71"/>
      <c r="GR95" s="71"/>
      <c r="GS95" s="71"/>
      <c r="GT95" s="71"/>
      <c r="GU95" s="71"/>
      <c r="GV95" s="71"/>
      <c r="GW95" s="71"/>
      <c r="HC95" s="71"/>
      <c r="HI95" s="71"/>
      <c r="HO95" s="71"/>
      <c r="HV95" s="71"/>
      <c r="HY95" s="71"/>
      <c r="IC95" s="71"/>
      <c r="IH95" s="71"/>
      <c r="IN95" s="71"/>
      <c r="IT95" s="71"/>
      <c r="IZ95" s="71"/>
      <c r="JG95" s="71"/>
      <c r="JH95" s="88"/>
      <c r="JK95" s="88"/>
      <c r="JL95" s="88"/>
    </row>
    <row r="96" spans="1:274" ht="12.75" x14ac:dyDescent="0.2">
      <c r="A96" s="27"/>
      <c r="B96" s="25"/>
      <c r="C96" s="29"/>
      <c r="D96" s="22"/>
      <c r="E96" s="22"/>
      <c r="F96" s="21"/>
      <c r="G96" s="21"/>
      <c r="H96" s="21"/>
      <c r="I96" s="21"/>
      <c r="J96" s="23"/>
      <c r="K96" s="22"/>
      <c r="L96" s="22"/>
      <c r="M96" s="22"/>
      <c r="N96" s="22"/>
      <c r="O96" s="22"/>
      <c r="P96" s="22"/>
      <c r="Q96" s="22"/>
      <c r="R96" s="22"/>
      <c r="S96" s="30"/>
      <c r="T96" s="22"/>
      <c r="U96" s="22"/>
      <c r="V96" s="22"/>
      <c r="W96" s="22"/>
      <c r="X96" s="30"/>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D96" s="22"/>
      <c r="BE96" s="22"/>
      <c r="BF96" s="22"/>
      <c r="BG96" s="22"/>
      <c r="BH96" s="22"/>
      <c r="BI96" s="71"/>
      <c r="BJ96" s="22"/>
      <c r="BK96" s="22"/>
      <c r="BL96" s="22"/>
      <c r="BM96" s="52"/>
      <c r="BN96" s="22"/>
      <c r="BO96" s="22"/>
      <c r="BP96" s="22"/>
      <c r="BQ96" s="22"/>
      <c r="BR96" s="22"/>
      <c r="BS96" s="22"/>
      <c r="BT96" s="71"/>
      <c r="BU96" s="71"/>
      <c r="BV96" s="71"/>
      <c r="BW96" s="71"/>
      <c r="BX96" s="71"/>
      <c r="BY96" s="71"/>
      <c r="BZ96" s="71"/>
      <c r="CB96" s="71"/>
      <c r="CC96" s="71"/>
      <c r="CD96" s="92"/>
      <c r="CE96" s="71"/>
      <c r="CF96" s="71"/>
      <c r="CG96" s="71"/>
      <c r="CH96" s="92"/>
      <c r="CI96" s="71"/>
      <c r="CJ96" s="71"/>
      <c r="CK96" s="71"/>
      <c r="CL96" s="71"/>
      <c r="CM96" s="92"/>
      <c r="CN96" s="71"/>
      <c r="CO96" s="71"/>
      <c r="CP96" s="71"/>
      <c r="CQ96" s="71"/>
      <c r="CR96" s="92"/>
      <c r="CS96" s="71"/>
      <c r="CT96" s="71"/>
      <c r="CU96" s="71"/>
      <c r="CV96" s="71"/>
      <c r="CW96" s="71"/>
      <c r="CX96" s="92"/>
      <c r="CY96" s="71"/>
      <c r="CZ96" s="71"/>
      <c r="DA96" s="71"/>
      <c r="DB96" s="71"/>
      <c r="DC96" s="71"/>
      <c r="DD96" s="92"/>
      <c r="DE96" s="71"/>
      <c r="DF96" s="71"/>
      <c r="DG96" s="71"/>
      <c r="DH96" s="71"/>
      <c r="DI96" s="92"/>
      <c r="DO96" s="88"/>
      <c r="DT96" s="189"/>
      <c r="DU96" s="88"/>
      <c r="DV96" s="88"/>
      <c r="DW96" s="88"/>
      <c r="DY96" s="190"/>
      <c r="EA96" s="189"/>
      <c r="EB96" s="88"/>
      <c r="EC96" s="88"/>
      <c r="ED96" s="88"/>
      <c r="EE96" s="88"/>
      <c r="EF96" s="191"/>
      <c r="EG96" s="92"/>
      <c r="EI96" s="189"/>
      <c r="EJ96" s="88"/>
      <c r="EK96" s="88"/>
      <c r="EL96" s="88"/>
      <c r="EM96" s="88"/>
      <c r="EN96" s="88"/>
      <c r="EO96" s="191"/>
      <c r="ET96" s="88"/>
      <c r="EU96" s="88"/>
      <c r="EV96" s="191"/>
      <c r="EY96" s="88"/>
      <c r="EZ96" s="71"/>
      <c r="FB96" s="88"/>
      <c r="FC96" s="88"/>
      <c r="FD96" s="71"/>
      <c r="FF96" s="88"/>
      <c r="FG96" s="88"/>
      <c r="FH96" s="88"/>
      <c r="FI96" s="71"/>
      <c r="FK96" s="88"/>
      <c r="FL96" s="88"/>
      <c r="FM96" s="88"/>
      <c r="FN96" s="71"/>
      <c r="FP96" s="88"/>
      <c r="FQ96" s="88"/>
      <c r="FR96" s="88"/>
      <c r="FS96" s="88"/>
      <c r="FT96" s="71"/>
      <c r="FV96" s="88"/>
      <c r="FW96" s="88"/>
      <c r="FX96" s="88"/>
      <c r="FY96" s="88"/>
      <c r="FZ96" s="71"/>
      <c r="GD96" s="88"/>
      <c r="GE96" s="88"/>
      <c r="GF96" s="88"/>
      <c r="GG96" s="88"/>
      <c r="GH96" s="71"/>
      <c r="GI96" s="92"/>
      <c r="GJ96" s="71"/>
      <c r="GK96" s="71"/>
      <c r="GN96" s="71"/>
      <c r="GR96" s="71"/>
      <c r="GS96" s="71"/>
      <c r="GT96" s="71"/>
      <c r="GU96" s="71"/>
      <c r="GV96" s="71"/>
      <c r="GW96" s="71"/>
      <c r="HC96" s="71"/>
      <c r="HI96" s="71"/>
      <c r="HO96" s="71"/>
      <c r="HV96" s="71"/>
      <c r="HY96" s="71"/>
      <c r="IC96" s="71"/>
      <c r="IH96" s="71"/>
      <c r="IN96" s="71"/>
      <c r="IT96" s="71"/>
      <c r="IZ96" s="71"/>
      <c r="JG96" s="71"/>
      <c r="JH96" s="88"/>
      <c r="JK96" s="88"/>
      <c r="JL96" s="88"/>
    </row>
    <row r="97" spans="1:71" ht="12.75" x14ac:dyDescent="0.2">
      <c r="A97" s="26"/>
      <c r="B97" s="21"/>
      <c r="C97" s="29"/>
      <c r="D97" s="21"/>
      <c r="E97" s="21"/>
      <c r="F97" s="20"/>
      <c r="G97" s="20"/>
      <c r="H97" s="20"/>
      <c r="I97" s="20"/>
      <c r="J97" s="21"/>
      <c r="K97" s="21"/>
      <c r="L97" s="21"/>
      <c r="M97" s="21"/>
      <c r="N97" s="21"/>
      <c r="O97" s="21"/>
      <c r="P97" s="21"/>
      <c r="Q97" s="21"/>
      <c r="R97" s="21"/>
      <c r="S97" s="21"/>
      <c r="T97" s="21"/>
      <c r="U97" s="21"/>
      <c r="V97" s="21"/>
      <c r="W97" s="21"/>
      <c r="X97" s="21"/>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D97" s="22"/>
      <c r="BE97" s="22"/>
      <c r="BF97" s="22"/>
      <c r="BG97" s="22"/>
      <c r="BH97" s="22"/>
      <c r="BI97" s="71"/>
      <c r="BJ97" s="22"/>
      <c r="BK97" s="22"/>
      <c r="BL97" s="22"/>
      <c r="BM97" s="52"/>
      <c r="BN97" s="22"/>
      <c r="BO97" s="22"/>
      <c r="BP97" s="22"/>
      <c r="BQ97" s="22"/>
      <c r="BR97" s="22"/>
      <c r="BS97" s="22"/>
    </row>
    <row r="98" spans="1:71" ht="12.75" x14ac:dyDescent="0.2">
      <c r="A98" s="26"/>
      <c r="B98" s="25"/>
      <c r="C98" s="28"/>
      <c r="D98" s="22"/>
      <c r="E98" s="22"/>
      <c r="F98" s="21"/>
      <c r="G98" s="21"/>
      <c r="H98" s="21"/>
      <c r="I98" s="21"/>
      <c r="J98" s="23"/>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D98" s="22"/>
      <c r="BE98" s="22"/>
      <c r="BF98" s="22"/>
      <c r="BG98" s="22"/>
      <c r="BH98" s="22"/>
      <c r="BI98" s="71"/>
      <c r="BJ98" s="22"/>
      <c r="BK98" s="22"/>
      <c r="BL98" s="22"/>
      <c r="BM98" s="52"/>
      <c r="BN98" s="22"/>
      <c r="BO98" s="22"/>
      <c r="BP98" s="22"/>
      <c r="BQ98" s="22"/>
      <c r="BR98" s="22"/>
      <c r="BS98" s="22"/>
    </row>
    <row r="99" spans="1:71" ht="12.75" x14ac:dyDescent="0.2">
      <c r="A99" s="26"/>
      <c r="B99" s="25"/>
      <c r="C99" s="28"/>
      <c r="D99" s="22"/>
      <c r="E99" s="22"/>
      <c r="F99" s="21"/>
      <c r="G99" s="21"/>
      <c r="H99" s="21"/>
      <c r="I99" s="21"/>
      <c r="J99" s="23"/>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D99" s="22"/>
      <c r="BE99" s="22"/>
      <c r="BF99" s="22"/>
      <c r="BG99" s="22"/>
      <c r="BH99" s="22"/>
      <c r="BI99" s="71"/>
      <c r="BJ99" s="22"/>
      <c r="BK99" s="22"/>
      <c r="BL99" s="22"/>
      <c r="BM99" s="52"/>
      <c r="BN99" s="22"/>
      <c r="BO99" s="22"/>
      <c r="BP99" s="22"/>
      <c r="BQ99" s="22"/>
      <c r="BR99" s="22"/>
      <c r="BS99" s="22"/>
    </row>
    <row r="100" spans="1:71" ht="12.75" x14ac:dyDescent="0.2">
      <c r="A100" s="26"/>
      <c r="B100" s="25"/>
      <c r="C100" s="28"/>
      <c r="D100" s="22"/>
      <c r="E100" s="22"/>
      <c r="F100" s="21"/>
      <c r="G100" s="21"/>
      <c r="H100" s="21"/>
      <c r="I100" s="21"/>
      <c r="J100" s="23"/>
      <c r="K100" s="22"/>
      <c r="L100" s="22"/>
      <c r="M100" s="22"/>
      <c r="N100" s="22"/>
      <c r="O100" s="22"/>
      <c r="P100" s="22"/>
      <c r="Q100" s="22"/>
      <c r="R100" s="22"/>
      <c r="S100" s="22"/>
      <c r="T100" s="22"/>
      <c r="U100" s="22"/>
      <c r="V100" s="22"/>
      <c r="W100" s="22"/>
      <c r="X100" s="22"/>
      <c r="Y100" s="20"/>
      <c r="Z100" s="20"/>
      <c r="AA100" s="20"/>
      <c r="AB100" s="20"/>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D100" s="22"/>
      <c r="BE100" s="22"/>
      <c r="BF100" s="22"/>
      <c r="BG100" s="22"/>
      <c r="BH100" s="22"/>
      <c r="BI100" s="71"/>
      <c r="BJ100" s="22"/>
      <c r="BK100" s="22"/>
      <c r="BL100" s="22"/>
      <c r="BM100" s="52"/>
      <c r="BN100" s="22"/>
      <c r="BO100" s="22"/>
      <c r="BP100" s="22"/>
      <c r="BQ100" s="22"/>
      <c r="BR100" s="22"/>
      <c r="BS100" s="22"/>
    </row>
    <row r="101" spans="1:71" ht="12.75" x14ac:dyDescent="0.2">
      <c r="A101" s="26"/>
      <c r="B101" s="21"/>
      <c r="C101" s="28"/>
      <c r="D101" s="22"/>
      <c r="E101" s="22"/>
      <c r="F101" s="88"/>
      <c r="G101" s="88"/>
      <c r="H101" s="88"/>
      <c r="I101" s="88"/>
      <c r="J101" s="71"/>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D101" s="22"/>
      <c r="BE101" s="22"/>
      <c r="BF101" s="22"/>
      <c r="BG101" s="22"/>
      <c r="BH101" s="22"/>
      <c r="BI101" s="71"/>
      <c r="BJ101" s="22"/>
      <c r="BK101" s="22"/>
      <c r="BL101" s="22"/>
      <c r="BM101" s="52"/>
      <c r="BN101" s="22"/>
      <c r="BO101" s="22"/>
      <c r="BP101" s="22"/>
      <c r="BQ101" s="22"/>
      <c r="BR101" s="22"/>
      <c r="BS101" s="22"/>
    </row>
    <row r="102" spans="1:71" ht="12.75" x14ac:dyDescent="0.2">
      <c r="A102" s="27"/>
      <c r="B102" s="20"/>
      <c r="C102" s="29"/>
      <c r="D102" s="22"/>
      <c r="E102" s="22"/>
      <c r="F102" s="88"/>
      <c r="G102" s="88"/>
      <c r="H102" s="88"/>
      <c r="I102" s="88"/>
      <c r="J102" s="71"/>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D102" s="22"/>
      <c r="BE102" s="22"/>
      <c r="BF102" s="22"/>
      <c r="BG102" s="22"/>
      <c r="BH102" s="22"/>
      <c r="BI102" s="71"/>
      <c r="BJ102" s="22"/>
      <c r="BK102" s="22"/>
      <c r="BL102" s="22"/>
      <c r="BM102" s="52"/>
      <c r="BN102" s="22"/>
      <c r="BO102" s="22"/>
      <c r="BP102" s="22"/>
      <c r="BQ102" s="22"/>
      <c r="BR102" s="22"/>
      <c r="BS102" s="22"/>
    </row>
  </sheetData>
  <autoFilter ref="A7:JH80" xr:uid="{00000000-0009-0000-0000-000000000000}"/>
  <mergeCells count="2">
    <mergeCell ref="A1:JO1"/>
    <mergeCell ref="A2:JO2"/>
  </mergeCells>
  <phoneticPr fontId="5" type="noConversion"/>
  <pageMargins left="0.25" right="0.25" top="0.5" bottom="0.5" header="0.3" footer="0.3"/>
  <pageSetup scale="60" fitToHeight="0" orientation="landscape" r:id="rId1"/>
  <headerFooter alignWithMargins="0">
    <oddFooter>&amp;R&amp;8&amp;Z&amp;F Budget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5CCD9-76FB-40B8-BA42-C1D4CB14D45C}">
  <sheetPr>
    <pageSetUpPr fitToPage="1"/>
  </sheetPr>
  <dimension ref="A1:D22"/>
  <sheetViews>
    <sheetView zoomScaleNormal="100" workbookViewId="0"/>
  </sheetViews>
  <sheetFormatPr defaultColWidth="9.140625" defaultRowHeight="15" x14ac:dyDescent="0.25"/>
  <cols>
    <col min="1" max="1" width="12" style="180" customWidth="1"/>
    <col min="2" max="2" width="12.5703125" style="184" bestFit="1" customWidth="1"/>
    <col min="3" max="3" width="24.28515625" style="180" bestFit="1" customWidth="1"/>
    <col min="4" max="4" width="57.7109375" style="165" customWidth="1"/>
    <col min="5" max="16384" width="9.140625" style="180"/>
  </cols>
  <sheetData>
    <row r="1" spans="1:4" x14ac:dyDescent="0.25">
      <c r="A1" s="183" t="s">
        <v>706</v>
      </c>
    </row>
    <row r="3" spans="1:4" x14ac:dyDescent="0.25">
      <c r="A3" s="124" t="s">
        <v>707</v>
      </c>
      <c r="B3" s="102" t="s">
        <v>708</v>
      </c>
      <c r="C3" s="181" t="s">
        <v>709</v>
      </c>
      <c r="D3" s="157" t="s">
        <v>710</v>
      </c>
    </row>
    <row r="4" spans="1:4" x14ac:dyDescent="0.25">
      <c r="A4" s="126" t="s">
        <v>266</v>
      </c>
      <c r="B4" s="127">
        <v>600000</v>
      </c>
      <c r="C4" s="182"/>
      <c r="D4" s="101" t="s">
        <v>711</v>
      </c>
    </row>
    <row r="5" spans="1:4" x14ac:dyDescent="0.25">
      <c r="A5" s="126" t="s">
        <v>266</v>
      </c>
      <c r="B5" s="127">
        <v>440000</v>
      </c>
      <c r="C5" s="182" t="s">
        <v>712</v>
      </c>
      <c r="D5" s="101" t="s">
        <v>713</v>
      </c>
    </row>
    <row r="6" spans="1:4" ht="30" x14ac:dyDescent="0.25">
      <c r="A6" s="126" t="s">
        <v>313</v>
      </c>
      <c r="B6" s="127">
        <v>500000</v>
      </c>
      <c r="C6" s="126" t="s">
        <v>714</v>
      </c>
      <c r="D6" s="101" t="s">
        <v>715</v>
      </c>
    </row>
    <row r="7" spans="1:4" ht="30" x14ac:dyDescent="0.25">
      <c r="A7" s="126" t="s">
        <v>313</v>
      </c>
      <c r="B7" s="127">
        <v>500000</v>
      </c>
      <c r="C7" s="126" t="s">
        <v>716</v>
      </c>
      <c r="D7" s="101" t="s">
        <v>717</v>
      </c>
    </row>
    <row r="8" spans="1:4" ht="30" x14ac:dyDescent="0.25">
      <c r="A8" s="103" t="s">
        <v>359</v>
      </c>
      <c r="B8" s="104">
        <v>1000000</v>
      </c>
      <c r="C8" s="125" t="s">
        <v>718</v>
      </c>
      <c r="D8" s="101" t="s">
        <v>719</v>
      </c>
    </row>
    <row r="9" spans="1:4" ht="30" x14ac:dyDescent="0.25">
      <c r="A9" s="103" t="s">
        <v>438</v>
      </c>
      <c r="B9" s="127">
        <v>110000000</v>
      </c>
      <c r="C9" s="126"/>
      <c r="D9" s="101" t="s">
        <v>720</v>
      </c>
    </row>
    <row r="10" spans="1:4" ht="30" x14ac:dyDescent="0.25">
      <c r="A10" s="103" t="s">
        <v>438</v>
      </c>
      <c r="B10" s="104">
        <v>700000</v>
      </c>
      <c r="C10" s="125" t="s">
        <v>721</v>
      </c>
      <c r="D10" s="101" t="s">
        <v>722</v>
      </c>
    </row>
    <row r="11" spans="1:4" ht="30" x14ac:dyDescent="0.25">
      <c r="A11" s="103" t="s">
        <v>473</v>
      </c>
      <c r="B11" s="104">
        <v>10500000</v>
      </c>
      <c r="C11" s="125" t="s">
        <v>723</v>
      </c>
      <c r="D11" s="101" t="s">
        <v>724</v>
      </c>
    </row>
    <row r="12" spans="1:4" ht="30" x14ac:dyDescent="0.25">
      <c r="A12" s="103" t="s">
        <v>473</v>
      </c>
      <c r="B12" s="104">
        <v>500000</v>
      </c>
      <c r="C12" s="125" t="s">
        <v>725</v>
      </c>
      <c r="D12" s="101" t="s">
        <v>726</v>
      </c>
    </row>
    <row r="13" spans="1:4" ht="90" x14ac:dyDescent="0.25">
      <c r="A13" s="103" t="s">
        <v>473</v>
      </c>
      <c r="B13" s="104">
        <v>200000</v>
      </c>
      <c r="C13" s="125"/>
      <c r="D13" s="101" t="s">
        <v>727</v>
      </c>
    </row>
    <row r="14" spans="1:4" ht="30" x14ac:dyDescent="0.25">
      <c r="A14" s="103" t="s">
        <v>515</v>
      </c>
      <c r="B14" s="104">
        <v>150000</v>
      </c>
      <c r="C14" s="101" t="s">
        <v>728</v>
      </c>
      <c r="D14" s="101" t="s">
        <v>729</v>
      </c>
    </row>
    <row r="15" spans="1:4" ht="30" x14ac:dyDescent="0.25">
      <c r="A15" s="103" t="s">
        <v>604</v>
      </c>
      <c r="B15" s="104">
        <v>100000</v>
      </c>
      <c r="C15" s="101" t="s">
        <v>730</v>
      </c>
      <c r="D15" s="101" t="s">
        <v>731</v>
      </c>
    </row>
    <row r="16" spans="1:4" ht="45" x14ac:dyDescent="0.25">
      <c r="A16" s="126" t="s">
        <v>667</v>
      </c>
      <c r="B16" s="127">
        <v>1000000</v>
      </c>
      <c r="C16" s="126"/>
      <c r="D16" s="101" t="s">
        <v>732</v>
      </c>
    </row>
    <row r="17" spans="1:4" ht="45" x14ac:dyDescent="0.25">
      <c r="A17" s="126" t="s">
        <v>672</v>
      </c>
      <c r="B17" s="127">
        <v>7500000</v>
      </c>
      <c r="C17" s="126"/>
      <c r="D17" s="101" t="s">
        <v>733</v>
      </c>
    </row>
    <row r="18" spans="1:4" ht="30" x14ac:dyDescent="0.25">
      <c r="A18" s="126" t="s">
        <v>672</v>
      </c>
      <c r="B18" s="127">
        <v>7500000</v>
      </c>
      <c r="C18" s="126"/>
      <c r="D18" s="101" t="s">
        <v>734</v>
      </c>
    </row>
    <row r="19" spans="1:4" x14ac:dyDescent="0.25">
      <c r="A19" s="126"/>
      <c r="B19" s="127"/>
      <c r="C19" s="126"/>
      <c r="D19" s="101"/>
    </row>
    <row r="20" spans="1:4" x14ac:dyDescent="0.25">
      <c r="A20" s="126"/>
      <c r="B20" s="127"/>
      <c r="C20" s="126"/>
      <c r="D20" s="101"/>
    </row>
    <row r="21" spans="1:4" x14ac:dyDescent="0.25">
      <c r="A21" s="126"/>
      <c r="B21" s="127"/>
      <c r="C21" s="126"/>
      <c r="D21" s="101"/>
    </row>
    <row r="22" spans="1:4" x14ac:dyDescent="0.25">
      <c r="A22" s="126"/>
      <c r="B22" s="127"/>
      <c r="C22" s="126"/>
      <c r="D22" s="10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7E143-70B5-45B5-BCFF-FE58D81AEDF2}">
  <dimension ref="A1:K107"/>
  <sheetViews>
    <sheetView workbookViewId="0">
      <selection activeCell="C99" sqref="C99"/>
    </sheetView>
  </sheetViews>
  <sheetFormatPr defaultRowHeight="12.75" x14ac:dyDescent="0.2"/>
  <cols>
    <col min="1" max="1" width="10.85546875" customWidth="1"/>
    <col min="2" max="2" width="11.5703125" style="177" bestFit="1" customWidth="1"/>
    <col min="3" max="3" width="35.85546875" style="68" customWidth="1"/>
    <col min="4" max="4" width="92.5703125" style="68" customWidth="1"/>
    <col min="5" max="5" width="10.28515625" bestFit="1" customWidth="1"/>
    <col min="9" max="9" width="37.140625" customWidth="1"/>
  </cols>
  <sheetData>
    <row r="1" spans="1:4" ht="15" x14ac:dyDescent="0.25">
      <c r="A1" s="156" t="s">
        <v>735</v>
      </c>
      <c r="C1" s="165"/>
      <c r="D1" s="165"/>
    </row>
    <row r="2" spans="1:4" ht="15" x14ac:dyDescent="0.25">
      <c r="C2" s="165"/>
      <c r="D2" s="165"/>
    </row>
    <row r="3" spans="1:4" ht="15" x14ac:dyDescent="0.25">
      <c r="A3" s="124" t="s">
        <v>707</v>
      </c>
      <c r="B3" s="178" t="s">
        <v>708</v>
      </c>
      <c r="C3" s="139" t="s">
        <v>709</v>
      </c>
      <c r="D3" s="157" t="s">
        <v>710</v>
      </c>
    </row>
    <row r="4" spans="1:4" ht="60" x14ac:dyDescent="0.25">
      <c r="A4" s="126" t="s">
        <v>214</v>
      </c>
      <c r="B4" s="179">
        <v>100000</v>
      </c>
      <c r="C4" s="125"/>
      <c r="D4" s="101" t="s">
        <v>736</v>
      </c>
    </row>
    <row r="5" spans="1:4" ht="60" x14ac:dyDescent="0.25">
      <c r="A5" s="126" t="s">
        <v>214</v>
      </c>
      <c r="B5" s="179">
        <v>200000</v>
      </c>
      <c r="C5" s="125"/>
      <c r="D5" s="101" t="s">
        <v>737</v>
      </c>
    </row>
    <row r="6" spans="1:4" ht="15" x14ac:dyDescent="0.25">
      <c r="A6" s="126" t="s">
        <v>266</v>
      </c>
      <c r="B6" s="179">
        <v>600000</v>
      </c>
      <c r="C6" s="125"/>
      <c r="D6" s="101" t="s">
        <v>711</v>
      </c>
    </row>
    <row r="7" spans="1:4" ht="15" x14ac:dyDescent="0.25">
      <c r="A7" s="126" t="s">
        <v>266</v>
      </c>
      <c r="B7" s="179">
        <v>440000</v>
      </c>
      <c r="C7" s="125" t="s">
        <v>712</v>
      </c>
      <c r="D7" s="101" t="s">
        <v>713</v>
      </c>
    </row>
    <row r="8" spans="1:4" ht="15" x14ac:dyDescent="0.25">
      <c r="A8" s="77" t="s">
        <v>306</v>
      </c>
      <c r="B8" s="164">
        <v>25000</v>
      </c>
      <c r="C8" s="101" t="s">
        <v>738</v>
      </c>
      <c r="D8" s="101" t="s">
        <v>739</v>
      </c>
    </row>
    <row r="9" spans="1:4" ht="15" x14ac:dyDescent="0.25">
      <c r="A9" s="77" t="s">
        <v>306</v>
      </c>
      <c r="B9" s="164">
        <v>25000</v>
      </c>
      <c r="C9" s="101" t="s">
        <v>740</v>
      </c>
      <c r="D9" s="101" t="s">
        <v>741</v>
      </c>
    </row>
    <row r="10" spans="1:4" ht="15" x14ac:dyDescent="0.25">
      <c r="A10" s="77" t="s">
        <v>306</v>
      </c>
      <c r="B10" s="164">
        <v>150000</v>
      </c>
      <c r="C10" s="101" t="s">
        <v>742</v>
      </c>
      <c r="D10" s="101" t="s">
        <v>743</v>
      </c>
    </row>
    <row r="11" spans="1:4" ht="30" x14ac:dyDescent="0.25">
      <c r="A11" s="77" t="s">
        <v>306</v>
      </c>
      <c r="B11" s="164">
        <v>25000</v>
      </c>
      <c r="C11" s="101" t="s">
        <v>744</v>
      </c>
      <c r="D11" s="101" t="s">
        <v>745</v>
      </c>
    </row>
    <row r="12" spans="1:4" ht="30" x14ac:dyDescent="0.25">
      <c r="A12" s="77" t="s">
        <v>306</v>
      </c>
      <c r="B12" s="164">
        <v>100000</v>
      </c>
      <c r="C12" s="101" t="s">
        <v>746</v>
      </c>
      <c r="D12" s="101" t="s">
        <v>747</v>
      </c>
    </row>
    <row r="13" spans="1:4" ht="15" x14ac:dyDescent="0.25">
      <c r="A13" s="77" t="s">
        <v>306</v>
      </c>
      <c r="B13" s="164">
        <v>75000</v>
      </c>
      <c r="C13" s="101" t="s">
        <v>748</v>
      </c>
      <c r="D13" s="101" t="s">
        <v>749</v>
      </c>
    </row>
    <row r="14" spans="1:4" ht="30" x14ac:dyDescent="0.25">
      <c r="A14" s="77" t="s">
        <v>306</v>
      </c>
      <c r="B14" s="164">
        <v>25000</v>
      </c>
      <c r="C14" s="101" t="s">
        <v>750</v>
      </c>
      <c r="D14" s="101" t="s">
        <v>751</v>
      </c>
    </row>
    <row r="15" spans="1:4" ht="30" x14ac:dyDescent="0.25">
      <c r="A15" s="77" t="s">
        <v>306</v>
      </c>
      <c r="B15" s="164">
        <v>50000</v>
      </c>
      <c r="C15" s="101" t="s">
        <v>752</v>
      </c>
      <c r="D15" s="101" t="s">
        <v>753</v>
      </c>
    </row>
    <row r="16" spans="1:4" ht="15" x14ac:dyDescent="0.25">
      <c r="A16" s="77" t="s">
        <v>306</v>
      </c>
      <c r="B16" s="164">
        <v>50000</v>
      </c>
      <c r="C16" s="101" t="s">
        <v>754</v>
      </c>
      <c r="D16" s="101" t="s">
        <v>755</v>
      </c>
    </row>
    <row r="17" spans="1:4" ht="15" x14ac:dyDescent="0.25">
      <c r="A17" s="77" t="s">
        <v>306</v>
      </c>
      <c r="B17" s="164">
        <v>10000</v>
      </c>
      <c r="C17" s="101" t="s">
        <v>756</v>
      </c>
      <c r="D17" s="101" t="s">
        <v>757</v>
      </c>
    </row>
    <row r="18" spans="1:4" ht="15" x14ac:dyDescent="0.25">
      <c r="A18" s="77" t="s">
        <v>306</v>
      </c>
      <c r="B18" s="164">
        <v>50000</v>
      </c>
      <c r="C18" s="101" t="s">
        <v>758</v>
      </c>
      <c r="D18" s="101"/>
    </row>
    <row r="19" spans="1:4" ht="30" x14ac:dyDescent="0.25">
      <c r="A19" s="77" t="s">
        <v>306</v>
      </c>
      <c r="B19" s="164">
        <v>50000</v>
      </c>
      <c r="C19" s="101" t="s">
        <v>759</v>
      </c>
      <c r="D19" s="101" t="s">
        <v>760</v>
      </c>
    </row>
    <row r="20" spans="1:4" ht="30" x14ac:dyDescent="0.25">
      <c r="A20" s="77" t="s">
        <v>306</v>
      </c>
      <c r="B20" s="164">
        <v>75000</v>
      </c>
      <c r="C20" s="101" t="s">
        <v>761</v>
      </c>
      <c r="D20" s="101" t="s">
        <v>762</v>
      </c>
    </row>
    <row r="21" spans="1:4" ht="15" x14ac:dyDescent="0.25">
      <c r="A21" s="77" t="s">
        <v>306</v>
      </c>
      <c r="B21" s="164">
        <v>25000</v>
      </c>
      <c r="C21" s="101" t="s">
        <v>763</v>
      </c>
      <c r="D21" s="101" t="s">
        <v>764</v>
      </c>
    </row>
    <row r="22" spans="1:4" ht="15" x14ac:dyDescent="0.25">
      <c r="A22" s="77" t="s">
        <v>306</v>
      </c>
      <c r="B22" s="164">
        <v>25000</v>
      </c>
      <c r="C22" s="101" t="s">
        <v>765</v>
      </c>
      <c r="D22" s="101" t="s">
        <v>766</v>
      </c>
    </row>
    <row r="23" spans="1:4" ht="15" x14ac:dyDescent="0.25">
      <c r="A23" s="77" t="s">
        <v>306</v>
      </c>
      <c r="B23" s="164">
        <v>10000</v>
      </c>
      <c r="C23" s="101" t="s">
        <v>767</v>
      </c>
      <c r="D23" s="101" t="s">
        <v>768</v>
      </c>
    </row>
    <row r="24" spans="1:4" ht="15" x14ac:dyDescent="0.25">
      <c r="A24" s="77" t="s">
        <v>306</v>
      </c>
      <c r="B24" s="164">
        <v>40000</v>
      </c>
      <c r="C24" s="101" t="s">
        <v>769</v>
      </c>
      <c r="D24" s="101" t="s">
        <v>770</v>
      </c>
    </row>
    <row r="25" spans="1:4" ht="15" x14ac:dyDescent="0.25">
      <c r="A25" s="77" t="s">
        <v>306</v>
      </c>
      <c r="B25" s="164">
        <v>30000</v>
      </c>
      <c r="C25" s="101" t="s">
        <v>771</v>
      </c>
      <c r="D25" s="101" t="s">
        <v>772</v>
      </c>
    </row>
    <row r="26" spans="1:4" ht="30" x14ac:dyDescent="0.25">
      <c r="A26" s="77" t="s">
        <v>306</v>
      </c>
      <c r="B26" s="164">
        <v>80000</v>
      </c>
      <c r="C26" s="101" t="s">
        <v>773</v>
      </c>
      <c r="D26" s="103" t="s">
        <v>774</v>
      </c>
    </row>
    <row r="27" spans="1:4" ht="45" x14ac:dyDescent="0.25">
      <c r="A27" s="77" t="s">
        <v>306</v>
      </c>
      <c r="B27" s="164">
        <v>50000</v>
      </c>
      <c r="C27" s="101" t="s">
        <v>775</v>
      </c>
      <c r="D27" s="101" t="s">
        <v>776</v>
      </c>
    </row>
    <row r="28" spans="1:4" ht="15" x14ac:dyDescent="0.25">
      <c r="A28" s="77" t="s">
        <v>306</v>
      </c>
      <c r="B28" s="164">
        <v>100000</v>
      </c>
      <c r="C28" s="101" t="s">
        <v>777</v>
      </c>
      <c r="D28" s="101" t="s">
        <v>778</v>
      </c>
    </row>
    <row r="29" spans="1:4" ht="75" x14ac:dyDescent="0.25">
      <c r="A29" s="77" t="s">
        <v>306</v>
      </c>
      <c r="B29" s="164">
        <v>200000</v>
      </c>
      <c r="C29" s="101" t="s">
        <v>779</v>
      </c>
      <c r="D29" s="101" t="s">
        <v>780</v>
      </c>
    </row>
    <row r="30" spans="1:4" ht="15" x14ac:dyDescent="0.25">
      <c r="A30" s="77" t="s">
        <v>306</v>
      </c>
      <c r="B30" s="164">
        <v>50000</v>
      </c>
      <c r="C30" s="101" t="s">
        <v>781</v>
      </c>
      <c r="D30" s="101" t="s">
        <v>782</v>
      </c>
    </row>
    <row r="31" spans="1:4" ht="15" x14ac:dyDescent="0.25">
      <c r="A31" s="77" t="s">
        <v>306</v>
      </c>
      <c r="B31" s="164">
        <v>25000</v>
      </c>
      <c r="C31" s="101" t="s">
        <v>783</v>
      </c>
      <c r="D31" s="101" t="s">
        <v>784</v>
      </c>
    </row>
    <row r="32" spans="1:4" ht="15" x14ac:dyDescent="0.25">
      <c r="A32" s="77" t="s">
        <v>306</v>
      </c>
      <c r="B32" s="164">
        <v>550000</v>
      </c>
      <c r="C32" s="101" t="s">
        <v>785</v>
      </c>
      <c r="D32" s="101" t="s">
        <v>786</v>
      </c>
    </row>
    <row r="33" spans="1:11" ht="30" x14ac:dyDescent="0.25">
      <c r="A33" s="77" t="s">
        <v>306</v>
      </c>
      <c r="B33" s="164">
        <v>10000</v>
      </c>
      <c r="C33" s="101" t="s">
        <v>787</v>
      </c>
      <c r="D33" s="101" t="s">
        <v>788</v>
      </c>
    </row>
    <row r="34" spans="1:11" ht="30" x14ac:dyDescent="0.25">
      <c r="A34" s="77" t="s">
        <v>306</v>
      </c>
      <c r="B34" s="164">
        <v>125000</v>
      </c>
      <c r="C34" s="101" t="s">
        <v>789</v>
      </c>
      <c r="D34" s="101" t="s">
        <v>790</v>
      </c>
    </row>
    <row r="35" spans="1:11" ht="30" x14ac:dyDescent="0.25">
      <c r="A35" s="77" t="s">
        <v>306</v>
      </c>
      <c r="B35" s="164">
        <v>100000</v>
      </c>
      <c r="C35" s="101" t="s">
        <v>791</v>
      </c>
      <c r="D35" s="101" t="s">
        <v>792</v>
      </c>
    </row>
    <row r="36" spans="1:11" ht="30" x14ac:dyDescent="0.25">
      <c r="A36" s="77" t="s">
        <v>306</v>
      </c>
      <c r="B36" s="164">
        <v>15000</v>
      </c>
      <c r="C36" s="101" t="s">
        <v>793</v>
      </c>
      <c r="D36" s="101" t="s">
        <v>794</v>
      </c>
    </row>
    <row r="37" spans="1:11" ht="15" x14ac:dyDescent="0.25">
      <c r="A37" s="77" t="s">
        <v>306</v>
      </c>
      <c r="B37" s="164">
        <v>60000</v>
      </c>
      <c r="C37" s="101" t="s">
        <v>795</v>
      </c>
      <c r="D37" s="101" t="s">
        <v>796</v>
      </c>
    </row>
    <row r="38" spans="1:11" ht="45" x14ac:dyDescent="0.25">
      <c r="A38" s="77" t="s">
        <v>306</v>
      </c>
      <c r="B38" s="164">
        <v>320000</v>
      </c>
      <c r="C38" s="101" t="s">
        <v>797</v>
      </c>
      <c r="D38" s="101" t="s">
        <v>798</v>
      </c>
    </row>
    <row r="39" spans="1:11" ht="30" x14ac:dyDescent="0.25">
      <c r="A39" s="77" t="s">
        <v>306</v>
      </c>
      <c r="B39" s="164">
        <v>250000</v>
      </c>
      <c r="C39" s="101" t="s">
        <v>799</v>
      </c>
      <c r="D39" s="101" t="s">
        <v>800</v>
      </c>
    </row>
    <row r="40" spans="1:11" ht="30" x14ac:dyDescent="0.25">
      <c r="A40" s="77" t="s">
        <v>306</v>
      </c>
      <c r="B40" s="164">
        <v>25000</v>
      </c>
      <c r="C40" s="101" t="s">
        <v>801</v>
      </c>
      <c r="D40" s="101"/>
      <c r="G40" s="172"/>
      <c r="H40" s="172"/>
      <c r="I40" s="172"/>
      <c r="J40" s="172"/>
      <c r="K40" s="172"/>
    </row>
    <row r="41" spans="1:11" ht="30" x14ac:dyDescent="0.25">
      <c r="A41" s="126" t="s">
        <v>306</v>
      </c>
      <c r="B41" s="179">
        <v>300000</v>
      </c>
      <c r="C41" s="125" t="s">
        <v>802</v>
      </c>
      <c r="D41" s="101" t="s">
        <v>803</v>
      </c>
      <c r="G41" s="173"/>
      <c r="H41" s="174"/>
      <c r="I41" s="175"/>
      <c r="J41" s="176"/>
      <c r="K41" s="172"/>
    </row>
    <row r="42" spans="1:11" ht="30" x14ac:dyDescent="0.25">
      <c r="A42" s="126" t="s">
        <v>306</v>
      </c>
      <c r="B42" s="179">
        <v>250000</v>
      </c>
      <c r="C42" s="125" t="s">
        <v>804</v>
      </c>
      <c r="D42" s="101" t="s">
        <v>805</v>
      </c>
      <c r="G42" s="173"/>
      <c r="H42" s="174"/>
      <c r="I42" s="175"/>
      <c r="J42" s="176"/>
      <c r="K42" s="172"/>
    </row>
    <row r="43" spans="1:11" ht="30" x14ac:dyDescent="0.25">
      <c r="A43" s="126" t="s">
        <v>306</v>
      </c>
      <c r="B43" s="179">
        <v>100000</v>
      </c>
      <c r="C43" s="125" t="s">
        <v>806</v>
      </c>
      <c r="D43" s="101" t="s">
        <v>807</v>
      </c>
    </row>
    <row r="44" spans="1:11" ht="45" x14ac:dyDescent="0.25">
      <c r="A44" s="126" t="s">
        <v>306</v>
      </c>
      <c r="B44" s="179">
        <v>350000</v>
      </c>
      <c r="C44" s="125" t="s">
        <v>808</v>
      </c>
      <c r="D44" s="101" t="s">
        <v>809</v>
      </c>
      <c r="E44" s="147">
        <f>350000/7</f>
        <v>50000</v>
      </c>
      <c r="F44" t="s">
        <v>810</v>
      </c>
    </row>
    <row r="45" spans="1:11" ht="15" x14ac:dyDescent="0.25">
      <c r="A45" s="126" t="s">
        <v>306</v>
      </c>
      <c r="B45" s="179">
        <v>50000</v>
      </c>
      <c r="C45" s="125" t="s">
        <v>811</v>
      </c>
      <c r="D45" s="101" t="s">
        <v>812</v>
      </c>
    </row>
    <row r="46" spans="1:11" ht="15" x14ac:dyDescent="0.25">
      <c r="A46" s="126" t="s">
        <v>306</v>
      </c>
      <c r="B46" s="179">
        <v>30000</v>
      </c>
      <c r="C46" s="125" t="s">
        <v>813</v>
      </c>
      <c r="D46" s="101" t="s">
        <v>814</v>
      </c>
    </row>
    <row r="47" spans="1:11" ht="15" x14ac:dyDescent="0.25">
      <c r="A47" s="126" t="s">
        <v>306</v>
      </c>
      <c r="B47" s="179">
        <v>50000</v>
      </c>
      <c r="C47" s="125" t="s">
        <v>815</v>
      </c>
      <c r="D47" s="101" t="s">
        <v>816</v>
      </c>
    </row>
    <row r="48" spans="1:11" ht="30" x14ac:dyDescent="0.25">
      <c r="A48" s="77" t="s">
        <v>306</v>
      </c>
      <c r="B48" s="164">
        <v>25000</v>
      </c>
      <c r="C48" s="125" t="s">
        <v>817</v>
      </c>
      <c r="D48" s="101" t="s">
        <v>818</v>
      </c>
    </row>
    <row r="49" spans="1:11" ht="15" x14ac:dyDescent="0.25">
      <c r="A49" s="126" t="s">
        <v>306</v>
      </c>
      <c r="B49" s="179">
        <v>20000</v>
      </c>
      <c r="C49" s="125" t="s">
        <v>819</v>
      </c>
      <c r="D49" s="101" t="s">
        <v>820</v>
      </c>
    </row>
    <row r="50" spans="1:11" ht="45" x14ac:dyDescent="0.25">
      <c r="A50" s="126" t="s">
        <v>306</v>
      </c>
      <c r="B50" s="179">
        <v>50000</v>
      </c>
      <c r="C50" s="125" t="s">
        <v>821</v>
      </c>
      <c r="D50" s="101" t="s">
        <v>822</v>
      </c>
    </row>
    <row r="51" spans="1:11" ht="15" x14ac:dyDescent="0.25">
      <c r="A51" s="126" t="s">
        <v>306</v>
      </c>
      <c r="B51" s="179">
        <v>25000</v>
      </c>
      <c r="C51" s="125" t="s">
        <v>823</v>
      </c>
      <c r="D51" s="101" t="s">
        <v>824</v>
      </c>
    </row>
    <row r="52" spans="1:11" ht="15" x14ac:dyDescent="0.25">
      <c r="A52" s="126" t="s">
        <v>306</v>
      </c>
      <c r="B52" s="179">
        <v>200000</v>
      </c>
      <c r="C52" s="125" t="s">
        <v>825</v>
      </c>
      <c r="D52" s="101"/>
    </row>
    <row r="53" spans="1:11" ht="30" x14ac:dyDescent="0.25">
      <c r="A53" s="126" t="s">
        <v>306</v>
      </c>
      <c r="B53" s="179">
        <v>50000</v>
      </c>
      <c r="C53" s="125" t="s">
        <v>826</v>
      </c>
      <c r="D53" s="101" t="s">
        <v>827</v>
      </c>
    </row>
    <row r="54" spans="1:11" ht="15" x14ac:dyDescent="0.25">
      <c r="A54" s="126" t="s">
        <v>306</v>
      </c>
      <c r="B54" s="179">
        <v>50000</v>
      </c>
      <c r="C54" s="125" t="s">
        <v>828</v>
      </c>
      <c r="D54" s="101" t="s">
        <v>829</v>
      </c>
    </row>
    <row r="55" spans="1:11" ht="30" x14ac:dyDescent="0.25">
      <c r="A55" s="126" t="s">
        <v>306</v>
      </c>
      <c r="B55" s="179">
        <v>25000</v>
      </c>
      <c r="C55" s="125" t="s">
        <v>830</v>
      </c>
      <c r="D55" s="101" t="s">
        <v>831</v>
      </c>
    </row>
    <row r="56" spans="1:11" ht="30" x14ac:dyDescent="0.25">
      <c r="A56" s="126" t="s">
        <v>306</v>
      </c>
      <c r="B56" s="179">
        <v>50000</v>
      </c>
      <c r="C56" s="125" t="s">
        <v>832</v>
      </c>
      <c r="D56" s="101" t="s">
        <v>833</v>
      </c>
    </row>
    <row r="57" spans="1:11" ht="15" x14ac:dyDescent="0.25">
      <c r="A57" s="126" t="s">
        <v>306</v>
      </c>
      <c r="B57" s="179">
        <v>50000</v>
      </c>
      <c r="C57" s="125" t="s">
        <v>834</v>
      </c>
      <c r="D57" s="101" t="s">
        <v>835</v>
      </c>
    </row>
    <row r="58" spans="1:11" ht="15" x14ac:dyDescent="0.25">
      <c r="A58" s="126" t="s">
        <v>306</v>
      </c>
      <c r="B58" s="179">
        <v>200000</v>
      </c>
      <c r="C58" s="125" t="s">
        <v>836</v>
      </c>
      <c r="D58" s="101" t="s">
        <v>837</v>
      </c>
    </row>
    <row r="59" spans="1:11" ht="15" x14ac:dyDescent="0.25">
      <c r="A59" s="126" t="s">
        <v>306</v>
      </c>
      <c r="B59" s="179">
        <v>25000</v>
      </c>
      <c r="C59" s="125" t="s">
        <v>838</v>
      </c>
      <c r="D59" s="101"/>
    </row>
    <row r="60" spans="1:11" ht="45" x14ac:dyDescent="0.25">
      <c r="A60" s="126" t="s">
        <v>306</v>
      </c>
      <c r="B60" s="179">
        <v>30000</v>
      </c>
      <c r="C60" s="125" t="s">
        <v>839</v>
      </c>
      <c r="D60" s="101" t="s">
        <v>840</v>
      </c>
      <c r="G60" s="172"/>
      <c r="H60" s="172"/>
      <c r="I60" s="172"/>
      <c r="J60" s="172"/>
      <c r="K60" s="172"/>
    </row>
    <row r="61" spans="1:11" ht="30" x14ac:dyDescent="0.25">
      <c r="A61" s="126" t="s">
        <v>306</v>
      </c>
      <c r="B61" s="179">
        <v>250000</v>
      </c>
      <c r="C61" s="125" t="s">
        <v>841</v>
      </c>
      <c r="D61" s="101" t="s">
        <v>842</v>
      </c>
      <c r="G61" s="172"/>
      <c r="H61" s="172"/>
      <c r="I61" s="172"/>
      <c r="J61" s="172"/>
      <c r="K61" s="172"/>
    </row>
    <row r="62" spans="1:11" ht="15" x14ac:dyDescent="0.25">
      <c r="A62" s="126" t="s">
        <v>306</v>
      </c>
      <c r="B62" s="179">
        <v>50000</v>
      </c>
      <c r="C62" s="125" t="s">
        <v>843</v>
      </c>
      <c r="D62" s="101" t="s">
        <v>844</v>
      </c>
      <c r="G62" s="172"/>
      <c r="H62" s="172"/>
      <c r="I62" s="172"/>
      <c r="J62" s="172"/>
      <c r="K62" s="172"/>
    </row>
    <row r="63" spans="1:11" ht="15" x14ac:dyDescent="0.25">
      <c r="A63" s="126" t="s">
        <v>306</v>
      </c>
      <c r="B63" s="179">
        <v>25000</v>
      </c>
      <c r="C63" s="125" t="s">
        <v>845</v>
      </c>
      <c r="D63" s="101" t="s">
        <v>846</v>
      </c>
      <c r="G63" s="173"/>
      <c r="H63" s="174"/>
      <c r="I63" s="175"/>
      <c r="J63" s="176"/>
      <c r="K63" s="172"/>
    </row>
    <row r="64" spans="1:11" ht="15" x14ac:dyDescent="0.25">
      <c r="A64" s="126" t="s">
        <v>306</v>
      </c>
      <c r="B64" s="179">
        <v>25000</v>
      </c>
      <c r="C64" s="125" t="s">
        <v>847</v>
      </c>
      <c r="D64" s="101" t="s">
        <v>848</v>
      </c>
    </row>
    <row r="65" spans="1:4" ht="15" x14ac:dyDescent="0.25">
      <c r="A65" s="126" t="s">
        <v>306</v>
      </c>
      <c r="B65" s="179">
        <v>25000</v>
      </c>
      <c r="C65" s="125" t="s">
        <v>849</v>
      </c>
      <c r="D65" s="101" t="s">
        <v>850</v>
      </c>
    </row>
    <row r="66" spans="1:4" ht="30" x14ac:dyDescent="0.25">
      <c r="A66" s="126" t="s">
        <v>306</v>
      </c>
      <c r="B66" s="179">
        <v>10000</v>
      </c>
      <c r="C66" s="125" t="s">
        <v>851</v>
      </c>
      <c r="D66" s="101" t="s">
        <v>852</v>
      </c>
    </row>
    <row r="67" spans="1:4" ht="30" x14ac:dyDescent="0.25">
      <c r="A67" s="126" t="s">
        <v>306</v>
      </c>
      <c r="B67" s="179">
        <v>25000</v>
      </c>
      <c r="C67" s="125" t="s">
        <v>853</v>
      </c>
      <c r="D67" s="101" t="s">
        <v>854</v>
      </c>
    </row>
    <row r="68" spans="1:4" ht="45" x14ac:dyDescent="0.25">
      <c r="A68" s="126" t="s">
        <v>306</v>
      </c>
      <c r="B68" s="179">
        <v>45000</v>
      </c>
      <c r="C68" s="125" t="s">
        <v>855</v>
      </c>
      <c r="D68" s="101" t="s">
        <v>856</v>
      </c>
    </row>
    <row r="69" spans="1:4" ht="15" x14ac:dyDescent="0.25">
      <c r="A69" s="126" t="s">
        <v>306</v>
      </c>
      <c r="B69" s="179">
        <v>10000</v>
      </c>
      <c r="C69" s="125" t="s">
        <v>857</v>
      </c>
      <c r="D69" s="101" t="s">
        <v>858</v>
      </c>
    </row>
    <row r="70" spans="1:4" ht="30" x14ac:dyDescent="0.25">
      <c r="A70" s="126" t="s">
        <v>306</v>
      </c>
      <c r="B70" s="179">
        <v>70000</v>
      </c>
      <c r="C70" s="125" t="s">
        <v>859</v>
      </c>
      <c r="D70" s="101" t="s">
        <v>860</v>
      </c>
    </row>
    <row r="71" spans="1:4" ht="30" x14ac:dyDescent="0.25">
      <c r="A71" s="126" t="s">
        <v>306</v>
      </c>
      <c r="B71" s="179">
        <v>20000</v>
      </c>
      <c r="C71" s="125" t="s">
        <v>861</v>
      </c>
      <c r="D71" s="101" t="s">
        <v>862</v>
      </c>
    </row>
    <row r="72" spans="1:4" ht="45" x14ac:dyDescent="0.25">
      <c r="A72" s="126" t="s">
        <v>306</v>
      </c>
      <c r="B72" s="179">
        <v>15000</v>
      </c>
      <c r="C72" s="125" t="s">
        <v>863</v>
      </c>
      <c r="D72" s="101" t="s">
        <v>864</v>
      </c>
    </row>
    <row r="73" spans="1:4" ht="30" x14ac:dyDescent="0.25">
      <c r="A73" s="126" t="s">
        <v>306</v>
      </c>
      <c r="B73" s="179">
        <v>20000</v>
      </c>
      <c r="C73" s="125" t="s">
        <v>865</v>
      </c>
      <c r="D73" s="101" t="s">
        <v>866</v>
      </c>
    </row>
    <row r="74" spans="1:4" ht="15" x14ac:dyDescent="0.25">
      <c r="A74" s="126" t="s">
        <v>306</v>
      </c>
      <c r="B74" s="179">
        <v>20000</v>
      </c>
      <c r="C74" s="125" t="s">
        <v>867</v>
      </c>
      <c r="D74" s="101" t="s">
        <v>868</v>
      </c>
    </row>
    <row r="75" spans="1:4" ht="15" x14ac:dyDescent="0.25">
      <c r="A75" s="126" t="s">
        <v>306</v>
      </c>
      <c r="B75" s="179">
        <v>35000</v>
      </c>
      <c r="C75" s="125" t="s">
        <v>869</v>
      </c>
      <c r="D75" s="101" t="s">
        <v>870</v>
      </c>
    </row>
    <row r="76" spans="1:4" ht="60" x14ac:dyDescent="0.25">
      <c r="A76" s="126" t="s">
        <v>306</v>
      </c>
      <c r="B76" s="179">
        <v>500000</v>
      </c>
      <c r="C76" s="125" t="s">
        <v>871</v>
      </c>
      <c r="D76" s="101" t="s">
        <v>872</v>
      </c>
    </row>
    <row r="77" spans="1:4" ht="30" x14ac:dyDescent="0.25">
      <c r="A77" s="126" t="s">
        <v>306</v>
      </c>
      <c r="B77" s="179">
        <v>200000</v>
      </c>
      <c r="C77" s="125" t="s">
        <v>873</v>
      </c>
      <c r="D77" s="101" t="s">
        <v>874</v>
      </c>
    </row>
    <row r="78" spans="1:4" ht="75" x14ac:dyDescent="0.25">
      <c r="A78" s="126" t="s">
        <v>306</v>
      </c>
      <c r="B78" s="179">
        <v>500000</v>
      </c>
      <c r="C78" s="125" t="s">
        <v>875</v>
      </c>
      <c r="D78" s="101" t="s">
        <v>876</v>
      </c>
    </row>
    <row r="79" spans="1:4" ht="30" x14ac:dyDescent="0.25">
      <c r="A79" s="126" t="s">
        <v>306</v>
      </c>
      <c r="B79" s="179">
        <v>50000</v>
      </c>
      <c r="C79" s="125" t="s">
        <v>877</v>
      </c>
      <c r="D79" s="101" t="s">
        <v>878</v>
      </c>
    </row>
    <row r="80" spans="1:4" ht="15" x14ac:dyDescent="0.25">
      <c r="A80" s="126" t="s">
        <v>306</v>
      </c>
      <c r="B80" s="179">
        <v>52000</v>
      </c>
      <c r="C80" s="125" t="s">
        <v>879</v>
      </c>
      <c r="D80" s="101" t="s">
        <v>880</v>
      </c>
    </row>
    <row r="81" spans="1:4" ht="15" x14ac:dyDescent="0.25">
      <c r="A81" s="126" t="s">
        <v>306</v>
      </c>
      <c r="B81" s="179">
        <v>50000</v>
      </c>
      <c r="C81" s="125" t="s">
        <v>881</v>
      </c>
      <c r="D81" s="101" t="s">
        <v>882</v>
      </c>
    </row>
    <row r="82" spans="1:4" ht="30" x14ac:dyDescent="0.25">
      <c r="A82" s="126" t="s">
        <v>306</v>
      </c>
      <c r="B82" s="179">
        <v>5000</v>
      </c>
      <c r="C82" s="125" t="s">
        <v>883</v>
      </c>
      <c r="D82" s="101" t="s">
        <v>884</v>
      </c>
    </row>
    <row r="83" spans="1:4" ht="30" x14ac:dyDescent="0.25">
      <c r="A83" s="126" t="s">
        <v>306</v>
      </c>
      <c r="B83" s="179">
        <v>20000</v>
      </c>
      <c r="C83" s="125" t="s">
        <v>885</v>
      </c>
      <c r="D83" s="101" t="s">
        <v>886</v>
      </c>
    </row>
    <row r="84" spans="1:4" ht="15" x14ac:dyDescent="0.25">
      <c r="A84" s="126" t="s">
        <v>306</v>
      </c>
      <c r="B84" s="179">
        <v>40000</v>
      </c>
      <c r="C84" s="125" t="s">
        <v>887</v>
      </c>
      <c r="D84" s="101" t="s">
        <v>888</v>
      </c>
    </row>
    <row r="85" spans="1:4" ht="30" x14ac:dyDescent="0.25">
      <c r="A85" s="126" t="s">
        <v>306</v>
      </c>
      <c r="B85" s="179">
        <v>100000</v>
      </c>
      <c r="C85" s="125" t="s">
        <v>889</v>
      </c>
      <c r="D85" s="101" t="s">
        <v>890</v>
      </c>
    </row>
    <row r="86" spans="1:4" ht="30" x14ac:dyDescent="0.25">
      <c r="A86" s="126" t="s">
        <v>306</v>
      </c>
      <c r="B86" s="179">
        <v>25000</v>
      </c>
      <c r="C86" s="125" t="s">
        <v>891</v>
      </c>
      <c r="D86" s="101" t="s">
        <v>892</v>
      </c>
    </row>
    <row r="87" spans="1:4" ht="45" x14ac:dyDescent="0.25">
      <c r="A87" s="126" t="s">
        <v>306</v>
      </c>
      <c r="B87" s="179">
        <v>130000</v>
      </c>
      <c r="C87" s="125" t="s">
        <v>893</v>
      </c>
      <c r="D87" s="101" t="s">
        <v>894</v>
      </c>
    </row>
    <row r="88" spans="1:4" ht="15" x14ac:dyDescent="0.25">
      <c r="A88" s="126" t="s">
        <v>306</v>
      </c>
      <c r="B88" s="179">
        <v>20000</v>
      </c>
      <c r="C88" s="125" t="s">
        <v>895</v>
      </c>
      <c r="D88" s="101" t="s">
        <v>896</v>
      </c>
    </row>
    <row r="89" spans="1:4" ht="30" x14ac:dyDescent="0.25">
      <c r="A89" s="126" t="s">
        <v>306</v>
      </c>
      <c r="B89" s="179">
        <v>150000</v>
      </c>
      <c r="C89" s="125" t="s">
        <v>897</v>
      </c>
      <c r="D89" s="101" t="s">
        <v>898</v>
      </c>
    </row>
    <row r="90" spans="1:4" ht="30" x14ac:dyDescent="0.25">
      <c r="A90" s="126" t="s">
        <v>325</v>
      </c>
      <c r="B90" s="179">
        <v>250000</v>
      </c>
      <c r="C90" s="125" t="s">
        <v>899</v>
      </c>
      <c r="D90" s="101" t="s">
        <v>900</v>
      </c>
    </row>
    <row r="91" spans="1:4" ht="30" x14ac:dyDescent="0.25">
      <c r="A91" s="126" t="s">
        <v>325</v>
      </c>
      <c r="B91" s="179">
        <v>200000</v>
      </c>
      <c r="C91" s="125" t="s">
        <v>901</v>
      </c>
      <c r="D91" s="101" t="s">
        <v>902</v>
      </c>
    </row>
    <row r="92" spans="1:4" ht="15" x14ac:dyDescent="0.25">
      <c r="A92" s="126" t="s">
        <v>325</v>
      </c>
      <c r="B92" s="179">
        <v>50000</v>
      </c>
      <c r="C92" s="125" t="s">
        <v>903</v>
      </c>
      <c r="D92" s="101" t="s">
        <v>904</v>
      </c>
    </row>
    <row r="93" spans="1:4" ht="15" x14ac:dyDescent="0.25">
      <c r="A93" s="126" t="s">
        <v>359</v>
      </c>
      <c r="B93" s="179">
        <v>1000000</v>
      </c>
      <c r="C93" s="125" t="s">
        <v>718</v>
      </c>
      <c r="D93" s="101" t="s">
        <v>719</v>
      </c>
    </row>
    <row r="94" spans="1:4" ht="30" x14ac:dyDescent="0.25">
      <c r="A94" s="126" t="s">
        <v>438</v>
      </c>
      <c r="B94" s="179">
        <v>600000</v>
      </c>
      <c r="C94" s="125" t="s">
        <v>721</v>
      </c>
      <c r="D94" s="101" t="s">
        <v>722</v>
      </c>
    </row>
    <row r="95" spans="1:4" ht="15" x14ac:dyDescent="0.25">
      <c r="A95" s="126" t="s">
        <v>473</v>
      </c>
      <c r="B95" s="179">
        <v>10500000</v>
      </c>
      <c r="C95" s="125" t="s">
        <v>723</v>
      </c>
      <c r="D95" s="101" t="s">
        <v>724</v>
      </c>
    </row>
    <row r="96" spans="1:4" ht="60" x14ac:dyDescent="0.25">
      <c r="A96" s="77" t="s">
        <v>473</v>
      </c>
      <c r="B96" s="164">
        <v>500000</v>
      </c>
      <c r="C96" s="101"/>
      <c r="D96" s="101" t="s">
        <v>905</v>
      </c>
    </row>
    <row r="97" spans="1:4" ht="15" x14ac:dyDescent="0.25">
      <c r="A97" s="126" t="s">
        <v>473</v>
      </c>
      <c r="B97" s="179">
        <v>500000</v>
      </c>
      <c r="C97" s="125" t="s">
        <v>725</v>
      </c>
      <c r="D97" s="101" t="s">
        <v>726</v>
      </c>
    </row>
    <row r="98" spans="1:4" ht="60" x14ac:dyDescent="0.25">
      <c r="A98" s="126" t="s">
        <v>473</v>
      </c>
      <c r="B98" s="179">
        <v>200000</v>
      </c>
      <c r="C98" s="125"/>
      <c r="D98" s="101" t="s">
        <v>727</v>
      </c>
    </row>
    <row r="99" spans="1:4" ht="30" x14ac:dyDescent="0.25">
      <c r="A99" s="126" t="s">
        <v>510</v>
      </c>
      <c r="B99" s="179">
        <v>1000000</v>
      </c>
      <c r="C99" s="125"/>
      <c r="D99" s="101" t="s">
        <v>906</v>
      </c>
    </row>
    <row r="100" spans="1:4" ht="15" x14ac:dyDescent="0.25">
      <c r="A100" s="77" t="s">
        <v>515</v>
      </c>
      <c r="B100" s="164">
        <v>150000</v>
      </c>
      <c r="C100" s="101" t="s">
        <v>728</v>
      </c>
      <c r="D100" s="101" t="s">
        <v>729</v>
      </c>
    </row>
    <row r="101" spans="1:4" ht="15" x14ac:dyDescent="0.25">
      <c r="A101" s="103" t="s">
        <v>604</v>
      </c>
      <c r="B101" s="158">
        <v>100000</v>
      </c>
      <c r="C101" s="101"/>
      <c r="D101" s="101" t="s">
        <v>731</v>
      </c>
    </row>
    <row r="102" spans="1:4" ht="15" x14ac:dyDescent="0.25">
      <c r="A102" s="126" t="s">
        <v>684</v>
      </c>
      <c r="B102" s="179">
        <v>150000</v>
      </c>
      <c r="C102" s="125" t="s">
        <v>907</v>
      </c>
      <c r="D102" s="101" t="s">
        <v>908</v>
      </c>
    </row>
    <row r="103" spans="1:4" ht="15" x14ac:dyDescent="0.25">
      <c r="A103" s="126" t="s">
        <v>684</v>
      </c>
      <c r="B103" s="179">
        <v>950000</v>
      </c>
      <c r="C103" s="125"/>
      <c r="D103" s="101" t="s">
        <v>909</v>
      </c>
    </row>
    <row r="104" spans="1:4" ht="15" x14ac:dyDescent="0.25">
      <c r="A104" s="126"/>
      <c r="B104" s="179"/>
      <c r="C104" s="125"/>
      <c r="D104" s="101"/>
    </row>
    <row r="105" spans="1:4" ht="15" x14ac:dyDescent="0.25">
      <c r="A105" s="126"/>
      <c r="B105" s="179"/>
      <c r="C105" s="125"/>
      <c r="D105" s="101"/>
    </row>
    <row r="106" spans="1:4" ht="15" x14ac:dyDescent="0.25">
      <c r="A106" s="126"/>
      <c r="B106" s="179"/>
      <c r="C106" s="125"/>
      <c r="D106" s="101"/>
    </row>
    <row r="107" spans="1:4" x14ac:dyDescent="0.2">
      <c r="A107" s="138"/>
      <c r="B107" s="164"/>
      <c r="C107" s="140"/>
      <c r="D107" s="140"/>
    </row>
  </sheetData>
  <autoFilter ref="A3:D103" xr:uid="{EB25BB59-9088-43C2-BF8E-10AA5B665CB3}">
    <sortState xmlns:xlrd2="http://schemas.microsoft.com/office/spreadsheetml/2017/richdata2" ref="A4:D103">
      <sortCondition ref="A4:A103"/>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0BCF-1FF2-4D41-865F-19CCA1C21F02}">
  <sheetPr>
    <pageSetUpPr fitToPage="1"/>
  </sheetPr>
  <dimension ref="A1:H41"/>
  <sheetViews>
    <sheetView workbookViewId="0">
      <selection activeCell="C19" sqref="C19"/>
    </sheetView>
  </sheetViews>
  <sheetFormatPr defaultRowHeight="12.75" x14ac:dyDescent="0.2"/>
  <cols>
    <col min="1" max="1" width="11" customWidth="1"/>
    <col min="2" max="2" width="13.140625" style="136" customWidth="1"/>
    <col min="3" max="3" width="25.85546875" style="68" customWidth="1"/>
    <col min="4" max="4" width="61.7109375" customWidth="1"/>
    <col min="5" max="5" width="14" bestFit="1" customWidth="1"/>
    <col min="6" max="6" width="13.42578125" bestFit="1" customWidth="1"/>
    <col min="7" max="7" width="15" style="68" bestFit="1" customWidth="1"/>
    <col min="8" max="8" width="15.85546875" style="147" bestFit="1" customWidth="1"/>
  </cols>
  <sheetData>
    <row r="1" spans="1:8" x14ac:dyDescent="0.2">
      <c r="A1" s="151" t="s">
        <v>910</v>
      </c>
      <c r="B1" s="153"/>
    </row>
    <row r="2" spans="1:8" x14ac:dyDescent="0.2">
      <c r="A2" s="88"/>
    </row>
    <row r="3" spans="1:8" ht="15" x14ac:dyDescent="0.25">
      <c r="A3" s="124" t="s">
        <v>707</v>
      </c>
      <c r="B3" s="102" t="s">
        <v>708</v>
      </c>
      <c r="C3" s="139" t="s">
        <v>709</v>
      </c>
      <c r="D3" s="124" t="s">
        <v>710</v>
      </c>
      <c r="E3" s="144" t="s">
        <v>911</v>
      </c>
      <c r="F3" s="144" t="s">
        <v>912</v>
      </c>
      <c r="G3" s="155" t="s">
        <v>913</v>
      </c>
      <c r="H3" s="152" t="s">
        <v>914</v>
      </c>
    </row>
    <row r="4" spans="1:8" ht="60" x14ac:dyDescent="0.25">
      <c r="A4" s="77" t="s">
        <v>214</v>
      </c>
      <c r="B4" s="127">
        <v>125000</v>
      </c>
      <c r="C4" s="101" t="s">
        <v>915</v>
      </c>
      <c r="D4" s="101" t="s">
        <v>916</v>
      </c>
      <c r="E4" s="77" t="s">
        <v>917</v>
      </c>
      <c r="F4" s="77" t="s">
        <v>918</v>
      </c>
      <c r="G4" s="13" t="s">
        <v>919</v>
      </c>
      <c r="H4" s="148">
        <f>B4/2</f>
        <v>62500</v>
      </c>
    </row>
    <row r="5" spans="1:8" ht="30" x14ac:dyDescent="0.25">
      <c r="A5" s="77" t="s">
        <v>214</v>
      </c>
      <c r="B5" s="127">
        <v>125000</v>
      </c>
      <c r="C5" s="101" t="s">
        <v>875</v>
      </c>
      <c r="D5" s="101" t="s">
        <v>920</v>
      </c>
      <c r="E5" s="77" t="s">
        <v>917</v>
      </c>
      <c r="F5" s="77" t="s">
        <v>918</v>
      </c>
      <c r="G5" s="13" t="s">
        <v>919</v>
      </c>
      <c r="H5" s="148"/>
    </row>
    <row r="6" spans="1:8" ht="60" x14ac:dyDescent="0.25">
      <c r="A6" s="77" t="s">
        <v>214</v>
      </c>
      <c r="B6" s="127">
        <v>175000</v>
      </c>
      <c r="C6" s="101" t="s">
        <v>921</v>
      </c>
      <c r="D6" s="101" t="s">
        <v>922</v>
      </c>
      <c r="E6" s="77" t="s">
        <v>917</v>
      </c>
      <c r="F6" s="77" t="s">
        <v>918</v>
      </c>
      <c r="G6" s="13" t="s">
        <v>919</v>
      </c>
      <c r="H6" s="148">
        <f>B6/7</f>
        <v>25000</v>
      </c>
    </row>
    <row r="7" spans="1:8" ht="30" x14ac:dyDescent="0.25">
      <c r="A7" s="77" t="s">
        <v>214</v>
      </c>
      <c r="B7" s="127">
        <v>75000</v>
      </c>
      <c r="C7" s="101" t="s">
        <v>923</v>
      </c>
      <c r="D7" s="101" t="s">
        <v>924</v>
      </c>
      <c r="E7" s="77" t="s">
        <v>917</v>
      </c>
      <c r="F7" s="77" t="s">
        <v>918</v>
      </c>
      <c r="G7" s="13" t="s">
        <v>919</v>
      </c>
      <c r="H7" s="148"/>
    </row>
    <row r="8" spans="1:8" ht="45" x14ac:dyDescent="0.25">
      <c r="A8" s="77" t="s">
        <v>214</v>
      </c>
      <c r="B8" s="127">
        <f>25000*3</f>
        <v>75000</v>
      </c>
      <c r="C8" s="101" t="s">
        <v>925</v>
      </c>
      <c r="D8" s="101" t="s">
        <v>926</v>
      </c>
      <c r="E8" s="77" t="s">
        <v>917</v>
      </c>
      <c r="F8" s="77" t="s">
        <v>918</v>
      </c>
      <c r="G8" s="13" t="s">
        <v>919</v>
      </c>
      <c r="H8" s="148">
        <f>B8/3</f>
        <v>25000</v>
      </c>
    </row>
    <row r="9" spans="1:8" ht="90" x14ac:dyDescent="0.25">
      <c r="A9" s="77" t="s">
        <v>214</v>
      </c>
      <c r="B9" s="127">
        <v>250000</v>
      </c>
      <c r="C9" s="101" t="s">
        <v>927</v>
      </c>
      <c r="D9" s="101" t="s">
        <v>928</v>
      </c>
      <c r="E9" s="77" t="s">
        <v>917</v>
      </c>
      <c r="F9" s="77" t="s">
        <v>918</v>
      </c>
      <c r="G9" s="13" t="s">
        <v>919</v>
      </c>
      <c r="H9" s="150">
        <f>B9/12</f>
        <v>20833.333333333332</v>
      </c>
    </row>
    <row r="10" spans="1:8" ht="15" x14ac:dyDescent="0.25">
      <c r="A10" s="77" t="s">
        <v>214</v>
      </c>
      <c r="B10" s="127">
        <v>25000</v>
      </c>
      <c r="C10" s="101" t="s">
        <v>795</v>
      </c>
      <c r="D10" s="101" t="s">
        <v>796</v>
      </c>
      <c r="E10" s="77" t="s">
        <v>917</v>
      </c>
      <c r="F10" s="77" t="s">
        <v>918</v>
      </c>
      <c r="G10" s="13" t="s">
        <v>919</v>
      </c>
      <c r="H10" s="148"/>
    </row>
    <row r="11" spans="1:8" ht="30" x14ac:dyDescent="0.25">
      <c r="A11" s="77" t="s">
        <v>214</v>
      </c>
      <c r="B11" s="127">
        <v>25000</v>
      </c>
      <c r="C11" s="101" t="s">
        <v>929</v>
      </c>
      <c r="D11" s="101" t="s">
        <v>930</v>
      </c>
      <c r="E11" s="77" t="s">
        <v>917</v>
      </c>
      <c r="F11" s="77" t="s">
        <v>918</v>
      </c>
      <c r="G11" s="13" t="s">
        <v>919</v>
      </c>
      <c r="H11" s="148"/>
    </row>
    <row r="12" spans="1:8" ht="30" x14ac:dyDescent="0.25">
      <c r="A12" s="77" t="s">
        <v>214</v>
      </c>
      <c r="B12" s="127">
        <v>25000</v>
      </c>
      <c r="C12" s="101" t="s">
        <v>931</v>
      </c>
      <c r="D12" s="101" t="s">
        <v>932</v>
      </c>
      <c r="E12" s="77" t="s">
        <v>933</v>
      </c>
      <c r="F12" s="138" t="s">
        <v>934</v>
      </c>
      <c r="G12" s="140" t="s">
        <v>935</v>
      </c>
      <c r="H12" s="148"/>
    </row>
    <row r="13" spans="1:8" ht="15" x14ac:dyDescent="0.25">
      <c r="A13" s="77" t="s">
        <v>214</v>
      </c>
      <c r="B13" s="127">
        <v>15000</v>
      </c>
      <c r="C13" s="126" t="s">
        <v>936</v>
      </c>
      <c r="D13" s="126" t="s">
        <v>937</v>
      </c>
      <c r="E13" s="77" t="s">
        <v>933</v>
      </c>
      <c r="F13" s="138" t="s">
        <v>934</v>
      </c>
      <c r="G13" s="140" t="s">
        <v>935</v>
      </c>
      <c r="H13" s="148"/>
    </row>
    <row r="14" spans="1:8" ht="15" x14ac:dyDescent="0.25">
      <c r="A14" s="126" t="s">
        <v>266</v>
      </c>
      <c r="B14" s="127">
        <v>600000</v>
      </c>
      <c r="C14" s="125"/>
      <c r="D14" s="126" t="s">
        <v>711</v>
      </c>
      <c r="E14" s="77" t="s">
        <v>917</v>
      </c>
      <c r="F14" s="77" t="s">
        <v>918</v>
      </c>
      <c r="G14" s="140" t="s">
        <v>938</v>
      </c>
      <c r="H14" s="148"/>
    </row>
    <row r="15" spans="1:8" ht="15" x14ac:dyDescent="0.25">
      <c r="A15" s="126" t="s">
        <v>266</v>
      </c>
      <c r="B15" s="127">
        <v>440000</v>
      </c>
      <c r="C15" s="101" t="s">
        <v>712</v>
      </c>
      <c r="D15" s="101" t="s">
        <v>713</v>
      </c>
      <c r="E15" s="77" t="s">
        <v>933</v>
      </c>
      <c r="F15" s="138" t="s">
        <v>934</v>
      </c>
      <c r="G15" s="140" t="s">
        <v>938</v>
      </c>
      <c r="H15" s="148"/>
    </row>
    <row r="16" spans="1:8" ht="26.25" x14ac:dyDescent="0.25">
      <c r="A16" s="103" t="s">
        <v>313</v>
      </c>
      <c r="B16" s="104">
        <v>500000</v>
      </c>
      <c r="C16" s="101" t="s">
        <v>714</v>
      </c>
      <c r="D16" s="101" t="s">
        <v>939</v>
      </c>
      <c r="E16" s="77" t="s">
        <v>917</v>
      </c>
      <c r="F16" s="138" t="s">
        <v>934</v>
      </c>
      <c r="G16" s="140" t="s">
        <v>940</v>
      </c>
      <c r="H16" s="148"/>
    </row>
    <row r="17" spans="1:8" ht="30" x14ac:dyDescent="0.25">
      <c r="A17" s="103" t="s">
        <v>313</v>
      </c>
      <c r="B17" s="104">
        <v>500000</v>
      </c>
      <c r="C17" s="101" t="s">
        <v>716</v>
      </c>
      <c r="D17" s="101" t="s">
        <v>717</v>
      </c>
      <c r="E17" s="77" t="s">
        <v>917</v>
      </c>
      <c r="F17" s="138" t="s">
        <v>934</v>
      </c>
      <c r="G17" s="140" t="s">
        <v>940</v>
      </c>
      <c r="H17" s="148"/>
    </row>
    <row r="18" spans="1:8" s="69" customFormat="1" ht="30" x14ac:dyDescent="0.25">
      <c r="A18" s="103" t="s">
        <v>325</v>
      </c>
      <c r="B18" s="104">
        <v>250000</v>
      </c>
      <c r="C18" s="125" t="s">
        <v>899</v>
      </c>
      <c r="D18" s="101" t="s">
        <v>900</v>
      </c>
      <c r="E18" s="77" t="s">
        <v>933</v>
      </c>
      <c r="F18" s="145" t="s">
        <v>934</v>
      </c>
      <c r="G18" s="140" t="s">
        <v>941</v>
      </c>
      <c r="H18" s="149"/>
    </row>
    <row r="19" spans="1:8" ht="45" x14ac:dyDescent="0.25">
      <c r="A19" s="126" t="s">
        <v>325</v>
      </c>
      <c r="B19" s="127">
        <v>75000</v>
      </c>
      <c r="C19" s="101" t="s">
        <v>942</v>
      </c>
      <c r="D19" s="101" t="s">
        <v>943</v>
      </c>
      <c r="E19" s="77" t="s">
        <v>933</v>
      </c>
      <c r="F19" s="145" t="s">
        <v>934</v>
      </c>
      <c r="G19" s="140" t="s">
        <v>941</v>
      </c>
      <c r="H19" s="148"/>
    </row>
    <row r="20" spans="1:8" ht="45" x14ac:dyDescent="0.25">
      <c r="A20" s="126" t="s">
        <v>325</v>
      </c>
      <c r="B20" s="127">
        <v>75000</v>
      </c>
      <c r="C20" s="125" t="s">
        <v>897</v>
      </c>
      <c r="D20" s="101" t="s">
        <v>898</v>
      </c>
      <c r="E20" s="77" t="s">
        <v>933</v>
      </c>
      <c r="F20" s="145" t="s">
        <v>934</v>
      </c>
      <c r="G20" s="140" t="s">
        <v>941</v>
      </c>
      <c r="H20" s="148"/>
    </row>
    <row r="21" spans="1:8" s="69" customFormat="1" ht="30" x14ac:dyDescent="0.25">
      <c r="A21" s="126" t="s">
        <v>359</v>
      </c>
      <c r="B21" s="127">
        <v>1000000</v>
      </c>
      <c r="C21" s="125" t="s">
        <v>718</v>
      </c>
      <c r="D21" s="101" t="s">
        <v>719</v>
      </c>
      <c r="E21" s="77" t="s">
        <v>917</v>
      </c>
      <c r="F21" s="77" t="s">
        <v>918</v>
      </c>
      <c r="G21" s="140" t="s">
        <v>944</v>
      </c>
      <c r="H21" s="149"/>
    </row>
    <row r="22" spans="1:8" s="69" customFormat="1" ht="30" x14ac:dyDescent="0.25">
      <c r="A22" s="103" t="s">
        <v>388</v>
      </c>
      <c r="B22" s="105">
        <v>250000</v>
      </c>
      <c r="C22" s="125" t="s">
        <v>841</v>
      </c>
      <c r="D22" s="101" t="s">
        <v>842</v>
      </c>
      <c r="E22" s="77" t="s">
        <v>917</v>
      </c>
      <c r="F22" s="77" t="s">
        <v>918</v>
      </c>
      <c r="G22" s="140" t="s">
        <v>945</v>
      </c>
      <c r="H22" s="149"/>
    </row>
    <row r="23" spans="1:8" s="69" customFormat="1" ht="30" x14ac:dyDescent="0.25">
      <c r="A23" s="103" t="s">
        <v>388</v>
      </c>
      <c r="B23" s="104">
        <v>90000</v>
      </c>
      <c r="C23" s="125" t="s">
        <v>946</v>
      </c>
      <c r="D23" s="101" t="s">
        <v>807</v>
      </c>
      <c r="E23" s="77" t="s">
        <v>917</v>
      </c>
      <c r="F23" s="77" t="s">
        <v>918</v>
      </c>
      <c r="G23" s="140" t="s">
        <v>945</v>
      </c>
      <c r="H23" s="149"/>
    </row>
    <row r="24" spans="1:8" s="69" customFormat="1" ht="30" x14ac:dyDescent="0.25">
      <c r="A24" s="103" t="s">
        <v>438</v>
      </c>
      <c r="B24" s="104">
        <v>600000</v>
      </c>
      <c r="C24" s="125" t="s">
        <v>947</v>
      </c>
      <c r="D24" s="101" t="s">
        <v>948</v>
      </c>
      <c r="E24" s="77" t="s">
        <v>949</v>
      </c>
      <c r="F24" s="145" t="s">
        <v>934</v>
      </c>
      <c r="G24" s="140" t="s">
        <v>950</v>
      </c>
      <c r="H24" s="149"/>
    </row>
    <row r="25" spans="1:8" s="69" customFormat="1" ht="30" x14ac:dyDescent="0.25">
      <c r="A25" s="103" t="s">
        <v>473</v>
      </c>
      <c r="B25" s="104">
        <v>10500000</v>
      </c>
      <c r="C25" s="125" t="s">
        <v>723</v>
      </c>
      <c r="D25" s="101" t="s">
        <v>724</v>
      </c>
      <c r="E25" s="77" t="s">
        <v>951</v>
      </c>
      <c r="F25" s="145" t="s">
        <v>67</v>
      </c>
      <c r="G25" s="140"/>
      <c r="H25" s="149"/>
    </row>
    <row r="26" spans="1:8" s="69" customFormat="1" ht="30" x14ac:dyDescent="0.25">
      <c r="A26" s="103" t="s">
        <v>473</v>
      </c>
      <c r="B26" s="104">
        <v>250000</v>
      </c>
      <c r="C26" s="125"/>
      <c r="D26" s="101" t="s">
        <v>952</v>
      </c>
      <c r="E26" s="77" t="s">
        <v>933</v>
      </c>
      <c r="F26" s="138" t="s">
        <v>934</v>
      </c>
      <c r="G26" s="140" t="s">
        <v>953</v>
      </c>
      <c r="H26" s="149"/>
    </row>
    <row r="27" spans="1:8" s="69" customFormat="1" ht="30" x14ac:dyDescent="0.25">
      <c r="A27" s="103" t="s">
        <v>473</v>
      </c>
      <c r="B27" s="104">
        <v>300000</v>
      </c>
      <c r="C27" s="125" t="s">
        <v>725</v>
      </c>
      <c r="D27" s="101" t="s">
        <v>726</v>
      </c>
      <c r="E27" s="77" t="s">
        <v>933</v>
      </c>
      <c r="F27" s="138" t="s">
        <v>934</v>
      </c>
      <c r="G27" s="140" t="s">
        <v>935</v>
      </c>
      <c r="H27" s="149"/>
    </row>
    <row r="28" spans="1:8" s="69" customFormat="1" ht="60" x14ac:dyDescent="0.25">
      <c r="A28" s="103" t="s">
        <v>504</v>
      </c>
      <c r="B28" s="104">
        <v>75000</v>
      </c>
      <c r="C28" s="125" t="s">
        <v>954</v>
      </c>
      <c r="D28" s="101" t="s">
        <v>955</v>
      </c>
      <c r="E28" s="77" t="s">
        <v>949</v>
      </c>
      <c r="F28" s="146" t="s">
        <v>934</v>
      </c>
      <c r="G28" s="13" t="s">
        <v>935</v>
      </c>
      <c r="H28" s="149"/>
    </row>
    <row r="29" spans="1:8" s="69" customFormat="1" ht="30" x14ac:dyDescent="0.25">
      <c r="A29" s="126" t="s">
        <v>515</v>
      </c>
      <c r="B29" s="127">
        <v>100000</v>
      </c>
      <c r="C29" s="125" t="s">
        <v>728</v>
      </c>
      <c r="D29" s="101" t="s">
        <v>956</v>
      </c>
      <c r="E29" s="77" t="s">
        <v>917</v>
      </c>
      <c r="F29" s="77" t="s">
        <v>918</v>
      </c>
      <c r="G29" s="101" t="s">
        <v>957</v>
      </c>
      <c r="H29" s="149"/>
    </row>
    <row r="30" spans="1:8" s="69" customFormat="1" ht="30" x14ac:dyDescent="0.25">
      <c r="A30" s="103" t="s">
        <v>604</v>
      </c>
      <c r="B30" s="104">
        <v>100000</v>
      </c>
      <c r="C30" s="125"/>
      <c r="D30" s="101" t="s">
        <v>731</v>
      </c>
      <c r="E30" s="103" t="s">
        <v>958</v>
      </c>
      <c r="F30" s="103" t="s">
        <v>67</v>
      </c>
      <c r="G30" s="101"/>
      <c r="H30" s="101"/>
    </row>
    <row r="31" spans="1:8" s="69" customFormat="1" ht="15" x14ac:dyDescent="0.25">
      <c r="A31" s="103" t="s">
        <v>613</v>
      </c>
      <c r="B31" s="104">
        <v>200000</v>
      </c>
      <c r="C31" s="125" t="s">
        <v>825</v>
      </c>
      <c r="D31" s="101"/>
      <c r="E31" s="77" t="s">
        <v>917</v>
      </c>
      <c r="F31" s="77" t="s">
        <v>918</v>
      </c>
      <c r="G31" s="101" t="s">
        <v>959</v>
      </c>
      <c r="H31" s="149"/>
    </row>
    <row r="32" spans="1:8" s="69" customFormat="1" ht="30" x14ac:dyDescent="0.25">
      <c r="A32" s="103" t="s">
        <v>613</v>
      </c>
      <c r="B32" s="104">
        <v>250000</v>
      </c>
      <c r="C32" s="125" t="s">
        <v>960</v>
      </c>
      <c r="D32" s="101" t="s">
        <v>961</v>
      </c>
      <c r="E32" s="77" t="s">
        <v>917</v>
      </c>
      <c r="F32" s="77" t="s">
        <v>918</v>
      </c>
      <c r="G32" s="101" t="s">
        <v>959</v>
      </c>
      <c r="H32" s="149"/>
    </row>
    <row r="33" spans="1:8" s="69" customFormat="1" ht="15" x14ac:dyDescent="0.25">
      <c r="A33" s="103" t="s">
        <v>613</v>
      </c>
      <c r="B33" s="104">
        <v>50000</v>
      </c>
      <c r="C33" s="125" t="s">
        <v>826</v>
      </c>
      <c r="D33" s="101" t="s">
        <v>962</v>
      </c>
      <c r="E33" s="77" t="s">
        <v>933</v>
      </c>
      <c r="F33" s="138" t="s">
        <v>934</v>
      </c>
      <c r="G33" s="101" t="s">
        <v>959</v>
      </c>
      <c r="H33" s="149"/>
    </row>
    <row r="34" spans="1:8" s="69" customFormat="1" ht="45" x14ac:dyDescent="0.25">
      <c r="A34" s="126" t="s">
        <v>613</v>
      </c>
      <c r="B34" s="127">
        <v>40000</v>
      </c>
      <c r="C34" s="131" t="s">
        <v>963</v>
      </c>
      <c r="D34" s="101" t="s">
        <v>964</v>
      </c>
      <c r="E34" s="77" t="s">
        <v>933</v>
      </c>
      <c r="F34" s="138" t="s">
        <v>934</v>
      </c>
      <c r="G34" s="101" t="s">
        <v>959</v>
      </c>
      <c r="H34" s="149"/>
    </row>
    <row r="35" spans="1:8" s="69" customFormat="1" ht="30" x14ac:dyDescent="0.25">
      <c r="A35" s="126" t="s">
        <v>613</v>
      </c>
      <c r="B35" s="127">
        <v>30000</v>
      </c>
      <c r="C35" s="125" t="s">
        <v>965</v>
      </c>
      <c r="D35" s="101" t="s">
        <v>966</v>
      </c>
      <c r="E35" s="77" t="s">
        <v>933</v>
      </c>
      <c r="F35" s="138" t="s">
        <v>934</v>
      </c>
      <c r="G35" s="101" t="s">
        <v>959</v>
      </c>
      <c r="H35" s="149"/>
    </row>
    <row r="36" spans="1:8" s="69" customFormat="1" ht="30" x14ac:dyDescent="0.25">
      <c r="A36" s="126" t="s">
        <v>613</v>
      </c>
      <c r="B36" s="127">
        <v>50000</v>
      </c>
      <c r="C36" s="131" t="s">
        <v>967</v>
      </c>
      <c r="D36" s="132" t="s">
        <v>968</v>
      </c>
      <c r="E36" s="77" t="s">
        <v>933</v>
      </c>
      <c r="F36" s="138" t="s">
        <v>934</v>
      </c>
      <c r="G36" s="101" t="s">
        <v>959</v>
      </c>
      <c r="H36" s="149"/>
    </row>
    <row r="37" spans="1:8" s="69" customFormat="1" ht="30" x14ac:dyDescent="0.25">
      <c r="A37" s="126" t="s">
        <v>613</v>
      </c>
      <c r="B37" s="127">
        <v>20000</v>
      </c>
      <c r="C37" s="125" t="s">
        <v>969</v>
      </c>
      <c r="D37" s="101" t="s">
        <v>970</v>
      </c>
      <c r="E37" s="77" t="s">
        <v>933</v>
      </c>
      <c r="F37" s="138" t="s">
        <v>934</v>
      </c>
      <c r="G37" s="101" t="s">
        <v>959</v>
      </c>
      <c r="H37" s="149"/>
    </row>
    <row r="38" spans="1:8" s="69" customFormat="1" ht="30" x14ac:dyDescent="0.25">
      <c r="A38" s="126" t="s">
        <v>613</v>
      </c>
      <c r="B38" s="127">
        <v>25000</v>
      </c>
      <c r="C38" s="125" t="s">
        <v>838</v>
      </c>
      <c r="D38" s="101"/>
      <c r="E38" s="77" t="s">
        <v>933</v>
      </c>
      <c r="F38" s="138" t="s">
        <v>934</v>
      </c>
      <c r="G38" s="101" t="s">
        <v>959</v>
      </c>
      <c r="H38" s="149"/>
    </row>
    <row r="39" spans="1:8" ht="30" x14ac:dyDescent="0.25">
      <c r="A39" s="77" t="s">
        <v>667</v>
      </c>
      <c r="B39" s="137">
        <v>1000000</v>
      </c>
      <c r="C39" s="140"/>
      <c r="D39" s="101" t="s">
        <v>971</v>
      </c>
      <c r="E39" s="77" t="s">
        <v>917</v>
      </c>
      <c r="F39" s="77" t="s">
        <v>918</v>
      </c>
      <c r="G39" s="154" t="s">
        <v>972</v>
      </c>
      <c r="H39" s="148"/>
    </row>
    <row r="40" spans="1:8" s="69" customFormat="1" ht="75" x14ac:dyDescent="0.25">
      <c r="A40" s="103" t="s">
        <v>684</v>
      </c>
      <c r="B40" s="104">
        <v>500000</v>
      </c>
      <c r="C40" s="125"/>
      <c r="D40" s="101" t="s">
        <v>973</v>
      </c>
      <c r="E40" s="103" t="s">
        <v>951</v>
      </c>
      <c r="F40" s="103" t="s">
        <v>67</v>
      </c>
      <c r="G40" s="101" t="s">
        <v>974</v>
      </c>
      <c r="H40" s="149"/>
    </row>
    <row r="41" spans="1:8" s="69" customFormat="1" ht="30" x14ac:dyDescent="0.25">
      <c r="A41" s="103" t="s">
        <v>684</v>
      </c>
      <c r="B41" s="104">
        <v>100000</v>
      </c>
      <c r="C41" s="125" t="s">
        <v>907</v>
      </c>
      <c r="D41" s="101" t="s">
        <v>908</v>
      </c>
      <c r="E41" s="103" t="s">
        <v>949</v>
      </c>
      <c r="F41" s="103" t="s">
        <v>934</v>
      </c>
      <c r="G41" s="101" t="s">
        <v>974</v>
      </c>
      <c r="H41" s="149"/>
    </row>
  </sheetData>
  <autoFilter ref="A3:H41" xr:uid="{94250B8B-5493-49CF-9C1C-3E3454A844E4}"/>
  <pageMargins left="0.25" right="0.25" top="0.75" bottom="0.5" header="0.3" footer="0.3"/>
  <pageSetup scale="80" fitToHeight="0" orientation="landscape" horizontalDpi="1200" verticalDpi="1200"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87AC710076FF4CABC0A0487FBE6BB9" ma:contentTypeVersion="10" ma:contentTypeDescription="Create a new document." ma:contentTypeScope="" ma:versionID="ca77b0781adce5d21d33c46538c6f88f">
  <xsd:schema xmlns:xsd="http://www.w3.org/2001/XMLSchema" xmlns:xs="http://www.w3.org/2001/XMLSchema" xmlns:p="http://schemas.microsoft.com/office/2006/metadata/properties" xmlns:ns2="ad53617d-7bd9-4777-900e-ab41efeeebff" xmlns:ns3="936bd230-08f0-4b34-afab-3e8f115e5644" targetNamespace="http://schemas.microsoft.com/office/2006/metadata/properties" ma:root="true" ma:fieldsID="5b4b8d87d7ff6a6f7b5bc60db5f0ca55" ns2:_="" ns3:_="">
    <xsd:import namespace="ad53617d-7bd9-4777-900e-ab41efeeebff"/>
    <xsd:import namespace="936bd230-08f0-4b34-afab-3e8f115e564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53617d-7bd9-4777-900e-ab41efeeeb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6bd230-08f0-4b34-afab-3e8f115e564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C218250-C055-4ABA-BA33-4CCE4A609625}">
  <ds:schemaRefs>
    <ds:schemaRef ds:uri="http://schemas.microsoft.com/sharepoint/v3/contenttype/forms"/>
  </ds:schemaRefs>
</ds:datastoreItem>
</file>

<file path=customXml/itemProps2.xml><?xml version="1.0" encoding="utf-8"?>
<ds:datastoreItem xmlns:ds="http://schemas.openxmlformats.org/officeDocument/2006/customXml" ds:itemID="{7B00D7D1-A281-452A-88B0-44D557BDA1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53617d-7bd9-4777-900e-ab41efeeebff"/>
    <ds:schemaRef ds:uri="936bd230-08f0-4b34-afab-3e8f115e56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C8A3E4-742D-4082-A032-BE6B2B4B8E5E}">
  <ds:schemaRefs>
    <ds:schemaRef ds:uri="http://schemas.microsoft.com/office/2006/metadata/properties"/>
    <ds:schemaRef ds:uri="ad53617d-7bd9-4777-900e-ab41efeeebff"/>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936bd230-08f0-4b34-afab-3e8f115e5644"/>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Summary</vt:lpstr>
      <vt:lpstr>HWM earmarks</vt:lpstr>
      <vt:lpstr>FY22 GAA Earmarks</vt:lpstr>
      <vt:lpstr>FY21 Earmarks</vt:lpstr>
      <vt:lpstr>Summary!Print_Area</vt:lpstr>
      <vt:lpstr>'FY21 Earmarks'!Print_Titles</vt:lpstr>
      <vt:lpstr>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BESE April 2022 Item 8 Attachment: HWM FY23 budget summary</dc:title>
  <dc:subject/>
  <dc:creator>DESE</dc:creator>
  <cp:keywords/>
  <dc:description/>
  <cp:lastModifiedBy>Zou, Dong (EOE)</cp:lastModifiedBy>
  <cp:revision/>
  <dcterms:created xsi:type="dcterms:W3CDTF">2003-04-23T14:43:01Z</dcterms:created>
  <dcterms:modified xsi:type="dcterms:W3CDTF">2022-04-20T19:53:42Z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20 2022</vt:lpwstr>
  </property>
</Properties>
</file>