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riscoll\Desktop\"/>
    </mc:Choice>
  </mc:AlternateContent>
  <bookViews>
    <workbookView xWindow="0" yWindow="0" windowWidth="23250" windowHeight="13170" tabRatio="601"/>
  </bookViews>
  <sheets>
    <sheet name="rate summary" sheetId="18" r:id="rId1"/>
    <sheet name="listing" sheetId="40" r:id="rId2"/>
    <sheet name="dataout" sheetId="41" state="hidden" r:id="rId3"/>
    <sheet name="distlist" sheetId="19" state="hidden" r:id="rId4"/>
  </sheets>
  <definedNames>
    <definedName name="_Key1" hidden="1">#REF!</definedName>
    <definedName name="_Order1" hidden="1">255</definedName>
    <definedName name="_Sort" hidden="1">#REF!</definedName>
    <definedName name="dataout">dataout!$A$10:$M$49</definedName>
    <definedName name="distlist">distlist!$A$9:$A$53</definedName>
    <definedName name="lealookup">distlist!$A$9:$B$53</definedName>
    <definedName name="_xlnm.Print_Area" localSheetId="1">listing!$B$1:$G$49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41" l="1"/>
  <c r="J11" i="41"/>
  <c r="K11" i="41"/>
  <c r="M11" i="41"/>
  <c r="J12" i="41"/>
  <c r="K12" i="41"/>
  <c r="M12" i="41"/>
  <c r="J13" i="41"/>
  <c r="K13" i="41"/>
  <c r="M13" i="41"/>
  <c r="J14" i="41"/>
  <c r="K14" i="41"/>
  <c r="M14" i="41"/>
  <c r="J15" i="41"/>
  <c r="K15" i="41"/>
  <c r="M15" i="41"/>
  <c r="J16" i="41"/>
  <c r="K16" i="41"/>
  <c r="M16" i="41"/>
  <c r="J17" i="41"/>
  <c r="K17" i="41"/>
  <c r="M17" i="41"/>
  <c r="J18" i="41"/>
  <c r="K18" i="41"/>
  <c r="M18" i="41"/>
  <c r="J19" i="41"/>
  <c r="K19" i="41"/>
  <c r="M19" i="41"/>
  <c r="J20" i="41"/>
  <c r="K20" i="41"/>
  <c r="M20" i="41"/>
  <c r="J21" i="41"/>
  <c r="K21" i="41"/>
  <c r="M21" i="41"/>
  <c r="J22" i="41"/>
  <c r="K22" i="41"/>
  <c r="M22" i="41"/>
  <c r="J23" i="41"/>
  <c r="K23" i="41"/>
  <c r="M23" i="41"/>
  <c r="J24" i="41"/>
  <c r="K24" i="41"/>
  <c r="M24" i="41"/>
  <c r="J25" i="41"/>
  <c r="K25" i="41"/>
  <c r="M25" i="41"/>
  <c r="J26" i="41"/>
  <c r="K26" i="41"/>
  <c r="M26" i="41"/>
  <c r="J27" i="41"/>
  <c r="K27" i="41"/>
  <c r="M27" i="41"/>
  <c r="J28" i="41"/>
  <c r="K28" i="41"/>
  <c r="M28" i="41"/>
  <c r="J29" i="41"/>
  <c r="K29" i="41"/>
  <c r="M29" i="41"/>
  <c r="J30" i="41"/>
  <c r="K30" i="41"/>
  <c r="M30" i="41"/>
  <c r="J31" i="41"/>
  <c r="K31" i="41"/>
  <c r="M31" i="41"/>
  <c r="J32" i="41"/>
  <c r="K32" i="41"/>
  <c r="M32" i="41"/>
  <c r="J33" i="41"/>
  <c r="K33" i="41"/>
  <c r="M33" i="41"/>
  <c r="J34" i="41"/>
  <c r="K34" i="41"/>
  <c r="M34" i="41"/>
  <c r="J35" i="41"/>
  <c r="K35" i="41"/>
  <c r="M35" i="41"/>
  <c r="J36" i="41"/>
  <c r="K36" i="41"/>
  <c r="M36" i="41"/>
  <c r="J37" i="41"/>
  <c r="K37" i="41"/>
  <c r="M37" i="41"/>
  <c r="J38" i="41"/>
  <c r="K38" i="41"/>
  <c r="M38" i="41"/>
  <c r="J39" i="41"/>
  <c r="K39" i="41"/>
  <c r="M39" i="41"/>
  <c r="J40" i="41"/>
  <c r="K40" i="41"/>
  <c r="M40" i="41"/>
  <c r="J41" i="41"/>
  <c r="K41" i="41"/>
  <c r="M41" i="41"/>
  <c r="J42" i="41"/>
  <c r="K42" i="41"/>
  <c r="M42" i="41"/>
  <c r="J43" i="41"/>
  <c r="K43" i="41"/>
  <c r="M43" i="41"/>
  <c r="J44" i="41"/>
  <c r="K44" i="41"/>
  <c r="M44" i="41"/>
  <c r="J45" i="41"/>
  <c r="K45" i="41"/>
  <c r="M45" i="41"/>
  <c r="J46" i="41"/>
  <c r="K46" i="41"/>
  <c r="M46" i="41"/>
  <c r="J47" i="41"/>
  <c r="K47" i="41"/>
  <c r="M47" i="41"/>
  <c r="M48" i="41"/>
  <c r="M49" i="41"/>
  <c r="J10" i="41"/>
  <c r="K10" i="41"/>
  <c r="M10" i="41"/>
  <c r="F9" i="40"/>
  <c r="G9" i="40"/>
  <c r="F10" i="40"/>
  <c r="G10" i="40"/>
  <c r="F11" i="40"/>
  <c r="G11" i="40"/>
  <c r="F12" i="40"/>
  <c r="G12" i="40"/>
  <c r="F13" i="40"/>
  <c r="G13" i="40"/>
  <c r="F14" i="40"/>
  <c r="G14" i="40"/>
  <c r="F15" i="40"/>
  <c r="G15" i="40"/>
  <c r="F16" i="40"/>
  <c r="G16" i="40"/>
  <c r="F17" i="40"/>
  <c r="G17" i="40"/>
  <c r="F18" i="40"/>
  <c r="G18" i="40"/>
  <c r="F19" i="40"/>
  <c r="G19" i="40"/>
  <c r="F20" i="40"/>
  <c r="G20" i="40"/>
  <c r="F21" i="40"/>
  <c r="G21" i="40"/>
  <c r="F22" i="40"/>
  <c r="G22" i="40"/>
  <c r="F23" i="40"/>
  <c r="G23" i="40"/>
  <c r="F24" i="40"/>
  <c r="G24" i="40"/>
  <c r="F25" i="40"/>
  <c r="G25" i="40"/>
  <c r="F26" i="40"/>
  <c r="G26" i="40"/>
  <c r="F27" i="40"/>
  <c r="G27" i="40"/>
  <c r="F28" i="40"/>
  <c r="G28" i="40"/>
  <c r="F29" i="40"/>
  <c r="G29" i="40"/>
  <c r="F30" i="40"/>
  <c r="G30" i="40"/>
  <c r="F31" i="40"/>
  <c r="G31" i="40"/>
  <c r="F32" i="40"/>
  <c r="G32" i="40"/>
  <c r="F33" i="40"/>
  <c r="G33" i="40"/>
  <c r="F34" i="40"/>
  <c r="G34" i="40"/>
  <c r="F35" i="40"/>
  <c r="G35" i="40"/>
  <c r="F36" i="40"/>
  <c r="G36" i="40"/>
  <c r="F37" i="40"/>
  <c r="G37" i="40"/>
  <c r="F38" i="40"/>
  <c r="G38" i="40"/>
  <c r="F39" i="40"/>
  <c r="G39" i="40"/>
  <c r="F40" i="40"/>
  <c r="G40" i="40"/>
  <c r="F41" i="40"/>
  <c r="G41" i="40"/>
  <c r="F42" i="40"/>
  <c r="G42" i="40"/>
  <c r="F43" i="40"/>
  <c r="G43" i="40"/>
  <c r="F44" i="40"/>
  <c r="G44" i="40"/>
  <c r="F45" i="40"/>
  <c r="G45" i="40"/>
  <c r="F46" i="40"/>
  <c r="G46" i="40"/>
  <c r="F47" i="40"/>
  <c r="G47" i="40"/>
  <c r="F8" i="40"/>
  <c r="G8" i="40"/>
  <c r="F6" i="18"/>
  <c r="C18" i="18"/>
  <c r="C17" i="18"/>
  <c r="C16" i="18"/>
  <c r="C14" i="18"/>
  <c r="C12" i="18"/>
  <c r="C11" i="18"/>
  <c r="C10" i="18"/>
  <c r="C9" i="18"/>
  <c r="J49" i="41"/>
  <c r="K49" i="41"/>
  <c r="J48" i="41"/>
  <c r="K48" i="41"/>
</calcChain>
</file>

<file path=xl/sharedStrings.xml><?xml version="1.0" encoding="utf-8"?>
<sst xmlns="http://schemas.openxmlformats.org/spreadsheetml/2006/main" count="403" uniqueCount="121">
  <si>
    <t>Total</t>
  </si>
  <si>
    <t>Massachusetts Department of Elementary and Secondary Education</t>
  </si>
  <si>
    <t>District</t>
  </si>
  <si>
    <t>Pupil Services</t>
  </si>
  <si>
    <t>Average Cost</t>
  </si>
  <si>
    <t>LEA</t>
  </si>
  <si>
    <t>Select a district</t>
  </si>
  <si>
    <t>Org4code</t>
  </si>
  <si>
    <t>DistName</t>
  </si>
  <si>
    <t>0035</t>
  </si>
  <si>
    <t>Boston</t>
  </si>
  <si>
    <t>0049</t>
  </si>
  <si>
    <t>Cambridge</t>
  </si>
  <si>
    <t>0153</t>
  </si>
  <si>
    <t>Leominster</t>
  </si>
  <si>
    <t>0236</t>
  </si>
  <si>
    <t>Pittsfield</t>
  </si>
  <si>
    <t>0274</t>
  </si>
  <si>
    <t>Somerville</t>
  </si>
  <si>
    <t>0325</t>
  </si>
  <si>
    <t>Westfield</t>
  </si>
  <si>
    <t>0336</t>
  </si>
  <si>
    <t>Weymouth</t>
  </si>
  <si>
    <t>0406</t>
  </si>
  <si>
    <t>Northampton-Smith Vocational Agricultural</t>
  </si>
  <si>
    <t>0618</t>
  </si>
  <si>
    <t>Berkshire Hills</t>
  </si>
  <si>
    <t>0760</t>
  </si>
  <si>
    <t>Silver Lake</t>
  </si>
  <si>
    <t>0770</t>
  </si>
  <si>
    <t>Tantasqua</t>
  </si>
  <si>
    <t>0801</t>
  </si>
  <si>
    <t>Assabet Valley Regional Vocational Technical</t>
  </si>
  <si>
    <t>0805</t>
  </si>
  <si>
    <t>Blackstone Valley Regional Vocational Technical</t>
  </si>
  <si>
    <t>0806</t>
  </si>
  <si>
    <t>Blue Hills Regional Vocational Technical</t>
  </si>
  <si>
    <t>0810</t>
  </si>
  <si>
    <t>Bristol-Plymouth Regional Vocational Technical</t>
  </si>
  <si>
    <t>0815</t>
  </si>
  <si>
    <t>Cape Cod Regional Vocational Technical</t>
  </si>
  <si>
    <t>0817</t>
  </si>
  <si>
    <t>Essex North Shore Agricultural Technical</t>
  </si>
  <si>
    <t>0818</t>
  </si>
  <si>
    <t>Franklin County Regional Vocational Technical</t>
  </si>
  <si>
    <t>0821</t>
  </si>
  <si>
    <t>Greater Fall River Regional Vocational Technical</t>
  </si>
  <si>
    <t>0823</t>
  </si>
  <si>
    <t>Greater Lawrence Regional Vocational Technical</t>
  </si>
  <si>
    <t>0825</t>
  </si>
  <si>
    <t>Greater New Bedford Regional Vocational Technical</t>
  </si>
  <si>
    <t>0828</t>
  </si>
  <si>
    <t>Greater Lowell Regional Vocational Technical</t>
  </si>
  <si>
    <t>0829</t>
  </si>
  <si>
    <t>South Middlesex Regional Vocational Technical</t>
  </si>
  <si>
    <t>0830</t>
  </si>
  <si>
    <t>Minuteman Regional Vocational Technical</t>
  </si>
  <si>
    <t>0832</t>
  </si>
  <si>
    <t>Montachusett Regional Vocational Technical</t>
  </si>
  <si>
    <t>0851</t>
  </si>
  <si>
    <t>Northern Berkshire Regional Vocational Technical</t>
  </si>
  <si>
    <t>0852</t>
  </si>
  <si>
    <t>Nashoba Valley Regional Vocational Technical</t>
  </si>
  <si>
    <t>0853</t>
  </si>
  <si>
    <t>Northeast Metropolitan Regional Vocational Technical</t>
  </si>
  <si>
    <t>0855</t>
  </si>
  <si>
    <t>Old Colony Regional Vocational Technical</t>
  </si>
  <si>
    <t>0860</t>
  </si>
  <si>
    <t>Pathfinder Regional Vocational Technical</t>
  </si>
  <si>
    <t>0871</t>
  </si>
  <si>
    <t>Shawsheen Valley Regional Vocational Technical</t>
  </si>
  <si>
    <t>0872</t>
  </si>
  <si>
    <t>Southeastern Regional Vocational Technical</t>
  </si>
  <si>
    <t>0873</t>
  </si>
  <si>
    <t>South Shore Regional Vocational Technical</t>
  </si>
  <si>
    <t>0876</t>
  </si>
  <si>
    <t>Southern Worcester County Regional Vocational Technical</t>
  </si>
  <si>
    <t>0878</t>
  </si>
  <si>
    <t>Tri County Regional Vocational Technical</t>
  </si>
  <si>
    <t>0879</t>
  </si>
  <si>
    <t>Upper Cape Cod Regional Vocational Technical</t>
  </si>
  <si>
    <t>0885</t>
  </si>
  <si>
    <t>Whittier Regional Vocational Technical</t>
  </si>
  <si>
    <t>0910</t>
  </si>
  <si>
    <t>Bristol County Agricultural</t>
  </si>
  <si>
    <t>0915</t>
  </si>
  <si>
    <t>Norfolk County Agricultural</t>
  </si>
  <si>
    <t>0176</t>
  </si>
  <si>
    <t>Medford</t>
  </si>
  <si>
    <t>rate</t>
  </si>
  <si>
    <t>Expenditures</t>
  </si>
  <si>
    <t>Instructional Services - Vocational</t>
  </si>
  <si>
    <t>Vocational Share of Pupil Services</t>
  </si>
  <si>
    <t>Vocational Share of Administration and Fixed Charges</t>
  </si>
  <si>
    <t>Total Expenditures</t>
  </si>
  <si>
    <t>Inflation-Adjusted Average Cost*</t>
  </si>
  <si>
    <t>Eligible Rate**</t>
  </si>
  <si>
    <t xml:space="preserve"> </t>
  </si>
  <si>
    <t>Change</t>
  </si>
  <si>
    <t>FY18</t>
  </si>
  <si>
    <t>% Change</t>
  </si>
  <si>
    <t>Office of District and School Finance</t>
  </si>
  <si>
    <t>Instruction</t>
  </si>
  <si>
    <t>FTE</t>
  </si>
  <si>
    <t>Cap</t>
  </si>
  <si>
    <t>Inflation Adjusted</t>
  </si>
  <si>
    <t>Norfolk/ 
Bristol</t>
  </si>
  <si>
    <t>C74 Vocational Technical</t>
  </si>
  <si>
    <t>*</t>
  </si>
  <si>
    <t>**</t>
  </si>
  <si>
    <t>FTE Membership</t>
  </si>
  <si>
    <t>Admn and Fixed</t>
  </si>
  <si>
    <t>FY19 Non-Resident Vocational Tuition Rate Summary</t>
  </si>
  <si>
    <t>FY19</t>
  </si>
  <si>
    <t>FY19 Non-Resident Vocational Tuition Rates</t>
  </si>
  <si>
    <t>FY18-19</t>
  </si>
  <si>
    <t>FY19 Rate</t>
  </si>
  <si>
    <t>Inflation rate used in FY19 Chapter 70 calculations was 2.64%</t>
  </si>
  <si>
    <t>Yes</t>
  </si>
  <si>
    <t/>
  </si>
  <si>
    <t>The lesser of the inflation-adjusted average cost or $17,266, which is 125% of the FY19 foundation budget vocational rate of $13,813. Norfolk and Bristol County Agricultural Schools have statutory authority to establish non-resident rates in excess of this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</si>
</sst>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#,##0.0"/>
    <numFmt numFmtId="165" formatCode="&quot;$&quot;#,##0"/>
    <numFmt numFmtId="166" formatCode="&quot;$&quot;#,##0.00"/>
    <numFmt numFmtId="167" formatCode="0.0%"/>
    <numFmt numFmtId="168" formatCode="[$-409]mmmm\ d\,\ yyyy;@"/>
  </numFmts>
  <fonts count="12">
    <font>
      <sz val="11"/>
      <name val="Calibri"/>
      <family val="2"/>
      <scheme val="minor"/>
    </font>
    <font>
      <sz val="10"/>
      <name val="Arial"/>
      <family val="2"/>
    </font>
    <font>
      <sz val="12"/>
      <name val="SWISS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3" fontId="2" fillId="0" borderId="0"/>
    <xf numFmtId="44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3" fontId="0" fillId="0" borderId="0" xfId="0" applyNumberFormat="1"/>
    <xf numFmtId="17" fontId="0" fillId="0" borderId="0" xfId="0" applyNumberFormat="1" applyAlignment="1">
      <alignment horizontal="center"/>
    </xf>
    <xf numFmtId="0" fontId="0" fillId="0" borderId="0" xfId="0" applyAlignment="1"/>
    <xf numFmtId="17" fontId="0" fillId="0" borderId="0" xfId="0" applyNumberFormat="1" applyAlignment="1"/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1" fontId="9" fillId="0" borderId="0" xfId="0" applyNumberFormat="1" applyFont="1" applyAlignment="1"/>
    <xf numFmtId="17" fontId="11" fillId="0" borderId="0" xfId="0" applyNumberFormat="1" applyFont="1" applyFill="1" applyAlignment="1"/>
    <xf numFmtId="164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" fontId="0" fillId="0" borderId="0" xfId="0" applyNumberFormat="1" applyFont="1" applyAlignment="1"/>
    <xf numFmtId="0" fontId="8" fillId="0" borderId="0" xfId="3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165" fontId="0" fillId="0" borderId="0" xfId="0" quotePrefix="1" applyNumberFormat="1"/>
    <xf numFmtId="168" fontId="0" fillId="0" borderId="0" xfId="0" applyNumberFormat="1" applyAlignment="1">
      <alignment horizontal="left"/>
    </xf>
    <xf numFmtId="165" fontId="8" fillId="0" borderId="0" xfId="0" applyNumberFormat="1" applyFont="1"/>
    <xf numFmtId="17" fontId="0" fillId="3" borderId="0" xfId="0" applyNumberFormat="1" applyFont="1" applyFill="1" applyAlignment="1"/>
    <xf numFmtId="10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0" fillId="0" borderId="0" xfId="0" applyNumberFormat="1"/>
    <xf numFmtId="165" fontId="0" fillId="0" borderId="0" xfId="0" applyNumberFormat="1" applyFill="1"/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center"/>
    </xf>
  </cellXfs>
  <cellStyles count="4">
    <cellStyle name="Currency 2" xfId="2"/>
    <cellStyle name="Normal" xfId="0" builtinId="0" customBuiltin="1"/>
    <cellStyle name="Normal 2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3"/>
  <sheetViews>
    <sheetView showGridLines="0" tabSelected="1" workbookViewId="0">
      <selection activeCell="B6" sqref="B6"/>
    </sheetView>
  </sheetViews>
  <sheetFormatPr defaultColWidth="8.7109375" defaultRowHeight="15"/>
  <cols>
    <col min="1" max="1" width="5.7109375" customWidth="1"/>
    <col min="2" max="2" width="49" customWidth="1"/>
    <col min="3" max="3" width="12.42578125" customWidth="1"/>
    <col min="4" max="4" width="12" customWidth="1"/>
    <col min="6" max="6" width="8.7109375" hidden="1" customWidth="1"/>
  </cols>
  <sheetData>
    <row r="1" spans="1:8" ht="18.75">
      <c r="A1" s="31" t="s">
        <v>1</v>
      </c>
      <c r="B1" s="31"/>
      <c r="C1" s="31"/>
      <c r="D1" s="31"/>
      <c r="E1" s="31"/>
      <c r="F1" s="3"/>
      <c r="G1" s="3"/>
      <c r="H1" s="3"/>
    </row>
    <row r="2" spans="1:8" ht="18.75">
      <c r="A2" s="31" t="s">
        <v>101</v>
      </c>
      <c r="B2" s="31"/>
      <c r="C2" s="31"/>
      <c r="D2" s="31"/>
      <c r="E2" s="31"/>
      <c r="F2" s="3"/>
      <c r="G2" s="3"/>
      <c r="H2" s="3"/>
    </row>
    <row r="4" spans="1:8" ht="15.75">
      <c r="A4" s="32" t="s">
        <v>112</v>
      </c>
      <c r="B4" s="32"/>
      <c r="C4" s="32"/>
      <c r="D4" s="32"/>
      <c r="E4" s="32"/>
      <c r="F4" s="3"/>
      <c r="G4" s="3"/>
      <c r="H4" s="3"/>
    </row>
    <row r="5" spans="1:8" ht="15.75">
      <c r="A5" s="6"/>
      <c r="B5" s="16"/>
      <c r="C5" s="16"/>
      <c r="D5" s="16"/>
      <c r="F5" s="4"/>
      <c r="G5" s="4"/>
      <c r="H5" s="4"/>
    </row>
    <row r="6" spans="1:8">
      <c r="A6" s="5"/>
      <c r="B6" s="25" t="s">
        <v>6</v>
      </c>
      <c r="D6" s="2"/>
      <c r="E6" s="2"/>
      <c r="F6" s="18" t="str">
        <f>VLOOKUP(B6,lealookup,2,FALSE)</f>
        <v>LEA</v>
      </c>
      <c r="G6" s="4"/>
      <c r="H6" s="4"/>
    </row>
    <row r="7" spans="1:8" ht="15.75">
      <c r="A7" s="5"/>
      <c r="B7" s="12"/>
      <c r="D7" s="2"/>
      <c r="E7" s="2"/>
      <c r="F7" s="11"/>
      <c r="G7" s="4"/>
      <c r="H7" s="4"/>
    </row>
    <row r="8" spans="1:8">
      <c r="B8" s="7" t="s">
        <v>90</v>
      </c>
      <c r="C8" s="9"/>
      <c r="D8" s="9"/>
    </row>
    <row r="9" spans="1:8">
      <c r="B9" t="s">
        <v>91</v>
      </c>
      <c r="C9" s="9" t="str">
        <f>IF(ISNA(VLOOKUP($F$6,dataout,4,FALSE)),"",VLOOKUP($F$6,dataout,4,FALSE))</f>
        <v/>
      </c>
      <c r="D9" s="9"/>
      <c r="F9" s="24">
        <v>0</v>
      </c>
    </row>
    <row r="10" spans="1:8">
      <c r="B10" t="s">
        <v>92</v>
      </c>
      <c r="C10" s="9" t="str">
        <f>IF(ISNA(VLOOKUP($F$6,dataout,5,FALSE)),"",VLOOKUP($F$6,dataout,5,FALSE))</f>
        <v/>
      </c>
      <c r="D10" s="9"/>
    </row>
    <row r="11" spans="1:8">
      <c r="B11" t="s">
        <v>93</v>
      </c>
      <c r="C11" s="9" t="str">
        <f>IF(ISNA(VLOOKUP($F$6,dataout,6,FALSE)),"",VLOOKUP($F$6,dataout,6,FALSE))</f>
        <v/>
      </c>
      <c r="D11" s="9"/>
    </row>
    <row r="12" spans="1:8">
      <c r="B12" t="s">
        <v>94</v>
      </c>
      <c r="C12" s="9" t="str">
        <f>IF(ISNA(VLOOKUP($F$6,dataout,7,FALSE)),"",VLOOKUP($F$6,dataout,7,FALSE))</f>
        <v/>
      </c>
      <c r="D12" s="13"/>
    </row>
    <row r="13" spans="1:8">
      <c r="C13" s="9"/>
      <c r="D13" s="9"/>
    </row>
    <row r="14" spans="1:8">
      <c r="B14" s="7" t="s">
        <v>110</v>
      </c>
      <c r="C14" s="13" t="str">
        <f>IF(ISNA(VLOOKUP($F$6,dataout,3,FALSE)),"",VLOOKUP($F$6,dataout,3,FALSE))</f>
        <v/>
      </c>
      <c r="D14" s="9"/>
    </row>
    <row r="15" spans="1:8">
      <c r="C15" s="10"/>
    </row>
    <row r="16" spans="1:8">
      <c r="B16" t="s">
        <v>4</v>
      </c>
      <c r="C16" s="9" t="str">
        <f>IF(ISNA(VLOOKUP($F$6,dataout,8,FALSE)),"",VLOOKUP($F$6,dataout,8,FALSE))</f>
        <v/>
      </c>
      <c r="D16" s="9"/>
    </row>
    <row r="17" spans="1:4">
      <c r="B17" t="s">
        <v>95</v>
      </c>
      <c r="C17" s="9" t="str">
        <f>IF(ISNA(VLOOKUP($F$6,dataout,10,FALSE)),"",VLOOKUP($F$6,dataout,10,FALSE))</f>
        <v/>
      </c>
      <c r="D17" s="9"/>
    </row>
    <row r="18" spans="1:4">
      <c r="B18" s="7" t="s">
        <v>96</v>
      </c>
      <c r="C18" s="9" t="str">
        <f>IF(ISNA(VLOOKUP($F$6,dataout,13,FALSE)),"",VLOOKUP($F$6,dataout,13,FALSE))</f>
        <v/>
      </c>
      <c r="D18" s="9"/>
    </row>
    <row r="19" spans="1:4">
      <c r="B19" t="s">
        <v>97</v>
      </c>
    </row>
    <row r="20" spans="1:4">
      <c r="A20" s="21" t="s">
        <v>108</v>
      </c>
      <c r="B20" t="s">
        <v>117</v>
      </c>
    </row>
    <row r="21" spans="1:4" ht="60.75" customHeight="1">
      <c r="A21" s="21" t="s">
        <v>109</v>
      </c>
      <c r="B21" s="30" t="s">
        <v>120</v>
      </c>
      <c r="C21" s="30"/>
      <c r="D21" s="30"/>
    </row>
    <row r="22" spans="1:4">
      <c r="B22" s="17"/>
    </row>
    <row r="23" spans="1:4">
      <c r="B23" s="23">
        <v>43210</v>
      </c>
    </row>
  </sheetData>
  <dataConsolidate/>
  <mergeCells count="4">
    <mergeCell ref="B21:D21"/>
    <mergeCell ref="A1:E1"/>
    <mergeCell ref="A4:E4"/>
    <mergeCell ref="A2:E2"/>
  </mergeCells>
  <phoneticPr fontId="5" type="noConversion"/>
  <dataValidations count="1">
    <dataValidation type="list" allowBlank="1" showInputMessage="1" showErrorMessage="1" sqref="B6">
      <formula1>distlist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Normal="100" workbookViewId="0">
      <selection activeCell="B8" sqref="B8"/>
    </sheetView>
  </sheetViews>
  <sheetFormatPr defaultRowHeight="15"/>
  <cols>
    <col min="1" max="1" width="3.7109375" customWidth="1"/>
    <col min="2" max="2" width="5.7109375" customWidth="1"/>
    <col min="3" max="3" width="57.85546875" customWidth="1"/>
    <col min="6" max="6" width="10.42578125" bestFit="1" customWidth="1"/>
  </cols>
  <sheetData>
    <row r="1" spans="2:11" ht="18.75">
      <c r="B1" s="31" t="s">
        <v>1</v>
      </c>
      <c r="C1" s="31"/>
      <c r="D1" s="31"/>
      <c r="E1" s="31"/>
      <c r="F1" s="31"/>
      <c r="G1" s="31"/>
    </row>
    <row r="2" spans="2:11" ht="18.75">
      <c r="B2" s="31" t="s">
        <v>101</v>
      </c>
      <c r="C2" s="31"/>
      <c r="D2" s="31"/>
      <c r="E2" s="31"/>
      <c r="F2" s="31"/>
      <c r="G2" s="31"/>
    </row>
    <row r="4" spans="2:11" ht="18.75">
      <c r="B4" s="31" t="s">
        <v>114</v>
      </c>
      <c r="C4" s="31"/>
      <c r="D4" s="31"/>
      <c r="E4" s="31"/>
      <c r="F4" s="31"/>
      <c r="G4" s="31"/>
    </row>
    <row r="6" spans="2:11">
      <c r="F6" s="8" t="s">
        <v>98</v>
      </c>
    </row>
    <row r="7" spans="2:11">
      <c r="B7" s="7" t="s">
        <v>5</v>
      </c>
      <c r="C7" s="7" t="s">
        <v>2</v>
      </c>
      <c r="D7" s="8" t="s">
        <v>99</v>
      </c>
      <c r="E7" s="8" t="s">
        <v>113</v>
      </c>
      <c r="F7" s="8" t="s">
        <v>115</v>
      </c>
      <c r="G7" s="8" t="s">
        <v>100</v>
      </c>
    </row>
    <row r="8" spans="2:11">
      <c r="B8" t="s">
        <v>9</v>
      </c>
      <c r="C8" t="s">
        <v>10</v>
      </c>
      <c r="D8" s="9">
        <v>10756.585095101176</v>
      </c>
      <c r="E8" s="9">
        <v>11250.351510785793</v>
      </c>
      <c r="F8" s="10">
        <f>E8-D8</f>
        <v>493.76641568461673</v>
      </c>
      <c r="G8" s="15">
        <f>F8/D8</f>
        <v>4.5903640543827479E-2</v>
      </c>
      <c r="J8" s="14"/>
      <c r="K8" s="28"/>
    </row>
    <row r="9" spans="2:11">
      <c r="B9" t="s">
        <v>11</v>
      </c>
      <c r="C9" t="s">
        <v>12</v>
      </c>
      <c r="D9" s="9">
        <v>11726.161672468736</v>
      </c>
      <c r="E9" s="9">
        <v>11326.938190438681</v>
      </c>
      <c r="F9" s="10">
        <f t="shared" ref="F9:F47" si="0">E9-D9</f>
        <v>-399.22348203005458</v>
      </c>
      <c r="G9" s="15">
        <f t="shared" ref="G9:G47" si="1">F9/D9</f>
        <v>-3.4045537933130435E-2</v>
      </c>
      <c r="J9" s="14"/>
      <c r="K9" s="28"/>
    </row>
    <row r="10" spans="2:11">
      <c r="B10" t="s">
        <v>13</v>
      </c>
      <c r="C10" t="s">
        <v>14</v>
      </c>
      <c r="D10" s="9">
        <v>10784.729990665635</v>
      </c>
      <c r="E10" s="9">
        <v>10859.830576542265</v>
      </c>
      <c r="F10" s="10">
        <f t="shared" si="0"/>
        <v>75.100585876629339</v>
      </c>
      <c r="G10" s="15">
        <f t="shared" si="1"/>
        <v>6.9636037194839512E-3</v>
      </c>
      <c r="J10" s="14"/>
      <c r="K10" s="28"/>
    </row>
    <row r="11" spans="2:11">
      <c r="B11" t="s">
        <v>87</v>
      </c>
      <c r="C11" t="s">
        <v>88</v>
      </c>
      <c r="D11" s="9">
        <v>13578.908164170181</v>
      </c>
      <c r="E11" s="29">
        <v>15039.027462160455</v>
      </c>
      <c r="F11" s="10">
        <f t="shared" si="0"/>
        <v>1460.1192979902735</v>
      </c>
      <c r="G11" s="15">
        <f t="shared" si="1"/>
        <v>0.10752847580507241</v>
      </c>
      <c r="J11" s="14"/>
      <c r="K11" s="28"/>
    </row>
    <row r="12" spans="2:11">
      <c r="B12" t="s">
        <v>15</v>
      </c>
      <c r="C12" t="s">
        <v>16</v>
      </c>
      <c r="D12" s="9">
        <v>16728</v>
      </c>
      <c r="E12" s="9">
        <v>17266</v>
      </c>
      <c r="F12" s="10">
        <f t="shared" si="0"/>
        <v>538</v>
      </c>
      <c r="G12" s="15">
        <f t="shared" si="1"/>
        <v>3.216164514586322E-2</v>
      </c>
      <c r="J12" s="14"/>
      <c r="K12" s="28"/>
    </row>
    <row r="13" spans="2:11">
      <c r="B13" t="s">
        <v>17</v>
      </c>
      <c r="C13" t="s">
        <v>18</v>
      </c>
      <c r="D13" s="9">
        <v>10911.01701882678</v>
      </c>
      <c r="E13" s="9">
        <v>17266</v>
      </c>
      <c r="F13" s="10">
        <f t="shared" si="0"/>
        <v>6354.9829811732197</v>
      </c>
      <c r="G13" s="15">
        <f t="shared" si="1"/>
        <v>0.58243727144846358</v>
      </c>
      <c r="J13" s="14"/>
      <c r="K13" s="28"/>
    </row>
    <row r="14" spans="2:11">
      <c r="B14" t="s">
        <v>19</v>
      </c>
      <c r="C14" t="s">
        <v>20</v>
      </c>
      <c r="D14" s="9">
        <v>11011.766453793436</v>
      </c>
      <c r="E14" s="9">
        <v>15422.89782727819</v>
      </c>
      <c r="F14" s="10">
        <f t="shared" si="0"/>
        <v>4411.1313734847536</v>
      </c>
      <c r="G14" s="15">
        <f t="shared" si="1"/>
        <v>0.40058344789587924</v>
      </c>
      <c r="J14" s="14"/>
      <c r="K14" s="28"/>
    </row>
    <row r="15" spans="2:11">
      <c r="B15" t="s">
        <v>21</v>
      </c>
      <c r="C15" t="s">
        <v>22</v>
      </c>
      <c r="D15" s="9">
        <v>6147.7059899738761</v>
      </c>
      <c r="E15" s="9">
        <v>6686.0288259849403</v>
      </c>
      <c r="F15" s="10">
        <f t="shared" si="0"/>
        <v>538.32283601106428</v>
      </c>
      <c r="G15" s="15">
        <f t="shared" si="1"/>
        <v>8.7564830993707266E-2</v>
      </c>
      <c r="J15" s="14"/>
      <c r="K15" s="28"/>
    </row>
    <row r="16" spans="2:11">
      <c r="B16" t="s">
        <v>23</v>
      </c>
      <c r="C16" t="s">
        <v>24</v>
      </c>
      <c r="D16" s="9">
        <v>16728</v>
      </c>
      <c r="E16" s="9">
        <v>17266</v>
      </c>
      <c r="F16" s="10">
        <f t="shared" si="0"/>
        <v>538</v>
      </c>
      <c r="G16" s="15">
        <f t="shared" si="1"/>
        <v>3.216164514586322E-2</v>
      </c>
      <c r="J16" s="14"/>
      <c r="K16" s="28"/>
    </row>
    <row r="17" spans="2:11">
      <c r="B17" t="s">
        <v>25</v>
      </c>
      <c r="C17" t="s">
        <v>26</v>
      </c>
      <c r="D17" s="9">
        <v>11995.003713663547</v>
      </c>
      <c r="E17" s="9">
        <v>17266</v>
      </c>
      <c r="F17" s="10">
        <f t="shared" si="0"/>
        <v>5270.9962863364526</v>
      </c>
      <c r="G17" s="15">
        <f t="shared" si="1"/>
        <v>0.43943265147406696</v>
      </c>
      <c r="J17" s="14"/>
      <c r="K17" s="28"/>
    </row>
    <row r="18" spans="2:11">
      <c r="B18" t="s">
        <v>27</v>
      </c>
      <c r="C18" t="s">
        <v>28</v>
      </c>
      <c r="D18" s="9">
        <v>8998.736316246268</v>
      </c>
      <c r="E18" s="9">
        <v>9938.881618559155</v>
      </c>
      <c r="F18" s="10">
        <f t="shared" si="0"/>
        <v>940.145302312887</v>
      </c>
      <c r="G18" s="15">
        <f t="shared" si="1"/>
        <v>0.10447525844440557</v>
      </c>
      <c r="J18" s="14"/>
      <c r="K18" s="28"/>
    </row>
    <row r="19" spans="2:11">
      <c r="B19" t="s">
        <v>29</v>
      </c>
      <c r="C19" t="s">
        <v>30</v>
      </c>
      <c r="D19" s="9">
        <v>8605.9698188964903</v>
      </c>
      <c r="E19" s="9">
        <v>10986.262831481075</v>
      </c>
      <c r="F19" s="10">
        <f t="shared" si="0"/>
        <v>2380.2930125845851</v>
      </c>
      <c r="G19" s="15">
        <f t="shared" si="1"/>
        <v>0.27658626077889276</v>
      </c>
      <c r="J19" s="14"/>
      <c r="K19" s="28"/>
    </row>
    <row r="20" spans="2:11">
      <c r="B20" t="s">
        <v>31</v>
      </c>
      <c r="C20" t="s">
        <v>32</v>
      </c>
      <c r="D20" s="9">
        <v>16468.021714706443</v>
      </c>
      <c r="E20" s="9">
        <v>16856.270644859545</v>
      </c>
      <c r="F20" s="10">
        <f t="shared" si="0"/>
        <v>388.24893015310226</v>
      </c>
      <c r="G20" s="15">
        <f t="shared" si="1"/>
        <v>2.3575930180270783E-2</v>
      </c>
      <c r="J20" s="14"/>
      <c r="K20" s="28"/>
    </row>
    <row r="21" spans="2:11">
      <c r="B21" t="s">
        <v>33</v>
      </c>
      <c r="C21" t="s">
        <v>34</v>
      </c>
      <c r="D21" s="9">
        <v>15559.925997592638</v>
      </c>
      <c r="E21" s="9">
        <v>15950.706273066977</v>
      </c>
      <c r="F21" s="10">
        <f t="shared" si="0"/>
        <v>390.78027547433885</v>
      </c>
      <c r="G21" s="15">
        <f t="shared" si="1"/>
        <v>2.5114533034077322E-2</v>
      </c>
      <c r="J21" s="14"/>
      <c r="K21" s="28"/>
    </row>
    <row r="22" spans="2:11">
      <c r="B22" t="s">
        <v>35</v>
      </c>
      <c r="C22" t="s">
        <v>36</v>
      </c>
      <c r="D22" s="9">
        <v>16728</v>
      </c>
      <c r="E22" s="9">
        <v>17266</v>
      </c>
      <c r="F22" s="10">
        <f t="shared" si="0"/>
        <v>538</v>
      </c>
      <c r="G22" s="15">
        <f t="shared" si="1"/>
        <v>3.216164514586322E-2</v>
      </c>
      <c r="J22" s="14"/>
      <c r="K22" s="28"/>
    </row>
    <row r="23" spans="2:11">
      <c r="B23" t="s">
        <v>37</v>
      </c>
      <c r="C23" t="s">
        <v>38</v>
      </c>
      <c r="D23" s="9">
        <v>14037.747116139408</v>
      </c>
      <c r="E23" s="9">
        <v>13917.671094962483</v>
      </c>
      <c r="F23" s="10">
        <f t="shared" si="0"/>
        <v>-120.07602117692477</v>
      </c>
      <c r="G23" s="15">
        <f t="shared" si="1"/>
        <v>-8.5537957183223212E-3</v>
      </c>
      <c r="J23" s="14"/>
      <c r="K23" s="28"/>
    </row>
    <row r="24" spans="2:11">
      <c r="B24" t="s">
        <v>39</v>
      </c>
      <c r="C24" t="s">
        <v>40</v>
      </c>
      <c r="D24" s="9">
        <v>16728</v>
      </c>
      <c r="E24" s="9">
        <v>17266</v>
      </c>
      <c r="F24" s="10">
        <f t="shared" si="0"/>
        <v>538</v>
      </c>
      <c r="G24" s="15">
        <f t="shared" si="1"/>
        <v>3.216164514586322E-2</v>
      </c>
      <c r="J24" s="14"/>
      <c r="K24" s="28"/>
    </row>
    <row r="25" spans="2:11">
      <c r="B25" t="s">
        <v>41</v>
      </c>
      <c r="C25" t="s">
        <v>42</v>
      </c>
      <c r="D25" s="9">
        <v>15481.03085399056</v>
      </c>
      <c r="E25" s="9">
        <v>15562.660515416692</v>
      </c>
      <c r="F25" s="10">
        <f t="shared" si="0"/>
        <v>81.629661426131861</v>
      </c>
      <c r="G25" s="15">
        <f t="shared" si="1"/>
        <v>5.2728828070961508E-3</v>
      </c>
      <c r="J25" s="14"/>
      <c r="K25" s="28"/>
    </row>
    <row r="26" spans="2:11">
      <c r="B26" t="s">
        <v>43</v>
      </c>
      <c r="C26" t="s">
        <v>44</v>
      </c>
      <c r="D26" s="9">
        <v>16728</v>
      </c>
      <c r="E26" s="9">
        <v>17266</v>
      </c>
      <c r="F26" s="10">
        <f t="shared" si="0"/>
        <v>538</v>
      </c>
      <c r="G26" s="15">
        <f t="shared" si="1"/>
        <v>3.216164514586322E-2</v>
      </c>
      <c r="J26" s="14"/>
      <c r="K26" s="28"/>
    </row>
    <row r="27" spans="2:11">
      <c r="B27" t="s">
        <v>45</v>
      </c>
      <c r="C27" t="s">
        <v>46</v>
      </c>
      <c r="D27" s="9">
        <v>16539.520469463132</v>
      </c>
      <c r="E27" s="9">
        <v>16106.050217721116</v>
      </c>
      <c r="F27" s="10">
        <f t="shared" si="0"/>
        <v>-433.47025174201553</v>
      </c>
      <c r="G27" s="15">
        <f t="shared" si="1"/>
        <v>-2.6208151109479286E-2</v>
      </c>
      <c r="J27" s="14"/>
      <c r="K27" s="28"/>
    </row>
    <row r="28" spans="2:11">
      <c r="B28" t="s">
        <v>47</v>
      </c>
      <c r="C28" t="s">
        <v>48</v>
      </c>
      <c r="D28" s="9">
        <v>16728</v>
      </c>
      <c r="E28" s="9">
        <v>17266</v>
      </c>
      <c r="F28" s="10">
        <f t="shared" si="0"/>
        <v>538</v>
      </c>
      <c r="G28" s="15">
        <f t="shared" si="1"/>
        <v>3.216164514586322E-2</v>
      </c>
      <c r="J28" s="14"/>
      <c r="K28" s="28"/>
    </row>
    <row r="29" spans="2:11">
      <c r="B29" t="s">
        <v>49</v>
      </c>
      <c r="C29" t="s">
        <v>50</v>
      </c>
      <c r="D29" s="9">
        <v>16728</v>
      </c>
      <c r="E29" s="9">
        <v>17266</v>
      </c>
      <c r="F29" s="10">
        <f t="shared" si="0"/>
        <v>538</v>
      </c>
      <c r="G29" s="15">
        <f t="shared" si="1"/>
        <v>3.216164514586322E-2</v>
      </c>
      <c r="J29" s="14"/>
      <c r="K29" s="28"/>
    </row>
    <row r="30" spans="2:11">
      <c r="B30" t="s">
        <v>51</v>
      </c>
      <c r="C30" t="s">
        <v>52</v>
      </c>
      <c r="D30" s="9">
        <v>15058.064991948055</v>
      </c>
      <c r="E30" s="9">
        <v>15354.565859682998</v>
      </c>
      <c r="F30" s="10">
        <f t="shared" si="0"/>
        <v>296.50086773494331</v>
      </c>
      <c r="G30" s="15">
        <f t="shared" si="1"/>
        <v>1.9690502590704061E-2</v>
      </c>
      <c r="J30" s="14"/>
      <c r="K30" s="28"/>
    </row>
    <row r="31" spans="2:11">
      <c r="B31" t="s">
        <v>53</v>
      </c>
      <c r="C31" t="s">
        <v>54</v>
      </c>
      <c r="D31" s="9">
        <v>16728</v>
      </c>
      <c r="E31" s="9">
        <v>17266</v>
      </c>
      <c r="F31" s="10">
        <f t="shared" si="0"/>
        <v>538</v>
      </c>
      <c r="G31" s="15">
        <f t="shared" si="1"/>
        <v>3.216164514586322E-2</v>
      </c>
      <c r="J31" s="14"/>
      <c r="K31" s="28"/>
    </row>
    <row r="32" spans="2:11">
      <c r="B32" t="s">
        <v>55</v>
      </c>
      <c r="C32" t="s">
        <v>56</v>
      </c>
      <c r="D32" s="9">
        <v>16728</v>
      </c>
      <c r="E32" s="9">
        <v>17266</v>
      </c>
      <c r="F32" s="10">
        <f t="shared" si="0"/>
        <v>538</v>
      </c>
      <c r="G32" s="15">
        <f t="shared" si="1"/>
        <v>3.216164514586322E-2</v>
      </c>
      <c r="J32" s="14"/>
      <c r="K32" s="28"/>
    </row>
    <row r="33" spans="2:11">
      <c r="B33" t="s">
        <v>57</v>
      </c>
      <c r="C33" t="s">
        <v>58</v>
      </c>
      <c r="D33" s="9">
        <v>15649.375407817384</v>
      </c>
      <c r="E33" s="9">
        <v>15668.700717452881</v>
      </c>
      <c r="F33" s="10">
        <f t="shared" si="0"/>
        <v>19.325309635496524</v>
      </c>
      <c r="G33" s="15">
        <f t="shared" si="1"/>
        <v>1.234893350813406E-3</v>
      </c>
      <c r="J33" s="14"/>
      <c r="K33" s="28"/>
    </row>
    <row r="34" spans="2:11">
      <c r="B34" t="s">
        <v>59</v>
      </c>
      <c r="C34" t="s">
        <v>60</v>
      </c>
      <c r="D34" s="9">
        <v>16728</v>
      </c>
      <c r="E34" s="9">
        <v>17266</v>
      </c>
      <c r="F34" s="10">
        <f t="shared" si="0"/>
        <v>538</v>
      </c>
      <c r="G34" s="15">
        <f t="shared" si="1"/>
        <v>3.216164514586322E-2</v>
      </c>
      <c r="J34" s="14"/>
      <c r="K34" s="28"/>
    </row>
    <row r="35" spans="2:11">
      <c r="B35" t="s">
        <v>61</v>
      </c>
      <c r="C35" t="s">
        <v>62</v>
      </c>
      <c r="D35" s="9">
        <v>15587.909271519899</v>
      </c>
      <c r="E35" s="9">
        <v>16604.219510035258</v>
      </c>
      <c r="F35" s="10">
        <f t="shared" si="0"/>
        <v>1016.3102385153597</v>
      </c>
      <c r="G35" s="15">
        <f t="shared" si="1"/>
        <v>6.5198624190879989E-2</v>
      </c>
      <c r="J35" s="14"/>
      <c r="K35" s="28"/>
    </row>
    <row r="36" spans="2:11">
      <c r="B36" t="s">
        <v>63</v>
      </c>
      <c r="C36" t="s">
        <v>64</v>
      </c>
      <c r="D36" s="9">
        <v>16728</v>
      </c>
      <c r="E36" s="9">
        <v>16762.299392443922</v>
      </c>
      <c r="F36" s="10">
        <f t="shared" si="0"/>
        <v>34.299392443921533</v>
      </c>
      <c r="G36" s="15">
        <f t="shared" si="1"/>
        <v>2.0504180083645105E-3</v>
      </c>
    </row>
    <row r="37" spans="2:11">
      <c r="B37" t="s">
        <v>65</v>
      </c>
      <c r="C37" t="s">
        <v>66</v>
      </c>
      <c r="D37" s="9">
        <v>16728</v>
      </c>
      <c r="E37" s="9">
        <v>17266</v>
      </c>
      <c r="F37" s="10">
        <f t="shared" si="0"/>
        <v>538</v>
      </c>
      <c r="G37" s="15">
        <f t="shared" si="1"/>
        <v>3.216164514586322E-2</v>
      </c>
    </row>
    <row r="38" spans="2:11">
      <c r="B38" t="s">
        <v>67</v>
      </c>
      <c r="C38" t="s">
        <v>68</v>
      </c>
      <c r="D38" s="9">
        <v>16728</v>
      </c>
      <c r="E38" s="9">
        <v>17266</v>
      </c>
      <c r="F38" s="10">
        <f t="shared" si="0"/>
        <v>538</v>
      </c>
      <c r="G38" s="15">
        <f t="shared" si="1"/>
        <v>3.216164514586322E-2</v>
      </c>
    </row>
    <row r="39" spans="2:11">
      <c r="B39" t="s">
        <v>69</v>
      </c>
      <c r="C39" t="s">
        <v>70</v>
      </c>
      <c r="D39" s="9">
        <v>16728</v>
      </c>
      <c r="E39" s="9">
        <v>17266</v>
      </c>
      <c r="F39" s="10">
        <f t="shared" si="0"/>
        <v>538</v>
      </c>
      <c r="G39" s="15">
        <f t="shared" si="1"/>
        <v>3.216164514586322E-2</v>
      </c>
    </row>
    <row r="40" spans="2:11">
      <c r="B40" t="s">
        <v>71</v>
      </c>
      <c r="C40" t="s">
        <v>72</v>
      </c>
      <c r="D40" s="9">
        <v>15710.288894346022</v>
      </c>
      <c r="E40" s="9">
        <v>14718.543932029455</v>
      </c>
      <c r="F40" s="10">
        <f t="shared" si="0"/>
        <v>-991.74496231656667</v>
      </c>
      <c r="G40" s="15">
        <f t="shared" si="1"/>
        <v>-6.3127098997745726E-2</v>
      </c>
    </row>
    <row r="41" spans="2:11">
      <c r="B41" t="s">
        <v>73</v>
      </c>
      <c r="C41" t="s">
        <v>74</v>
      </c>
      <c r="D41" s="9">
        <v>16718.964600861062</v>
      </c>
      <c r="E41" s="9">
        <v>17266</v>
      </c>
      <c r="F41" s="10">
        <f t="shared" si="0"/>
        <v>547.03539913893837</v>
      </c>
      <c r="G41" s="15">
        <f t="shared" si="1"/>
        <v>3.2719454356088827E-2</v>
      </c>
    </row>
    <row r="42" spans="2:11">
      <c r="B42" t="s">
        <v>75</v>
      </c>
      <c r="C42" t="s">
        <v>76</v>
      </c>
      <c r="D42" s="9">
        <v>15563.066547564602</v>
      </c>
      <c r="E42" s="9">
        <v>15513.353982074632</v>
      </c>
      <c r="F42" s="10">
        <f t="shared" si="0"/>
        <v>-49.712565489970075</v>
      </c>
      <c r="G42" s="15">
        <f t="shared" si="1"/>
        <v>-3.1942654320751061E-3</v>
      </c>
    </row>
    <row r="43" spans="2:11">
      <c r="B43" t="s">
        <v>77</v>
      </c>
      <c r="C43" t="s">
        <v>78</v>
      </c>
      <c r="D43" s="9">
        <v>15258.589281503266</v>
      </c>
      <c r="E43" s="9">
        <v>15495.409536554778</v>
      </c>
      <c r="F43" s="10">
        <f t="shared" si="0"/>
        <v>236.8202550515125</v>
      </c>
      <c r="G43" s="15">
        <f t="shared" si="1"/>
        <v>1.5520455442010635E-2</v>
      </c>
    </row>
    <row r="44" spans="2:11">
      <c r="B44" t="s">
        <v>79</v>
      </c>
      <c r="C44" t="s">
        <v>80</v>
      </c>
      <c r="D44" s="9">
        <v>16728</v>
      </c>
      <c r="E44" s="9">
        <v>16803.268245635551</v>
      </c>
      <c r="F44" s="10">
        <f t="shared" si="0"/>
        <v>75.268245635550556</v>
      </c>
      <c r="G44" s="15">
        <f t="shared" si="1"/>
        <v>4.499536444019043E-3</v>
      </c>
    </row>
    <row r="45" spans="2:11">
      <c r="B45" t="s">
        <v>81</v>
      </c>
      <c r="C45" t="s">
        <v>82</v>
      </c>
      <c r="D45" s="9">
        <v>15473.278776803605</v>
      </c>
      <c r="E45" s="9">
        <v>16597.175960507066</v>
      </c>
      <c r="F45" s="10">
        <f t="shared" si="0"/>
        <v>1123.8971837034605</v>
      </c>
      <c r="G45" s="15">
        <f t="shared" si="1"/>
        <v>7.2634714330121419E-2</v>
      </c>
    </row>
    <row r="46" spans="2:11">
      <c r="B46" t="s">
        <v>83</v>
      </c>
      <c r="C46" t="s">
        <v>84</v>
      </c>
      <c r="D46" s="9">
        <v>19677</v>
      </c>
      <c r="E46" s="9">
        <v>20177</v>
      </c>
      <c r="F46" s="10">
        <f t="shared" si="0"/>
        <v>500</v>
      </c>
      <c r="G46" s="15">
        <f t="shared" si="1"/>
        <v>2.541037759821111E-2</v>
      </c>
    </row>
    <row r="47" spans="2:11">
      <c r="B47" t="s">
        <v>85</v>
      </c>
      <c r="C47" t="s">
        <v>86</v>
      </c>
      <c r="D47" s="9">
        <v>22149</v>
      </c>
      <c r="E47" s="9">
        <v>22286</v>
      </c>
      <c r="F47" s="10">
        <f t="shared" si="0"/>
        <v>137</v>
      </c>
      <c r="G47" s="15">
        <f t="shared" si="1"/>
        <v>6.1853808298343044E-3</v>
      </c>
    </row>
    <row r="49" spans="2:3">
      <c r="B49" s="33">
        <v>43210</v>
      </c>
      <c r="C49" s="34"/>
    </row>
  </sheetData>
  <mergeCells count="4">
    <mergeCell ref="B1:G1"/>
    <mergeCell ref="B2:G2"/>
    <mergeCell ref="B4:G4"/>
    <mergeCell ref="B49:C49"/>
  </mergeCells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49"/>
  <sheetViews>
    <sheetView topLeftCell="A22" workbookViewId="0">
      <selection activeCell="M49" sqref="M49"/>
    </sheetView>
  </sheetViews>
  <sheetFormatPr defaultRowHeight="15"/>
  <cols>
    <col min="2" max="2" width="44.28515625" customWidth="1"/>
    <col min="3" max="3" width="9" bestFit="1" customWidth="1"/>
    <col min="4" max="5" width="12.7109375" customWidth="1"/>
    <col min="6" max="6" width="12.85546875" customWidth="1"/>
    <col min="7" max="8" width="12.7109375" customWidth="1"/>
    <col min="9" max="9" width="8.7109375" customWidth="1"/>
    <col min="10" max="13" width="12.7109375" customWidth="1"/>
  </cols>
  <sheetData>
    <row r="8" spans="1:16">
      <c r="D8" s="35" t="s">
        <v>107</v>
      </c>
      <c r="E8" s="35"/>
      <c r="F8" s="35"/>
      <c r="G8" s="35"/>
      <c r="H8" s="35"/>
      <c r="I8">
        <v>44</v>
      </c>
      <c r="J8" s="26">
        <v>2.64E-2</v>
      </c>
      <c r="K8" s="27">
        <f>13812.51*1.25</f>
        <v>17265.637500000001</v>
      </c>
    </row>
    <row r="9" spans="1:16" ht="30">
      <c r="A9" s="7" t="s">
        <v>7</v>
      </c>
      <c r="B9" s="7" t="s">
        <v>8</v>
      </c>
      <c r="C9" s="20" t="s">
        <v>103</v>
      </c>
      <c r="D9" s="20" t="s">
        <v>102</v>
      </c>
      <c r="E9" s="20" t="s">
        <v>3</v>
      </c>
      <c r="F9" s="20" t="s">
        <v>111</v>
      </c>
      <c r="G9" s="20" t="s">
        <v>0</v>
      </c>
      <c r="H9" s="20" t="s">
        <v>4</v>
      </c>
      <c r="I9" s="8" t="s">
        <v>89</v>
      </c>
      <c r="J9" s="20" t="s">
        <v>105</v>
      </c>
      <c r="K9" s="8" t="s">
        <v>104</v>
      </c>
      <c r="L9" s="20" t="s">
        <v>106</v>
      </c>
      <c r="M9" s="8" t="s">
        <v>116</v>
      </c>
    </row>
    <row r="10" spans="1:16">
      <c r="A10" t="s">
        <v>9</v>
      </c>
      <c r="B10" t="s">
        <v>10</v>
      </c>
      <c r="C10" s="13">
        <v>739.00705555555567</v>
      </c>
      <c r="D10" s="9">
        <v>4718789.6021999987</v>
      </c>
      <c r="E10" s="9">
        <v>913668.64956437983</v>
      </c>
      <c r="F10" s="9">
        <v>2467784.4839632199</v>
      </c>
      <c r="G10" s="9">
        <v>8100242.7357275989</v>
      </c>
      <c r="H10" s="9">
        <v>10960.98159663464</v>
      </c>
      <c r="I10" s="9" t="s">
        <v>118</v>
      </c>
      <c r="J10" s="9">
        <f t="shared" ref="J10" si="0">H10*(1+$J$8)</f>
        <v>11250.351510785793</v>
      </c>
      <c r="K10" s="9">
        <f>IF(I10="YES",MIN(J10,$K$8),0)</f>
        <v>11250.351510785793</v>
      </c>
      <c r="L10" s="9" t="s">
        <v>119</v>
      </c>
      <c r="M10" s="22">
        <f t="shared" ref="M10:M49" si="1">IF(OR(A10="0910",A10="0915"),L10,K10)</f>
        <v>11250.351510785793</v>
      </c>
      <c r="P10" s="1"/>
    </row>
    <row r="11" spans="1:16">
      <c r="A11" t="s">
        <v>11</v>
      </c>
      <c r="B11" t="s">
        <v>12</v>
      </c>
      <c r="C11" s="13">
        <v>506.88866666666598</v>
      </c>
      <c r="D11" s="9">
        <v>2549316.2800000003</v>
      </c>
      <c r="E11" s="9">
        <v>1355347.8179223081</v>
      </c>
      <c r="F11" s="9">
        <v>1689155.6573068437</v>
      </c>
      <c r="G11" s="9">
        <v>5593819.7552291518</v>
      </c>
      <c r="H11" s="9">
        <v>11035.598392866992</v>
      </c>
      <c r="I11" s="9" t="s">
        <v>118</v>
      </c>
      <c r="J11" s="9">
        <f t="shared" ref="J11:J49" si="2">H11*(1+$J$8)</f>
        <v>11326.938190438681</v>
      </c>
      <c r="K11" s="9">
        <f>IF(I11="YES",MIN(J11,$K$8),0)</f>
        <v>11326.938190438681</v>
      </c>
      <c r="L11" s="9" t="s">
        <v>119</v>
      </c>
      <c r="M11" s="22">
        <f t="shared" si="1"/>
        <v>11326.938190438681</v>
      </c>
      <c r="P11" s="1"/>
    </row>
    <row r="12" spans="1:16">
      <c r="A12" t="s">
        <v>13</v>
      </c>
      <c r="B12" t="s">
        <v>14</v>
      </c>
      <c r="C12" s="13">
        <v>563.56405555555591</v>
      </c>
      <c r="D12" s="9">
        <v>3551384.6691634799</v>
      </c>
      <c r="E12" s="9">
        <v>497894.86446825077</v>
      </c>
      <c r="F12" s="9">
        <v>1913512.908264596</v>
      </c>
      <c r="G12" s="9">
        <v>5962792.4418963268</v>
      </c>
      <c r="H12" s="9">
        <v>10580.505238252401</v>
      </c>
      <c r="I12" s="9" t="s">
        <v>118</v>
      </c>
      <c r="J12" s="9">
        <f t="shared" si="2"/>
        <v>10859.830576542265</v>
      </c>
      <c r="K12" s="9">
        <f t="shared" ref="K12:K49" si="3">IF(I12="YES",MIN(J12,$K$8),0)</f>
        <v>10859.830576542265</v>
      </c>
      <c r="L12" s="9" t="s">
        <v>119</v>
      </c>
      <c r="M12" s="22">
        <f t="shared" si="1"/>
        <v>10859.830576542265</v>
      </c>
      <c r="P12" s="1"/>
    </row>
    <row r="13" spans="1:16">
      <c r="A13" t="s">
        <v>87</v>
      </c>
      <c r="B13" t="s">
        <v>88</v>
      </c>
      <c r="C13" s="13">
        <v>325.10755555555539</v>
      </c>
      <c r="D13" s="9">
        <v>2832664.56</v>
      </c>
      <c r="E13" s="9">
        <v>332936.11037887831</v>
      </c>
      <c r="F13" s="9">
        <v>1597943.2268891009</v>
      </c>
      <c r="G13" s="9">
        <v>4763543.8972679786</v>
      </c>
      <c r="H13" s="9">
        <v>14652.20914084222</v>
      </c>
      <c r="I13" s="9" t="s">
        <v>118</v>
      </c>
      <c r="J13" s="9">
        <f t="shared" si="2"/>
        <v>15039.027462160455</v>
      </c>
      <c r="K13" s="9">
        <f t="shared" si="3"/>
        <v>15039.027462160455</v>
      </c>
      <c r="L13" s="9" t="s">
        <v>119</v>
      </c>
      <c r="M13" s="22">
        <f t="shared" si="1"/>
        <v>15039.027462160455</v>
      </c>
      <c r="P13" s="1"/>
    </row>
    <row r="14" spans="1:16">
      <c r="A14" t="s">
        <v>15</v>
      </c>
      <c r="B14" t="s">
        <v>16</v>
      </c>
      <c r="C14" s="13">
        <v>301.52977777777744</v>
      </c>
      <c r="D14" s="9">
        <v>3879042.7648936138</v>
      </c>
      <c r="E14" s="9">
        <v>235638.76442786079</v>
      </c>
      <c r="F14" s="9">
        <v>2393913.8739829874</v>
      </c>
      <c r="G14" s="9">
        <v>6508595.4033044614</v>
      </c>
      <c r="H14" s="9">
        <v>21585.249229020395</v>
      </c>
      <c r="I14" s="9" t="s">
        <v>118</v>
      </c>
      <c r="J14" s="9">
        <f t="shared" si="2"/>
        <v>22155.099808666535</v>
      </c>
      <c r="K14" s="9">
        <f t="shared" si="3"/>
        <v>17265.637500000001</v>
      </c>
      <c r="L14" s="9" t="s">
        <v>119</v>
      </c>
      <c r="M14" s="22">
        <f t="shared" si="1"/>
        <v>17265.637500000001</v>
      </c>
      <c r="P14" s="1"/>
    </row>
    <row r="15" spans="1:16">
      <c r="A15" t="s">
        <v>17</v>
      </c>
      <c r="B15" t="s">
        <v>18</v>
      </c>
      <c r="C15" s="13">
        <v>567.03666666666618</v>
      </c>
      <c r="D15" s="9">
        <v>7114409.5009441869</v>
      </c>
      <c r="E15" s="9">
        <v>1044141.3994546221</v>
      </c>
      <c r="F15" s="9">
        <v>4458152.536046369</v>
      </c>
      <c r="G15" s="9">
        <v>12616703.436445178</v>
      </c>
      <c r="H15" s="9">
        <v>22250.242670571315</v>
      </c>
      <c r="I15" s="9" t="s">
        <v>118</v>
      </c>
      <c r="J15" s="9">
        <f t="shared" si="2"/>
        <v>22837.649077074399</v>
      </c>
      <c r="K15" s="9">
        <f t="shared" si="3"/>
        <v>17265.637500000001</v>
      </c>
      <c r="L15" s="9" t="s">
        <v>119</v>
      </c>
      <c r="M15" s="22">
        <f t="shared" si="1"/>
        <v>17265.637500000001</v>
      </c>
      <c r="P15" s="1"/>
    </row>
    <row r="16" spans="1:16">
      <c r="A16" t="s">
        <v>19</v>
      </c>
      <c r="B16" t="s">
        <v>20</v>
      </c>
      <c r="C16" s="13">
        <v>450.61599999999942</v>
      </c>
      <c r="D16" s="9">
        <v>4135016.926491708</v>
      </c>
      <c r="E16" s="9">
        <v>455983.4885895715</v>
      </c>
      <c r="F16" s="9">
        <v>2180048.422931951</v>
      </c>
      <c r="G16" s="9">
        <v>6771048.8380132299</v>
      </c>
      <c r="H16" s="9">
        <v>15026.205989164253</v>
      </c>
      <c r="I16" s="9" t="s">
        <v>118</v>
      </c>
      <c r="J16" s="9">
        <f t="shared" si="2"/>
        <v>15422.89782727819</v>
      </c>
      <c r="K16" s="9">
        <f t="shared" si="3"/>
        <v>15422.89782727819</v>
      </c>
      <c r="L16" s="9" t="s">
        <v>119</v>
      </c>
      <c r="M16" s="22">
        <f t="shared" si="1"/>
        <v>15422.89782727819</v>
      </c>
      <c r="P16" s="1"/>
    </row>
    <row r="17" spans="1:16">
      <c r="A17" t="s">
        <v>21</v>
      </c>
      <c r="B17" t="s">
        <v>22</v>
      </c>
      <c r="C17" s="13">
        <v>434.27333333333337</v>
      </c>
      <c r="D17" s="9">
        <v>1498229.1299999997</v>
      </c>
      <c r="E17" s="9">
        <v>395618.62478255999</v>
      </c>
      <c r="F17" s="9">
        <v>935033.79726657679</v>
      </c>
      <c r="G17" s="9">
        <v>2828881.5520491363</v>
      </c>
      <c r="H17" s="9">
        <v>6514.0577026353667</v>
      </c>
      <c r="I17" s="9" t="s">
        <v>118</v>
      </c>
      <c r="J17" s="9">
        <f t="shared" si="2"/>
        <v>6686.0288259849403</v>
      </c>
      <c r="K17" s="9">
        <f t="shared" si="3"/>
        <v>6686.0288259849403</v>
      </c>
      <c r="L17" s="9" t="s">
        <v>119</v>
      </c>
      <c r="M17" s="22">
        <f t="shared" si="1"/>
        <v>6686.0288259849403</v>
      </c>
      <c r="P17" s="1"/>
    </row>
    <row r="18" spans="1:16">
      <c r="A18" t="s">
        <v>23</v>
      </c>
      <c r="B18" t="s">
        <v>24</v>
      </c>
      <c r="C18" s="13">
        <v>443.42888888888803</v>
      </c>
      <c r="D18" s="9">
        <v>4202969.6601939248</v>
      </c>
      <c r="E18" s="9">
        <v>905351.7011845524</v>
      </c>
      <c r="F18" s="9">
        <v>2824856.4648319045</v>
      </c>
      <c r="G18" s="9">
        <v>7933177.8262103815</v>
      </c>
      <c r="H18" s="9">
        <v>17890.529969954739</v>
      </c>
      <c r="I18" s="9" t="s">
        <v>118</v>
      </c>
      <c r="J18" s="9">
        <f t="shared" si="2"/>
        <v>18362.839961161546</v>
      </c>
      <c r="K18" s="9">
        <f t="shared" si="3"/>
        <v>17265.637500000001</v>
      </c>
      <c r="L18" s="9" t="s">
        <v>119</v>
      </c>
      <c r="M18" s="22">
        <f t="shared" si="1"/>
        <v>17265.637500000001</v>
      </c>
      <c r="P18" s="1"/>
    </row>
    <row r="19" spans="1:16">
      <c r="A19" t="s">
        <v>25</v>
      </c>
      <c r="B19" t="s">
        <v>26</v>
      </c>
      <c r="C19" s="13">
        <v>44.262388888888864</v>
      </c>
      <c r="D19" s="9">
        <v>423290.70207151445</v>
      </c>
      <c r="E19" s="9">
        <v>72494.436569008743</v>
      </c>
      <c r="F19" s="9">
        <v>330465.01306892699</v>
      </c>
      <c r="G19" s="9">
        <v>826250.15170945018</v>
      </c>
      <c r="H19" s="9">
        <v>18667.093495192319</v>
      </c>
      <c r="I19" s="9" t="s">
        <v>118</v>
      </c>
      <c r="J19" s="9">
        <f t="shared" si="2"/>
        <v>19159.904763465394</v>
      </c>
      <c r="K19" s="9">
        <f t="shared" si="3"/>
        <v>17265.637500000001</v>
      </c>
      <c r="L19" s="9" t="s">
        <v>119</v>
      </c>
      <c r="M19" s="22">
        <f t="shared" si="1"/>
        <v>17265.637500000001</v>
      </c>
      <c r="P19" s="1"/>
    </row>
    <row r="20" spans="1:16">
      <c r="A20" t="s">
        <v>27</v>
      </c>
      <c r="B20" t="s">
        <v>28</v>
      </c>
      <c r="C20" s="13">
        <v>262.02888888888867</v>
      </c>
      <c r="D20" s="9">
        <v>1514064.6160808012</v>
      </c>
      <c r="E20" s="9">
        <v>189445.15769733727</v>
      </c>
      <c r="F20" s="9">
        <v>833779.8864997793</v>
      </c>
      <c r="G20" s="9">
        <v>2537289.660277918</v>
      </c>
      <c r="H20" s="9">
        <v>9683.2439775517887</v>
      </c>
      <c r="I20" s="9" t="s">
        <v>118</v>
      </c>
      <c r="J20" s="9">
        <f t="shared" si="2"/>
        <v>9938.881618559155</v>
      </c>
      <c r="K20" s="9">
        <f t="shared" si="3"/>
        <v>9938.881618559155</v>
      </c>
      <c r="L20" s="9" t="s">
        <v>119</v>
      </c>
      <c r="M20" s="22">
        <f t="shared" si="1"/>
        <v>9938.881618559155</v>
      </c>
      <c r="P20" s="1"/>
    </row>
    <row r="21" spans="1:16">
      <c r="A21" t="s">
        <v>29</v>
      </c>
      <c r="B21" t="s">
        <v>30</v>
      </c>
      <c r="C21" s="13">
        <v>455.59588888888828</v>
      </c>
      <c r="D21" s="9">
        <v>2945995.2136641107</v>
      </c>
      <c r="E21" s="9">
        <v>557920.22527345375</v>
      </c>
      <c r="F21" s="9">
        <v>1372639.6860386394</v>
      </c>
      <c r="G21" s="9">
        <v>4876555.1249762038</v>
      </c>
      <c r="H21" s="9">
        <v>10703.685533399334</v>
      </c>
      <c r="I21" s="9" t="s">
        <v>118</v>
      </c>
      <c r="J21" s="9">
        <f t="shared" si="2"/>
        <v>10986.262831481075</v>
      </c>
      <c r="K21" s="9">
        <f t="shared" si="3"/>
        <v>10986.262831481075</v>
      </c>
      <c r="L21" s="9" t="s">
        <v>119</v>
      </c>
      <c r="M21" s="22">
        <f t="shared" si="1"/>
        <v>10986.262831481075</v>
      </c>
      <c r="P21" s="1"/>
    </row>
    <row r="22" spans="1:16">
      <c r="A22" t="s">
        <v>31</v>
      </c>
      <c r="B22" t="s">
        <v>32</v>
      </c>
      <c r="C22" s="13">
        <v>1061.8695555555555</v>
      </c>
      <c r="D22" s="9">
        <v>10938276.10248884</v>
      </c>
      <c r="E22" s="9">
        <v>1411541.6381318828</v>
      </c>
      <c r="F22" s="9">
        <v>5088959.1669992711</v>
      </c>
      <c r="G22" s="9">
        <v>17438776.907619994</v>
      </c>
      <c r="H22" s="9">
        <v>16422.711072544374</v>
      </c>
      <c r="I22" s="9" t="s">
        <v>118</v>
      </c>
      <c r="J22" s="9">
        <f t="shared" si="2"/>
        <v>16856.270644859545</v>
      </c>
      <c r="K22" s="9">
        <f t="shared" si="3"/>
        <v>16856.270644859545</v>
      </c>
      <c r="L22" s="9" t="s">
        <v>119</v>
      </c>
      <c r="M22" s="22">
        <f t="shared" si="1"/>
        <v>16856.270644859545</v>
      </c>
      <c r="P22" s="1"/>
    </row>
    <row r="23" spans="1:16">
      <c r="A23" t="s">
        <v>33</v>
      </c>
      <c r="B23" t="s">
        <v>34</v>
      </c>
      <c r="C23" s="13">
        <v>1205.3786666666663</v>
      </c>
      <c r="D23" s="9">
        <v>10653150.994126147</v>
      </c>
      <c r="E23" s="9">
        <v>2052000.6158340175</v>
      </c>
      <c r="F23" s="9">
        <v>6026961.6595459767</v>
      </c>
      <c r="G23" s="9">
        <v>18732113.269506142</v>
      </c>
      <c r="H23" s="9">
        <v>15540.438691608513</v>
      </c>
      <c r="I23" s="9" t="s">
        <v>118</v>
      </c>
      <c r="J23" s="9">
        <f t="shared" si="2"/>
        <v>15950.706273066977</v>
      </c>
      <c r="K23" s="9">
        <f t="shared" si="3"/>
        <v>15950.706273066977</v>
      </c>
      <c r="L23" s="9" t="s">
        <v>119</v>
      </c>
      <c r="M23" s="22">
        <f t="shared" si="1"/>
        <v>15950.706273066977</v>
      </c>
      <c r="P23" s="1"/>
    </row>
    <row r="24" spans="1:16">
      <c r="A24" t="s">
        <v>35</v>
      </c>
      <c r="B24" t="s">
        <v>36</v>
      </c>
      <c r="C24" s="13">
        <v>820.38777777778296</v>
      </c>
      <c r="D24" s="9">
        <v>8178895.3683850057</v>
      </c>
      <c r="E24" s="9">
        <v>1061912.1626903287</v>
      </c>
      <c r="F24" s="9">
        <v>6636041.4015098186</v>
      </c>
      <c r="G24" s="9">
        <v>15876848.932585154</v>
      </c>
      <c r="H24" s="9">
        <v>19352.858931652307</v>
      </c>
      <c r="I24" s="9" t="s">
        <v>118</v>
      </c>
      <c r="J24" s="9">
        <f t="shared" si="2"/>
        <v>19863.774407447927</v>
      </c>
      <c r="K24" s="9">
        <f t="shared" si="3"/>
        <v>17265.637500000001</v>
      </c>
      <c r="L24" s="9" t="s">
        <v>119</v>
      </c>
      <c r="M24" s="22">
        <f t="shared" si="1"/>
        <v>17265.637500000001</v>
      </c>
      <c r="P24" s="1"/>
    </row>
    <row r="25" spans="1:16">
      <c r="A25" t="s">
        <v>37</v>
      </c>
      <c r="B25" t="s">
        <v>38</v>
      </c>
      <c r="C25" s="13">
        <v>1266.8251111111072</v>
      </c>
      <c r="D25" s="9">
        <v>9816180</v>
      </c>
      <c r="E25" s="9">
        <v>1250006.1283023553</v>
      </c>
      <c r="F25" s="9">
        <v>6111576.1780925123</v>
      </c>
      <c r="G25" s="9">
        <v>17177762.306394868</v>
      </c>
      <c r="H25" s="9">
        <v>13559.695143182465</v>
      </c>
      <c r="I25" s="9" t="s">
        <v>118</v>
      </c>
      <c r="J25" s="9">
        <f t="shared" si="2"/>
        <v>13917.671094962483</v>
      </c>
      <c r="K25" s="9">
        <f t="shared" si="3"/>
        <v>13917.671094962483</v>
      </c>
      <c r="L25" s="9" t="s">
        <v>119</v>
      </c>
      <c r="M25" s="22">
        <f t="shared" si="1"/>
        <v>13917.671094962483</v>
      </c>
      <c r="P25" s="1"/>
    </row>
    <row r="26" spans="1:16">
      <c r="A26" t="s">
        <v>39</v>
      </c>
      <c r="B26" t="s">
        <v>40</v>
      </c>
      <c r="C26" s="13">
        <v>562.12644444444504</v>
      </c>
      <c r="D26" s="9">
        <v>5755965</v>
      </c>
      <c r="E26" s="9">
        <v>1033907.8331494366</v>
      </c>
      <c r="F26" s="9">
        <v>4609013.5141268577</v>
      </c>
      <c r="G26" s="9">
        <v>11398886.347276295</v>
      </c>
      <c r="H26" s="9">
        <v>20278.153536330999</v>
      </c>
      <c r="I26" s="9" t="s">
        <v>118</v>
      </c>
      <c r="J26" s="9">
        <f t="shared" si="2"/>
        <v>20813.496789690136</v>
      </c>
      <c r="K26" s="9">
        <f t="shared" si="3"/>
        <v>17265.637500000001</v>
      </c>
      <c r="L26" s="9" t="s">
        <v>119</v>
      </c>
      <c r="M26" s="22">
        <f t="shared" si="1"/>
        <v>17265.637500000001</v>
      </c>
      <c r="P26" s="1"/>
    </row>
    <row r="27" spans="1:16">
      <c r="A27" t="s">
        <v>41</v>
      </c>
      <c r="B27" t="s">
        <v>42</v>
      </c>
      <c r="C27" s="13">
        <v>1215.8175555555563</v>
      </c>
      <c r="D27" s="9">
        <v>10119040.135331567</v>
      </c>
      <c r="E27" s="9">
        <v>2109180.0678264839</v>
      </c>
      <c r="F27" s="9">
        <v>6206460.1025657402</v>
      </c>
      <c r="G27" s="9">
        <v>18434680.30572379</v>
      </c>
      <c r="H27" s="9">
        <v>15162.37384588532</v>
      </c>
      <c r="I27" s="9" t="s">
        <v>118</v>
      </c>
      <c r="J27" s="9">
        <f t="shared" si="2"/>
        <v>15562.660515416692</v>
      </c>
      <c r="K27" s="9">
        <f t="shared" si="3"/>
        <v>15562.660515416692</v>
      </c>
      <c r="L27" s="9" t="s">
        <v>119</v>
      </c>
      <c r="M27" s="22">
        <f t="shared" si="1"/>
        <v>15562.660515416692</v>
      </c>
      <c r="P27" s="1"/>
    </row>
    <row r="28" spans="1:16">
      <c r="A28" t="s">
        <v>43</v>
      </c>
      <c r="B28" t="s">
        <v>44</v>
      </c>
      <c r="C28" s="13">
        <v>430.13022222222162</v>
      </c>
      <c r="D28" s="9">
        <v>4510733.5093129072</v>
      </c>
      <c r="E28" s="9">
        <v>972441.12063102552</v>
      </c>
      <c r="F28" s="9">
        <v>3385906.845884128</v>
      </c>
      <c r="G28" s="9">
        <v>8869081.4758280609</v>
      </c>
      <c r="H28" s="9">
        <v>20619.526407623496</v>
      </c>
      <c r="I28" s="9" t="s">
        <v>118</v>
      </c>
      <c r="J28" s="9">
        <f t="shared" si="2"/>
        <v>21163.881904784757</v>
      </c>
      <c r="K28" s="9">
        <f t="shared" si="3"/>
        <v>17265.637500000001</v>
      </c>
      <c r="L28" s="9" t="s">
        <v>119</v>
      </c>
      <c r="M28" s="22">
        <f t="shared" si="1"/>
        <v>17265.637500000001</v>
      </c>
      <c r="P28" s="1"/>
    </row>
    <row r="29" spans="1:16">
      <c r="A29" t="s">
        <v>45</v>
      </c>
      <c r="B29" t="s">
        <v>46</v>
      </c>
      <c r="C29" s="13">
        <v>1410.0333333333315</v>
      </c>
      <c r="D29" s="9">
        <v>12958190.5</v>
      </c>
      <c r="E29" s="9">
        <v>1106936.6494674149</v>
      </c>
      <c r="F29" s="9">
        <v>8060815.6363152564</v>
      </c>
      <c r="G29" s="9">
        <v>22125942.785782672</v>
      </c>
      <c r="H29" s="9">
        <v>15691.787039868586</v>
      </c>
      <c r="I29" s="9" t="s">
        <v>118</v>
      </c>
      <c r="J29" s="9">
        <f t="shared" si="2"/>
        <v>16106.050217721116</v>
      </c>
      <c r="K29" s="9">
        <f t="shared" si="3"/>
        <v>16106.050217721116</v>
      </c>
      <c r="L29" s="9" t="s">
        <v>119</v>
      </c>
      <c r="M29" s="22">
        <f t="shared" si="1"/>
        <v>16106.050217721116</v>
      </c>
      <c r="P29" s="1"/>
    </row>
    <row r="30" spans="1:16">
      <c r="A30" t="s">
        <v>47</v>
      </c>
      <c r="B30" t="s">
        <v>48</v>
      </c>
      <c r="C30" s="13">
        <v>1364.0368888888863</v>
      </c>
      <c r="D30" s="9">
        <v>12103336.52714318</v>
      </c>
      <c r="E30" s="9">
        <v>2512614.9504895038</v>
      </c>
      <c r="F30" s="9">
        <v>8540994.5133623127</v>
      </c>
      <c r="G30" s="9">
        <v>23156945.990994997</v>
      </c>
      <c r="H30" s="9">
        <v>16976.774000487716</v>
      </c>
      <c r="I30" s="9" t="s">
        <v>118</v>
      </c>
      <c r="J30" s="9">
        <f t="shared" si="2"/>
        <v>17424.960834100591</v>
      </c>
      <c r="K30" s="9">
        <f t="shared" si="3"/>
        <v>17265.637500000001</v>
      </c>
      <c r="L30" s="9" t="s">
        <v>119</v>
      </c>
      <c r="M30" s="22">
        <f t="shared" si="1"/>
        <v>17265.637500000001</v>
      </c>
      <c r="P30" s="1"/>
    </row>
    <row r="31" spans="1:16">
      <c r="A31" t="s">
        <v>49</v>
      </c>
      <c r="B31" t="s">
        <v>50</v>
      </c>
      <c r="C31" s="13">
        <v>2040.4208888888506</v>
      </c>
      <c r="D31" s="9">
        <v>19477621.150000002</v>
      </c>
      <c r="E31" s="9">
        <v>2521423.8578934064</v>
      </c>
      <c r="F31" s="9">
        <v>13467358.831034714</v>
      </c>
      <c r="G31" s="9">
        <v>35466403.838928126</v>
      </c>
      <c r="H31" s="9">
        <v>17381.905876410634</v>
      </c>
      <c r="I31" s="9" t="s">
        <v>118</v>
      </c>
      <c r="J31" s="9">
        <f t="shared" si="2"/>
        <v>17840.788191547876</v>
      </c>
      <c r="K31" s="9">
        <f t="shared" si="3"/>
        <v>17265.637500000001</v>
      </c>
      <c r="L31" s="9" t="s">
        <v>119</v>
      </c>
      <c r="M31" s="22">
        <f t="shared" si="1"/>
        <v>17265.637500000001</v>
      </c>
      <c r="P31" s="1"/>
    </row>
    <row r="32" spans="1:16">
      <c r="A32" t="s">
        <v>51</v>
      </c>
      <c r="B32" t="s">
        <v>52</v>
      </c>
      <c r="C32" s="13">
        <v>2081.2896111110917</v>
      </c>
      <c r="D32" s="9">
        <v>16862113.399999999</v>
      </c>
      <c r="E32" s="9">
        <v>2152160.8905331125</v>
      </c>
      <c r="F32" s="9">
        <v>12121051.515078029</v>
      </c>
      <c r="G32" s="9">
        <v>31135325.805611141</v>
      </c>
      <c r="H32" s="9">
        <v>14959.631585817418</v>
      </c>
      <c r="I32" s="9" t="s">
        <v>118</v>
      </c>
      <c r="J32" s="9">
        <f t="shared" si="2"/>
        <v>15354.565859682998</v>
      </c>
      <c r="K32" s="9">
        <f t="shared" si="3"/>
        <v>15354.565859682998</v>
      </c>
      <c r="L32" s="9" t="s">
        <v>119</v>
      </c>
      <c r="M32" s="22">
        <f t="shared" si="1"/>
        <v>15354.565859682998</v>
      </c>
      <c r="P32" s="1"/>
    </row>
    <row r="33" spans="1:16">
      <c r="A33" t="s">
        <v>53</v>
      </c>
      <c r="B33" t="s">
        <v>54</v>
      </c>
      <c r="C33" s="13">
        <v>617.20511111111011</v>
      </c>
      <c r="D33" s="9">
        <v>6702279.435891727</v>
      </c>
      <c r="E33" s="9">
        <v>1478451.5351970957</v>
      </c>
      <c r="F33" s="9">
        <v>4696096.5932235122</v>
      </c>
      <c r="G33" s="9">
        <v>12876827.564312335</v>
      </c>
      <c r="H33" s="9">
        <v>20863.125292548382</v>
      </c>
      <c r="I33" s="9" t="s">
        <v>118</v>
      </c>
      <c r="J33" s="9">
        <f t="shared" si="2"/>
        <v>21413.91180027166</v>
      </c>
      <c r="K33" s="9">
        <f t="shared" si="3"/>
        <v>17265.637500000001</v>
      </c>
      <c r="L33" s="9" t="s">
        <v>119</v>
      </c>
      <c r="M33" s="22">
        <f t="shared" si="1"/>
        <v>17265.637500000001</v>
      </c>
      <c r="P33" s="1"/>
    </row>
    <row r="34" spans="1:16">
      <c r="A34" t="s">
        <v>55</v>
      </c>
      <c r="B34" t="s">
        <v>56</v>
      </c>
      <c r="C34" s="13">
        <v>517.85799999999858</v>
      </c>
      <c r="D34" s="9">
        <v>7432306.9078195011</v>
      </c>
      <c r="E34" s="9">
        <v>1263286.2090123063</v>
      </c>
      <c r="F34" s="9">
        <v>5434709.3921141177</v>
      </c>
      <c r="G34" s="9">
        <v>14130302.508945925</v>
      </c>
      <c r="H34" s="9">
        <v>27286.056233457752</v>
      </c>
      <c r="I34" s="9" t="s">
        <v>118</v>
      </c>
      <c r="J34" s="9">
        <f t="shared" si="2"/>
        <v>28006.408118021034</v>
      </c>
      <c r="K34" s="9">
        <f t="shared" si="3"/>
        <v>17265.637500000001</v>
      </c>
      <c r="L34" s="9" t="s">
        <v>119</v>
      </c>
      <c r="M34" s="22">
        <f t="shared" si="1"/>
        <v>17265.637500000001</v>
      </c>
      <c r="P34" s="1"/>
    </row>
    <row r="35" spans="1:16">
      <c r="A35" t="s">
        <v>57</v>
      </c>
      <c r="B35" t="s">
        <v>58</v>
      </c>
      <c r="C35" s="13">
        <v>1395.9551111111136</v>
      </c>
      <c r="D35" s="9">
        <v>11532691.225748407</v>
      </c>
      <c r="E35" s="9">
        <v>2056788.4537031073</v>
      </c>
      <c r="F35" s="9">
        <v>7720733.542488005</v>
      </c>
      <c r="G35" s="9">
        <v>21310213.221939519</v>
      </c>
      <c r="H35" s="9">
        <v>15265.686591438895</v>
      </c>
      <c r="I35" s="9" t="s">
        <v>118</v>
      </c>
      <c r="J35" s="9">
        <f t="shared" si="2"/>
        <v>15668.700717452881</v>
      </c>
      <c r="K35" s="9">
        <f t="shared" si="3"/>
        <v>15668.700717452881</v>
      </c>
      <c r="L35" s="9" t="s">
        <v>119</v>
      </c>
      <c r="M35" s="22">
        <f t="shared" si="1"/>
        <v>15668.700717452881</v>
      </c>
      <c r="P35" s="1"/>
    </row>
    <row r="36" spans="1:16">
      <c r="A36" t="s">
        <v>59</v>
      </c>
      <c r="B36" t="s">
        <v>60</v>
      </c>
      <c r="C36" s="13">
        <v>470.75622222222188</v>
      </c>
      <c r="D36" s="9">
        <v>4391084.4868230233</v>
      </c>
      <c r="E36" s="9">
        <v>745994.72471953928</v>
      </c>
      <c r="F36" s="9">
        <v>2792296.7096769814</v>
      </c>
      <c r="G36" s="9">
        <v>7929375.9212195445</v>
      </c>
      <c r="H36" s="9">
        <v>16843.911024242308</v>
      </c>
      <c r="I36" s="9" t="s">
        <v>118</v>
      </c>
      <c r="J36" s="9">
        <f t="shared" si="2"/>
        <v>17288.590275282306</v>
      </c>
      <c r="K36" s="9">
        <f t="shared" si="3"/>
        <v>17265.637500000001</v>
      </c>
      <c r="L36" s="9" t="s">
        <v>119</v>
      </c>
      <c r="M36" s="22">
        <f t="shared" si="1"/>
        <v>17265.637500000001</v>
      </c>
      <c r="P36" s="1"/>
    </row>
    <row r="37" spans="1:16">
      <c r="A37" t="s">
        <v>61</v>
      </c>
      <c r="B37" t="s">
        <v>62</v>
      </c>
      <c r="C37" s="13">
        <v>670.12222222222124</v>
      </c>
      <c r="D37" s="9">
        <v>6064376.3699999992</v>
      </c>
      <c r="E37" s="9">
        <v>1022658.3847819553</v>
      </c>
      <c r="F37" s="9">
        <v>3753628.2190395487</v>
      </c>
      <c r="G37" s="9">
        <v>10840662.973821502</v>
      </c>
      <c r="H37" s="9">
        <v>16177.14293651136</v>
      </c>
      <c r="I37" s="9" t="s">
        <v>118</v>
      </c>
      <c r="J37" s="9">
        <f t="shared" si="2"/>
        <v>16604.219510035258</v>
      </c>
      <c r="K37" s="9">
        <f t="shared" si="3"/>
        <v>16604.219510035258</v>
      </c>
      <c r="L37" s="9" t="s">
        <v>119</v>
      </c>
      <c r="M37" s="22">
        <f t="shared" si="1"/>
        <v>16604.219510035258</v>
      </c>
      <c r="P37" s="1"/>
    </row>
    <row r="38" spans="1:16">
      <c r="A38" t="s">
        <v>63</v>
      </c>
      <c r="B38" t="s">
        <v>64</v>
      </c>
      <c r="C38" s="13">
        <v>1156.2659999999946</v>
      </c>
      <c r="D38" s="9">
        <v>9829107.6761355363</v>
      </c>
      <c r="E38" s="9">
        <v>1875371.2724009494</v>
      </c>
      <c r="F38" s="9">
        <v>7178682.4595923834</v>
      </c>
      <c r="G38" s="9">
        <v>18883161.408128869</v>
      </c>
      <c r="H38" s="9">
        <v>16331.156851562666</v>
      </c>
      <c r="I38" s="9" t="s">
        <v>118</v>
      </c>
      <c r="J38" s="9">
        <f t="shared" si="2"/>
        <v>16762.299392443922</v>
      </c>
      <c r="K38" s="9">
        <f t="shared" si="3"/>
        <v>16762.299392443922</v>
      </c>
      <c r="L38" s="9" t="s">
        <v>119</v>
      </c>
      <c r="M38" s="22">
        <f t="shared" si="1"/>
        <v>16762.299392443922</v>
      </c>
      <c r="P38" s="1"/>
    </row>
    <row r="39" spans="1:16">
      <c r="A39" t="s">
        <v>65</v>
      </c>
      <c r="B39" t="s">
        <v>66</v>
      </c>
      <c r="C39" s="13">
        <v>510.81288888888821</v>
      </c>
      <c r="D39" s="9">
        <v>5096302</v>
      </c>
      <c r="E39" s="9">
        <v>805271.34522060957</v>
      </c>
      <c r="F39" s="9">
        <v>3195619.1338721183</v>
      </c>
      <c r="G39" s="9">
        <v>9097192.4790927283</v>
      </c>
      <c r="H39" s="9">
        <v>17809.246158374728</v>
      </c>
      <c r="I39" s="9" t="s">
        <v>118</v>
      </c>
      <c r="J39" s="9">
        <f t="shared" si="2"/>
        <v>18279.41025695582</v>
      </c>
      <c r="K39" s="9">
        <f t="shared" si="3"/>
        <v>17265.637500000001</v>
      </c>
      <c r="L39" s="9" t="s">
        <v>119</v>
      </c>
      <c r="M39" s="22">
        <f t="shared" si="1"/>
        <v>17265.637500000001</v>
      </c>
      <c r="P39" s="1"/>
    </row>
    <row r="40" spans="1:16">
      <c r="A40" t="s">
        <v>67</v>
      </c>
      <c r="B40" t="s">
        <v>68</v>
      </c>
      <c r="C40" s="13">
        <v>565.01883333333342</v>
      </c>
      <c r="D40" s="9">
        <v>6071821.54</v>
      </c>
      <c r="E40" s="9">
        <v>880099.02177165973</v>
      </c>
      <c r="F40" s="9">
        <v>3780047.7102393941</v>
      </c>
      <c r="G40" s="9">
        <v>10731968.272011055</v>
      </c>
      <c r="H40" s="9">
        <v>18994.000976388197</v>
      </c>
      <c r="I40" s="9" t="s">
        <v>118</v>
      </c>
      <c r="J40" s="9">
        <f t="shared" si="2"/>
        <v>19495.442602164847</v>
      </c>
      <c r="K40" s="9">
        <f t="shared" si="3"/>
        <v>17265.637500000001</v>
      </c>
      <c r="L40" s="9" t="s">
        <v>119</v>
      </c>
      <c r="M40" s="22">
        <f t="shared" si="1"/>
        <v>17265.637500000001</v>
      </c>
      <c r="P40" s="1"/>
    </row>
    <row r="41" spans="1:16">
      <c r="A41" t="s">
        <v>69</v>
      </c>
      <c r="B41" t="s">
        <v>70</v>
      </c>
      <c r="C41" s="13">
        <v>1222.6255555555508</v>
      </c>
      <c r="D41" s="9">
        <v>12654354</v>
      </c>
      <c r="E41" s="9">
        <v>2084841.4108529452</v>
      </c>
      <c r="F41" s="9">
        <v>8280444.5600358285</v>
      </c>
      <c r="G41" s="9">
        <v>23019639.970888771</v>
      </c>
      <c r="H41" s="9">
        <v>18828.037632853862</v>
      </c>
      <c r="I41" s="9" t="s">
        <v>118</v>
      </c>
      <c r="J41" s="9">
        <f t="shared" si="2"/>
        <v>19325.097826361205</v>
      </c>
      <c r="K41" s="9">
        <f t="shared" si="3"/>
        <v>17265.637500000001</v>
      </c>
      <c r="L41" s="9" t="s">
        <v>119</v>
      </c>
      <c r="M41" s="22">
        <f t="shared" si="1"/>
        <v>17265.637500000001</v>
      </c>
      <c r="P41" s="1"/>
    </row>
    <row r="42" spans="1:16">
      <c r="A42" t="s">
        <v>71</v>
      </c>
      <c r="B42" t="s">
        <v>72</v>
      </c>
      <c r="C42" s="13">
        <v>1496.243111111105</v>
      </c>
      <c r="D42" s="9">
        <v>11430010</v>
      </c>
      <c r="E42" s="9">
        <v>3200576.0664745616</v>
      </c>
      <c r="F42" s="9">
        <v>6825493.3995087091</v>
      </c>
      <c r="G42" s="9">
        <v>21456079.465983272</v>
      </c>
      <c r="H42" s="9">
        <v>14339.968756848652</v>
      </c>
      <c r="I42" s="9" t="s">
        <v>118</v>
      </c>
      <c r="J42" s="9">
        <f t="shared" si="2"/>
        <v>14718.543932029455</v>
      </c>
      <c r="K42" s="9">
        <f t="shared" si="3"/>
        <v>14718.543932029455</v>
      </c>
      <c r="L42" s="9" t="s">
        <v>119</v>
      </c>
      <c r="M42" s="22">
        <f t="shared" si="1"/>
        <v>14718.543932029455</v>
      </c>
      <c r="P42" s="1"/>
    </row>
    <row r="43" spans="1:16">
      <c r="A43" t="s">
        <v>73</v>
      </c>
      <c r="B43" t="s">
        <v>74</v>
      </c>
      <c r="C43" s="13">
        <v>573.88999999999953</v>
      </c>
      <c r="D43" s="9">
        <v>5717547.3699999982</v>
      </c>
      <c r="E43" s="9">
        <v>870499.03482032055</v>
      </c>
      <c r="F43" s="9">
        <v>3365256.8529181392</v>
      </c>
      <c r="G43" s="9">
        <v>9953303.257738458</v>
      </c>
      <c r="H43" s="9">
        <v>17343.573259228189</v>
      </c>
      <c r="I43" s="9" t="s">
        <v>118</v>
      </c>
      <c r="J43" s="9">
        <f t="shared" si="2"/>
        <v>17801.443593271812</v>
      </c>
      <c r="K43" s="9">
        <f t="shared" si="3"/>
        <v>17265.637500000001</v>
      </c>
      <c r="L43" s="9" t="s">
        <v>119</v>
      </c>
      <c r="M43" s="22">
        <f t="shared" si="1"/>
        <v>17265.637500000001</v>
      </c>
      <c r="P43" s="1"/>
    </row>
    <row r="44" spans="1:16">
      <c r="A44" t="s">
        <v>75</v>
      </c>
      <c r="B44" t="s">
        <v>76</v>
      </c>
      <c r="C44" s="13">
        <v>1057.7857777777776</v>
      </c>
      <c r="D44" s="9">
        <v>9628307.7982180621</v>
      </c>
      <c r="E44" s="9">
        <v>1706739.50796788</v>
      </c>
      <c r="F44" s="9">
        <v>4652681.8519110959</v>
      </c>
      <c r="G44" s="9">
        <v>15987729.158097038</v>
      </c>
      <c r="H44" s="9">
        <v>15114.335524234833</v>
      </c>
      <c r="I44" s="9" t="s">
        <v>118</v>
      </c>
      <c r="J44" s="9">
        <f t="shared" si="2"/>
        <v>15513.353982074632</v>
      </c>
      <c r="K44" s="9">
        <f t="shared" si="3"/>
        <v>15513.353982074632</v>
      </c>
      <c r="L44" s="9" t="s">
        <v>119</v>
      </c>
      <c r="M44" s="22">
        <f t="shared" si="1"/>
        <v>15513.353982074632</v>
      </c>
      <c r="P44" s="1"/>
    </row>
    <row r="45" spans="1:16">
      <c r="A45" t="s">
        <v>77</v>
      </c>
      <c r="B45" t="s">
        <v>78</v>
      </c>
      <c r="C45" s="13">
        <v>997.41688888888712</v>
      </c>
      <c r="D45" s="9">
        <v>9196586.9865258317</v>
      </c>
      <c r="E45" s="9">
        <v>1548271.8831520686</v>
      </c>
      <c r="F45" s="9">
        <v>4312996.9097547363</v>
      </c>
      <c r="G45" s="9">
        <v>15057855.779432638</v>
      </c>
      <c r="H45" s="9">
        <v>15096.852627196784</v>
      </c>
      <c r="I45" s="9" t="s">
        <v>118</v>
      </c>
      <c r="J45" s="9">
        <f t="shared" si="2"/>
        <v>15495.409536554778</v>
      </c>
      <c r="K45" s="9">
        <f t="shared" si="3"/>
        <v>15495.409536554778</v>
      </c>
      <c r="L45" s="9" t="s">
        <v>119</v>
      </c>
      <c r="M45" s="22">
        <f t="shared" si="1"/>
        <v>15495.409536554778</v>
      </c>
      <c r="P45" s="1"/>
    </row>
    <row r="46" spans="1:16">
      <c r="A46" t="s">
        <v>79</v>
      </c>
      <c r="B46" t="s">
        <v>80</v>
      </c>
      <c r="C46" s="13">
        <v>731.02999999999918</v>
      </c>
      <c r="D46" s="9">
        <v>6412542.7700000005</v>
      </c>
      <c r="E46" s="9">
        <v>1023381.3662560863</v>
      </c>
      <c r="F46" s="9">
        <v>4531820.5886142785</v>
      </c>
      <c r="G46" s="9">
        <v>11967744.724870365</v>
      </c>
      <c r="H46" s="9">
        <v>16371.071946254433</v>
      </c>
      <c r="I46" s="9" t="s">
        <v>118</v>
      </c>
      <c r="J46" s="9">
        <f t="shared" si="2"/>
        <v>16803.268245635551</v>
      </c>
      <c r="K46" s="9">
        <f t="shared" si="3"/>
        <v>16803.268245635551</v>
      </c>
      <c r="L46" s="9" t="s">
        <v>119</v>
      </c>
      <c r="M46" s="22">
        <f t="shared" si="1"/>
        <v>16803.268245635551</v>
      </c>
      <c r="P46" s="1"/>
    </row>
    <row r="47" spans="1:16">
      <c r="A47" t="s">
        <v>81</v>
      </c>
      <c r="B47" t="s">
        <v>82</v>
      </c>
      <c r="C47" s="13">
        <v>1191.5226666666663</v>
      </c>
      <c r="D47" s="9">
        <v>10576503.408695379</v>
      </c>
      <c r="E47" s="9">
        <v>2023859.0442860133</v>
      </c>
      <c r="F47" s="9">
        <v>6666893.3533312194</v>
      </c>
      <c r="G47" s="9">
        <v>19267255.806312613</v>
      </c>
      <c r="H47" s="9">
        <v>16170.280553884513</v>
      </c>
      <c r="I47" s="9" t="s">
        <v>118</v>
      </c>
      <c r="J47" s="9">
        <f t="shared" si="2"/>
        <v>16597.175960507066</v>
      </c>
      <c r="K47" s="9">
        <f t="shared" si="3"/>
        <v>16597.175960507066</v>
      </c>
      <c r="L47" s="9" t="s">
        <v>119</v>
      </c>
      <c r="M47" s="22">
        <f t="shared" si="1"/>
        <v>16597.175960507066</v>
      </c>
      <c r="P47" s="1"/>
    </row>
    <row r="48" spans="1:16">
      <c r="A48" t="s">
        <v>83</v>
      </c>
      <c r="B48" t="s">
        <v>84</v>
      </c>
      <c r="C48" s="13">
        <v>440.52400000000063</v>
      </c>
      <c r="D48" s="9">
        <v>2874232.6290000002</v>
      </c>
      <c r="E48" s="9">
        <v>885316.68079914607</v>
      </c>
      <c r="F48" s="9">
        <v>2767354.4561397331</v>
      </c>
      <c r="G48" s="9">
        <v>6526903.7659388799</v>
      </c>
      <c r="H48" s="9">
        <v>14816.227415393647</v>
      </c>
      <c r="I48" s="9" t="s">
        <v>118</v>
      </c>
      <c r="J48" s="9">
        <f t="shared" si="2"/>
        <v>15207.375819160039</v>
      </c>
      <c r="K48" s="9">
        <f t="shared" si="3"/>
        <v>15207.375819160039</v>
      </c>
      <c r="L48" s="9">
        <v>20177</v>
      </c>
      <c r="M48" s="22">
        <f t="shared" si="1"/>
        <v>20177</v>
      </c>
      <c r="P48" s="1"/>
    </row>
    <row r="49" spans="1:16">
      <c r="A49" t="s">
        <v>85</v>
      </c>
      <c r="B49" t="s">
        <v>86</v>
      </c>
      <c r="C49" s="13">
        <v>499.64333333333349</v>
      </c>
      <c r="D49" s="9">
        <v>4436037.5200000005</v>
      </c>
      <c r="E49" s="9">
        <v>1098146.2126437186</v>
      </c>
      <c r="F49" s="9">
        <v>4540552.4294114914</v>
      </c>
      <c r="G49" s="9">
        <v>10074736.162055209</v>
      </c>
      <c r="H49" s="9">
        <v>20163.855874634319</v>
      </c>
      <c r="I49" s="9" t="s">
        <v>118</v>
      </c>
      <c r="J49" s="9">
        <f t="shared" si="2"/>
        <v>20696.181669724665</v>
      </c>
      <c r="K49" s="9">
        <f t="shared" si="3"/>
        <v>17265.637500000001</v>
      </c>
      <c r="L49" s="9">
        <v>22286</v>
      </c>
      <c r="M49" s="22">
        <f t="shared" si="1"/>
        <v>22286</v>
      </c>
      <c r="P49" s="1"/>
    </row>
  </sheetData>
  <mergeCells count="1">
    <mergeCell ref="D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9:F49"/>
  <sheetViews>
    <sheetView workbookViewId="0">
      <selection activeCell="M49" sqref="M49"/>
    </sheetView>
  </sheetViews>
  <sheetFormatPr defaultColWidth="8.7109375" defaultRowHeight="15"/>
  <cols>
    <col min="1" max="1" width="49.28515625" bestFit="1" customWidth="1"/>
    <col min="2" max="2" width="5" bestFit="1" customWidth="1"/>
    <col min="3" max="3" width="49.28515625" bestFit="1" customWidth="1"/>
  </cols>
  <sheetData>
    <row r="9" spans="1:6">
      <c r="A9" s="19" t="s">
        <v>6</v>
      </c>
      <c r="B9" s="19" t="s">
        <v>5</v>
      </c>
      <c r="C9" s="19" t="s">
        <v>2</v>
      </c>
      <c r="F9" s="7"/>
    </row>
    <row r="10" spans="1:6">
      <c r="A10" t="s">
        <v>10</v>
      </c>
      <c r="B10" t="s">
        <v>9</v>
      </c>
      <c r="C10" t="s">
        <v>10</v>
      </c>
    </row>
    <row r="11" spans="1:6">
      <c r="A11" t="s">
        <v>12</v>
      </c>
      <c r="B11" t="s">
        <v>11</v>
      </c>
      <c r="C11" t="s">
        <v>12</v>
      </c>
    </row>
    <row r="12" spans="1:6">
      <c r="A12" t="s">
        <v>14</v>
      </c>
      <c r="B12" t="s">
        <v>13</v>
      </c>
      <c r="C12" t="s">
        <v>14</v>
      </c>
    </row>
    <row r="13" spans="1:6">
      <c r="A13" t="s">
        <v>88</v>
      </c>
      <c r="B13" t="s">
        <v>87</v>
      </c>
      <c r="C13" t="s">
        <v>88</v>
      </c>
    </row>
    <row r="14" spans="1:6">
      <c r="A14" t="s">
        <v>16</v>
      </c>
      <c r="B14" t="s">
        <v>15</v>
      </c>
      <c r="C14" t="s">
        <v>16</v>
      </c>
    </row>
    <row r="15" spans="1:6">
      <c r="A15" t="s">
        <v>18</v>
      </c>
      <c r="B15" t="s">
        <v>17</v>
      </c>
      <c r="C15" t="s">
        <v>18</v>
      </c>
    </row>
    <row r="16" spans="1:6">
      <c r="A16" t="s">
        <v>20</v>
      </c>
      <c r="B16" t="s">
        <v>19</v>
      </c>
      <c r="C16" t="s">
        <v>20</v>
      </c>
    </row>
    <row r="17" spans="1:3">
      <c r="A17" t="s">
        <v>22</v>
      </c>
      <c r="B17" t="s">
        <v>21</v>
      </c>
      <c r="C17" t="s">
        <v>22</v>
      </c>
    </row>
    <row r="18" spans="1:3">
      <c r="A18" t="s">
        <v>24</v>
      </c>
      <c r="B18" t="s">
        <v>23</v>
      </c>
      <c r="C18" t="s">
        <v>24</v>
      </c>
    </row>
    <row r="19" spans="1:3">
      <c r="A19" t="s">
        <v>26</v>
      </c>
      <c r="B19" t="s">
        <v>25</v>
      </c>
      <c r="C19" t="s">
        <v>26</v>
      </c>
    </row>
    <row r="20" spans="1:3">
      <c r="A20" t="s">
        <v>28</v>
      </c>
      <c r="B20" t="s">
        <v>27</v>
      </c>
      <c r="C20" t="s">
        <v>28</v>
      </c>
    </row>
    <row r="21" spans="1:3">
      <c r="A21" t="s">
        <v>30</v>
      </c>
      <c r="B21" t="s">
        <v>29</v>
      </c>
      <c r="C21" t="s">
        <v>30</v>
      </c>
    </row>
    <row r="22" spans="1:3">
      <c r="A22" t="s">
        <v>32</v>
      </c>
      <c r="B22" t="s">
        <v>31</v>
      </c>
      <c r="C22" t="s">
        <v>32</v>
      </c>
    </row>
    <row r="23" spans="1:3">
      <c r="A23" t="s">
        <v>34</v>
      </c>
      <c r="B23" t="s">
        <v>33</v>
      </c>
      <c r="C23" t="s">
        <v>34</v>
      </c>
    </row>
    <row r="24" spans="1:3">
      <c r="A24" t="s">
        <v>36</v>
      </c>
      <c r="B24" t="s">
        <v>35</v>
      </c>
      <c r="C24" t="s">
        <v>36</v>
      </c>
    </row>
    <row r="25" spans="1:3">
      <c r="A25" t="s">
        <v>38</v>
      </c>
      <c r="B25" t="s">
        <v>37</v>
      </c>
      <c r="C25" t="s">
        <v>38</v>
      </c>
    </row>
    <row r="26" spans="1:3">
      <c r="A26" t="s">
        <v>40</v>
      </c>
      <c r="B26" t="s">
        <v>39</v>
      </c>
      <c r="C26" t="s">
        <v>40</v>
      </c>
    </row>
    <row r="27" spans="1:3">
      <c r="A27" t="s">
        <v>42</v>
      </c>
      <c r="B27" t="s">
        <v>41</v>
      </c>
      <c r="C27" t="s">
        <v>42</v>
      </c>
    </row>
    <row r="28" spans="1:3">
      <c r="A28" t="s">
        <v>44</v>
      </c>
      <c r="B28" t="s">
        <v>43</v>
      </c>
      <c r="C28" t="s">
        <v>44</v>
      </c>
    </row>
    <row r="29" spans="1:3">
      <c r="A29" t="s">
        <v>46</v>
      </c>
      <c r="B29" t="s">
        <v>45</v>
      </c>
      <c r="C29" t="s">
        <v>46</v>
      </c>
    </row>
    <row r="30" spans="1:3">
      <c r="A30" t="s">
        <v>48</v>
      </c>
      <c r="B30" t="s">
        <v>47</v>
      </c>
      <c r="C30" t="s">
        <v>48</v>
      </c>
    </row>
    <row r="31" spans="1:3">
      <c r="A31" t="s">
        <v>50</v>
      </c>
      <c r="B31" t="s">
        <v>49</v>
      </c>
      <c r="C31" t="s">
        <v>50</v>
      </c>
    </row>
    <row r="32" spans="1:3">
      <c r="A32" t="s">
        <v>52</v>
      </c>
      <c r="B32" t="s">
        <v>51</v>
      </c>
      <c r="C32" t="s">
        <v>52</v>
      </c>
    </row>
    <row r="33" spans="1:3">
      <c r="A33" t="s">
        <v>54</v>
      </c>
      <c r="B33" t="s">
        <v>53</v>
      </c>
      <c r="C33" t="s">
        <v>54</v>
      </c>
    </row>
    <row r="34" spans="1:3">
      <c r="A34" t="s">
        <v>56</v>
      </c>
      <c r="B34" t="s">
        <v>55</v>
      </c>
      <c r="C34" t="s">
        <v>56</v>
      </c>
    </row>
    <row r="35" spans="1:3">
      <c r="A35" t="s">
        <v>58</v>
      </c>
      <c r="B35" t="s">
        <v>57</v>
      </c>
      <c r="C35" t="s">
        <v>58</v>
      </c>
    </row>
    <row r="36" spans="1:3">
      <c r="A36" t="s">
        <v>60</v>
      </c>
      <c r="B36" t="s">
        <v>59</v>
      </c>
      <c r="C36" t="s">
        <v>60</v>
      </c>
    </row>
    <row r="37" spans="1:3">
      <c r="A37" t="s">
        <v>62</v>
      </c>
      <c r="B37" t="s">
        <v>61</v>
      </c>
      <c r="C37" t="s">
        <v>62</v>
      </c>
    </row>
    <row r="38" spans="1:3">
      <c r="A38" t="s">
        <v>64</v>
      </c>
      <c r="B38" t="s">
        <v>63</v>
      </c>
      <c r="C38" t="s">
        <v>64</v>
      </c>
    </row>
    <row r="39" spans="1:3">
      <c r="A39" t="s">
        <v>66</v>
      </c>
      <c r="B39" t="s">
        <v>65</v>
      </c>
      <c r="C39" t="s">
        <v>66</v>
      </c>
    </row>
    <row r="40" spans="1:3">
      <c r="A40" t="s">
        <v>68</v>
      </c>
      <c r="B40" t="s">
        <v>67</v>
      </c>
      <c r="C40" t="s">
        <v>68</v>
      </c>
    </row>
    <row r="41" spans="1:3">
      <c r="A41" t="s">
        <v>70</v>
      </c>
      <c r="B41" t="s">
        <v>69</v>
      </c>
      <c r="C41" t="s">
        <v>70</v>
      </c>
    </row>
    <row r="42" spans="1:3">
      <c r="A42" t="s">
        <v>72</v>
      </c>
      <c r="B42" t="s">
        <v>71</v>
      </c>
      <c r="C42" t="s">
        <v>72</v>
      </c>
    </row>
    <row r="43" spans="1:3">
      <c r="A43" t="s">
        <v>74</v>
      </c>
      <c r="B43" t="s">
        <v>73</v>
      </c>
      <c r="C43" t="s">
        <v>74</v>
      </c>
    </row>
    <row r="44" spans="1:3">
      <c r="A44" t="s">
        <v>76</v>
      </c>
      <c r="B44" t="s">
        <v>75</v>
      </c>
      <c r="C44" t="s">
        <v>76</v>
      </c>
    </row>
    <row r="45" spans="1:3">
      <c r="A45" t="s">
        <v>78</v>
      </c>
      <c r="B45" t="s">
        <v>77</v>
      </c>
      <c r="C45" t="s">
        <v>78</v>
      </c>
    </row>
    <row r="46" spans="1:3">
      <c r="A46" t="s">
        <v>80</v>
      </c>
      <c r="B46" t="s">
        <v>79</v>
      </c>
      <c r="C46" t="s">
        <v>80</v>
      </c>
    </row>
    <row r="47" spans="1:3">
      <c r="A47" t="s">
        <v>82</v>
      </c>
      <c r="B47" t="s">
        <v>81</v>
      </c>
      <c r="C47" t="s">
        <v>82</v>
      </c>
    </row>
    <row r="48" spans="1:3">
      <c r="A48" t="s">
        <v>84</v>
      </c>
      <c r="B48" t="s">
        <v>83</v>
      </c>
      <c r="C48" t="s">
        <v>84</v>
      </c>
    </row>
    <row r="49" spans="1:3">
      <c r="A49" t="s">
        <v>86</v>
      </c>
      <c r="B49" t="s">
        <v>85</v>
      </c>
      <c r="C49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DESE-231-41830</_dlc_DocId>
    <_dlc_DocIdUrl xmlns="733efe1c-5bbe-4968-87dc-d400e65c879f">
      <Url>https://sharepoint.doemass.org/ese/webteam/cps/_layouts/DocIdRedir.aspx?ID=DESE-231-41830</Url>
      <Description>DESE-231-41830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9A78764-6F73-4375-9F10-78B019BF2F16}">
  <ds:schemaRefs>
    <ds:schemaRef ds:uri="0a4e05da-b9bc-4326-ad73-01ef31b95567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33efe1c-5bbe-4968-87dc-d400e65c879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89372F7-5202-4849-AD37-89404B8E9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671403-D5FE-4014-BFEB-653F22083C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966340-2394-4831-820F-A0DE352D5E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rate summary</vt:lpstr>
      <vt:lpstr>listing</vt:lpstr>
      <vt:lpstr>dataout</vt:lpstr>
      <vt:lpstr>distlist</vt:lpstr>
      <vt:lpstr>dataout</vt:lpstr>
      <vt:lpstr>distlist</vt:lpstr>
      <vt:lpstr>lealookup</vt:lpstr>
      <vt:lpstr>listing!Print_Area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Rate Summary</dc:title>
  <dc:subject>School Choice Rate Summary</dc:subject>
  <dc:creator>ESE</dc:creator>
  <cp:lastModifiedBy>Courtney O'Brien Driscoll</cp:lastModifiedBy>
  <cp:lastPrinted>2017-04-26T20:48:46Z</cp:lastPrinted>
  <dcterms:created xsi:type="dcterms:W3CDTF">1997-11-13T18:10:11Z</dcterms:created>
  <dcterms:modified xsi:type="dcterms:W3CDTF">2018-05-11T13:35:03Z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11 2018</vt:lpwstr>
  </property>
  <property fmtid="{D5CDD505-2E9C-101B-9397-08002B2CF9AE}" pid="3" name="ContentTypeId">
    <vt:lpwstr>0x010100524261BFE874874F899C38CF9C771BFF</vt:lpwstr>
  </property>
  <property fmtid="{D5CDD505-2E9C-101B-9397-08002B2CF9AE}" pid="4" name="_dlc_DocIdItemGuid">
    <vt:lpwstr>00ce300c-2b7a-4bf9-ad91-2f914f463c1b</vt:lpwstr>
  </property>
</Properties>
</file>