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C:\Users\dzou\Desktop\2026\2026-04\SCTASK0880679\"/>
    </mc:Choice>
  </mc:AlternateContent>
  <xr:revisionPtr revIDLastSave="0" documentId="13_ncr:1_{880C4329-8F8C-4D4C-9851-24B531F2CCC3}" xr6:coauthVersionLast="47" xr6:coauthVersionMax="47" xr10:uidLastSave="{00000000-0000-0000-0000-000000000000}"/>
  <bookViews>
    <workbookView xWindow="2685" yWindow="2685" windowWidth="21600" windowHeight="11295" tabRatio="601" xr2:uid="{00000000-000D-0000-FFFF-FFFF00000000}"/>
  </bookViews>
  <sheets>
    <sheet name="listing" sheetId="40" r:id="rId1"/>
    <sheet name="rate summary" sheetId="18" r:id="rId2"/>
    <sheet name="dataout" sheetId="41" r:id="rId3"/>
    <sheet name="distlist" sheetId="19" state="hidden" r:id="rId4"/>
    <sheet name="criterea" sheetId="44" state="hidden" r:id="rId5"/>
  </sheets>
  <definedNames>
    <definedName name="_Key1" hidden="1">#REF!</definedName>
    <definedName name="_Order1" hidden="1">255</definedName>
    <definedName name="_Sort" hidden="1">#REF!</definedName>
    <definedName name="dataout">dataout!$B$4:$N$40</definedName>
    <definedName name="distlist">distlist!$A$9:$A$51</definedName>
    <definedName name="lealookup">distlist!$A$9:$B$51</definedName>
    <definedName name="membership">#REF!</definedName>
    <definedName name="pivot">#REF!</definedName>
    <definedName name="_xlnm.Print_Area" localSheetId="0">listing!$B$1:$G$50</definedName>
    <definedName name="rates">#REF!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40" l="1"/>
  <c r="F13" i="40"/>
  <c r="F14" i="40"/>
  <c r="F15" i="40"/>
  <c r="F16" i="40"/>
  <c r="F17" i="40"/>
  <c r="F18" i="40"/>
  <c r="F19" i="40"/>
  <c r="F20" i="40"/>
  <c r="F21" i="40"/>
  <c r="F22" i="40"/>
  <c r="F23" i="40"/>
  <c r="F24" i="40"/>
  <c r="F25" i="40"/>
  <c r="F26" i="40"/>
  <c r="F27" i="40"/>
  <c r="F28" i="40"/>
  <c r="F29" i="40"/>
  <c r="F30" i="40"/>
  <c r="F31" i="40"/>
  <c r="F32" i="40"/>
  <c r="F33" i="40"/>
  <c r="F34" i="40"/>
  <c r="F35" i="40"/>
  <c r="F36" i="40"/>
  <c r="F37" i="40"/>
  <c r="F38" i="40"/>
  <c r="F39" i="40"/>
  <c r="F40" i="40"/>
  <c r="F41" i="40"/>
  <c r="F42" i="40"/>
  <c r="F43" i="40"/>
  <c r="F44" i="40"/>
  <c r="F45" i="40"/>
  <c r="F46" i="40"/>
  <c r="F47" i="40"/>
  <c r="F48" i="40"/>
  <c r="F9" i="40"/>
  <c r="F10" i="40"/>
  <c r="F11" i="40"/>
  <c r="F8" i="40"/>
  <c r="F6" i="18"/>
  <c r="B11" i="18" l="1"/>
  <c r="B10" i="18"/>
  <c r="B9" i="18"/>
  <c r="C15" i="18" l="1"/>
  <c r="C16" i="18" l="1"/>
  <c r="C13" i="18"/>
  <c r="C14" i="18"/>
  <c r="C18" i="18" l="1"/>
  <c r="C10" i="18" l="1"/>
  <c r="C9" i="18" l="1"/>
  <c r="C11" i="18" l="1"/>
  <c r="C12" i="18" l="1"/>
  <c r="C20" i="18" l="1"/>
  <c r="G9" i="40"/>
  <c r="G10" i="40"/>
  <c r="G18" i="40"/>
  <c r="G15" i="40"/>
  <c r="C21" i="18" l="1"/>
  <c r="G22" i="40"/>
  <c r="G14" i="40"/>
  <c r="G47" i="40"/>
  <c r="G29" i="40"/>
  <c r="G43" i="40"/>
  <c r="G11" i="40"/>
  <c r="G34" i="40" l="1"/>
  <c r="G26" i="40"/>
  <c r="G36" i="40"/>
  <c r="G39" i="40"/>
  <c r="G17" i="40"/>
  <c r="G12" i="40"/>
  <c r="G8" i="40"/>
  <c r="G13" i="40"/>
  <c r="G41" i="40"/>
  <c r="G42" i="40"/>
  <c r="G20" i="40"/>
  <c r="G27" i="40"/>
  <c r="G24" i="40"/>
  <c r="G45" i="40"/>
  <c r="G46" i="40"/>
  <c r="G33" i="40" l="1"/>
  <c r="G40" i="40"/>
  <c r="G35" i="40"/>
  <c r="G31" i="40"/>
  <c r="C22" i="18"/>
  <c r="G37" i="40"/>
  <c r="G48" i="40"/>
  <c r="G23" i="40"/>
  <c r="G44" i="40"/>
  <c r="G16" i="40"/>
  <c r="G21" i="40"/>
  <c r="G28" i="40"/>
  <c r="G30" i="40"/>
  <c r="G38" i="40"/>
  <c r="G32" i="40"/>
  <c r="G19" i="40" l="1"/>
  <c r="G25" i="40"/>
</calcChain>
</file>

<file path=xl/sharedStrings.xml><?xml version="1.0" encoding="utf-8"?>
<sst xmlns="http://schemas.openxmlformats.org/spreadsheetml/2006/main" count="646" uniqueCount="361">
  <si>
    <t>1</t>
  </si>
  <si>
    <t>2</t>
  </si>
  <si>
    <t>3</t>
  </si>
  <si>
    <t>4</t>
  </si>
  <si>
    <t>5</t>
  </si>
  <si>
    <t>3100</t>
  </si>
  <si>
    <t>3200</t>
  </si>
  <si>
    <t>4110</t>
  </si>
  <si>
    <t>4220</t>
  </si>
  <si>
    <t>4230</t>
  </si>
  <si>
    <t>Total</t>
  </si>
  <si>
    <t>Massachusetts Department of Elementary and Secondary Education</t>
  </si>
  <si>
    <t>District</t>
  </si>
  <si>
    <t>Pupil Services</t>
  </si>
  <si>
    <t>Average Cost</t>
  </si>
  <si>
    <t>LEA</t>
  </si>
  <si>
    <t>Code</t>
  </si>
  <si>
    <t>Select a district</t>
  </si>
  <si>
    <t>Org4code</t>
  </si>
  <si>
    <t>DistName</t>
  </si>
  <si>
    <t>FuncCode</t>
  </si>
  <si>
    <t>ProgCode</t>
  </si>
  <si>
    <t>FundCode</t>
  </si>
  <si>
    <t>2340</t>
  </si>
  <si>
    <t>08</t>
  </si>
  <si>
    <t>02</t>
  </si>
  <si>
    <t>5260</t>
  </si>
  <si>
    <t>5250</t>
  </si>
  <si>
    <t>1410</t>
  </si>
  <si>
    <t>5200</t>
  </si>
  <si>
    <t>2305</t>
  </si>
  <si>
    <t>09</t>
  </si>
  <si>
    <t>5100</t>
  </si>
  <si>
    <t>4210</t>
  </si>
  <si>
    <t>2430</t>
  </si>
  <si>
    <t>01</t>
  </si>
  <si>
    <t>2451</t>
  </si>
  <si>
    <t>2710</t>
  </si>
  <si>
    <t>2800</t>
  </si>
  <si>
    <t>2325</t>
  </si>
  <si>
    <t>2440</t>
  </si>
  <si>
    <t>2420</t>
  </si>
  <si>
    <t>2415</t>
  </si>
  <si>
    <t>2410</t>
  </si>
  <si>
    <t>2330</t>
  </si>
  <si>
    <t>2110</t>
  </si>
  <si>
    <t>2320</t>
  </si>
  <si>
    <t>3600</t>
  </si>
  <si>
    <t>3400</t>
  </si>
  <si>
    <t>3510</t>
  </si>
  <si>
    <t>3520</t>
  </si>
  <si>
    <t>4120</t>
  </si>
  <si>
    <t>4130</t>
  </si>
  <si>
    <t>4400</t>
  </si>
  <si>
    <t>5150</t>
  </si>
  <si>
    <t>5550</t>
  </si>
  <si>
    <t>2455</t>
  </si>
  <si>
    <t>1210</t>
  </si>
  <si>
    <t>1420</t>
  </si>
  <si>
    <t>1430</t>
  </si>
  <si>
    <t>1450</t>
  </si>
  <si>
    <t>2351</t>
  </si>
  <si>
    <t>2453</t>
  </si>
  <si>
    <t>2250</t>
  </si>
  <si>
    <t>2210</t>
  </si>
  <si>
    <t>1110</t>
  </si>
  <si>
    <t>4225</t>
  </si>
  <si>
    <t>5500</t>
  </si>
  <si>
    <t>2720</t>
  </si>
  <si>
    <t>4450</t>
  </si>
  <si>
    <t>5350</t>
  </si>
  <si>
    <t>1220</t>
  </si>
  <si>
    <t>4300</t>
  </si>
  <si>
    <t>1230</t>
  </si>
  <si>
    <t>5300</t>
  </si>
  <si>
    <t>04</t>
  </si>
  <si>
    <t>2120</t>
  </si>
  <si>
    <t>5400</t>
  </si>
  <si>
    <t>0049</t>
  </si>
  <si>
    <t>Cambridge</t>
  </si>
  <si>
    <t>0137</t>
  </si>
  <si>
    <t>0153</t>
  </si>
  <si>
    <t>Leominster</t>
  </si>
  <si>
    <t>0236</t>
  </si>
  <si>
    <t>Pittsfield</t>
  </si>
  <si>
    <t>0274</t>
  </si>
  <si>
    <t>Somerville</t>
  </si>
  <si>
    <t>0281</t>
  </si>
  <si>
    <t>Springfield</t>
  </si>
  <si>
    <t>0325</t>
  </si>
  <si>
    <t>Westfield</t>
  </si>
  <si>
    <t>0336</t>
  </si>
  <si>
    <t>Weymouth</t>
  </si>
  <si>
    <t>0406</t>
  </si>
  <si>
    <t>Northampton-Smith Vocational Agricultural</t>
  </si>
  <si>
    <t>0618</t>
  </si>
  <si>
    <t>Berkshire Hills</t>
  </si>
  <si>
    <t>0760</t>
  </si>
  <si>
    <t>Silver Lake</t>
  </si>
  <si>
    <t>0770</t>
  </si>
  <si>
    <t>Tantasqua</t>
  </si>
  <si>
    <t>0801</t>
  </si>
  <si>
    <t>Assabet Valley Regional Vocational Technical</t>
  </si>
  <si>
    <t>0805</t>
  </si>
  <si>
    <t>Blackstone Valley Regional Vocational Technical</t>
  </si>
  <si>
    <t>0806</t>
  </si>
  <si>
    <t>Blue Hills Regional Vocational Technical</t>
  </si>
  <si>
    <t>0810</t>
  </si>
  <si>
    <t>Bristol-Plymouth Regional Vocational Technical</t>
  </si>
  <si>
    <t>0815</t>
  </si>
  <si>
    <t>Cape Cod Regional Vocational Technical</t>
  </si>
  <si>
    <t>0817</t>
  </si>
  <si>
    <t>0818</t>
  </si>
  <si>
    <t>Franklin County Regional Vocational Technical</t>
  </si>
  <si>
    <t>0821</t>
  </si>
  <si>
    <t>Greater Fall River Regional Vocational Technical</t>
  </si>
  <si>
    <t>0823</t>
  </si>
  <si>
    <t>Greater Lawrence Regional Vocational Technical</t>
  </si>
  <si>
    <t>0825</t>
  </si>
  <si>
    <t>Greater New Bedford Regional Vocational Technical</t>
  </si>
  <si>
    <t>0828</t>
  </si>
  <si>
    <t>Greater Lowell Regional Vocational Technical</t>
  </si>
  <si>
    <t>0829</t>
  </si>
  <si>
    <t>South Middlesex Regional Vocational Technical</t>
  </si>
  <si>
    <t>0830</t>
  </si>
  <si>
    <t>Minuteman Regional Vocational Technical</t>
  </si>
  <si>
    <t>0832</t>
  </si>
  <si>
    <t>Montachusett Regional Vocational Technical</t>
  </si>
  <si>
    <t>0851</t>
  </si>
  <si>
    <t>Northern Berkshire Regional Vocational Technical</t>
  </si>
  <si>
    <t>0852</t>
  </si>
  <si>
    <t>Nashoba Valley Regional Vocational Technical</t>
  </si>
  <si>
    <t>0853</t>
  </si>
  <si>
    <t>Northeast Metropolitan Regional Vocational Technical</t>
  </si>
  <si>
    <t>0855</t>
  </si>
  <si>
    <t>Old Colony Regional Vocational Technical</t>
  </si>
  <si>
    <t>0860</t>
  </si>
  <si>
    <t>Pathfinder Regional Vocational Technical</t>
  </si>
  <si>
    <t>0871</t>
  </si>
  <si>
    <t>Shawsheen Valley Regional Vocational Technical</t>
  </si>
  <si>
    <t>0872</t>
  </si>
  <si>
    <t>Southeastern Regional Vocational Technical</t>
  </si>
  <si>
    <t>0873</t>
  </si>
  <si>
    <t>South Shore Regional Vocational Technical</t>
  </si>
  <si>
    <t>0876</t>
  </si>
  <si>
    <t>Southern Worcester County Regional Vocational Technical</t>
  </si>
  <si>
    <t>0878</t>
  </si>
  <si>
    <t>Tri County Regional Vocational Technical</t>
  </si>
  <si>
    <t>0879</t>
  </si>
  <si>
    <t>Upper Cape Cod Regional Vocational Technical</t>
  </si>
  <si>
    <t>0885</t>
  </si>
  <si>
    <t>Whittier Regional Vocational Technical</t>
  </si>
  <si>
    <t>0910</t>
  </si>
  <si>
    <t>Bristol County Agricultural</t>
  </si>
  <si>
    <t>0915</t>
  </si>
  <si>
    <t>Norfolk County Agricultural</t>
  </si>
  <si>
    <t>Category</t>
  </si>
  <si>
    <t>Inst</t>
  </si>
  <si>
    <t>AdmnMainFix</t>
  </si>
  <si>
    <t>PupSrv</t>
  </si>
  <si>
    <t>0176</t>
  </si>
  <si>
    <t>Medford</t>
  </si>
  <si>
    <t>FuncFund</t>
  </si>
  <si>
    <t>230501</t>
  </si>
  <si>
    <t>232501</t>
  </si>
  <si>
    <t>233001</t>
  </si>
  <si>
    <t>241001</t>
  </si>
  <si>
    <t>243001</t>
  </si>
  <si>
    <t>245101</t>
  </si>
  <si>
    <t>211001</t>
  </si>
  <si>
    <t>241501</t>
  </si>
  <si>
    <t>242001</t>
  </si>
  <si>
    <t>271001</t>
  </si>
  <si>
    <t>111001</t>
  </si>
  <si>
    <t>121001</t>
  </si>
  <si>
    <t>141001</t>
  </si>
  <si>
    <t>142001</t>
  </si>
  <si>
    <t>143001</t>
  </si>
  <si>
    <t>221001</t>
  </si>
  <si>
    <t>225001</t>
  </si>
  <si>
    <t>234001</t>
  </si>
  <si>
    <t>320001</t>
  </si>
  <si>
    <t>340001</t>
  </si>
  <si>
    <t>351001</t>
  </si>
  <si>
    <t>352001</t>
  </si>
  <si>
    <t>360001</t>
  </si>
  <si>
    <t>411001</t>
  </si>
  <si>
    <t>412001</t>
  </si>
  <si>
    <t>413001</t>
  </si>
  <si>
    <t>421001</t>
  </si>
  <si>
    <t>244001</t>
  </si>
  <si>
    <t>272001</t>
  </si>
  <si>
    <t>422001</t>
  </si>
  <si>
    <t>423001</t>
  </si>
  <si>
    <t>510001</t>
  </si>
  <si>
    <t>515001</t>
  </si>
  <si>
    <t>520001</t>
  </si>
  <si>
    <t>525001</t>
  </si>
  <si>
    <t>526001</t>
  </si>
  <si>
    <t>530001</t>
  </si>
  <si>
    <t>122001</t>
  </si>
  <si>
    <t>145001</t>
  </si>
  <si>
    <t>232001</t>
  </si>
  <si>
    <t>245301</t>
  </si>
  <si>
    <t>245501</t>
  </si>
  <si>
    <t>310001</t>
  </si>
  <si>
    <t>422501</t>
  </si>
  <si>
    <t>440001</t>
  </si>
  <si>
    <t>445001</t>
  </si>
  <si>
    <t>123001</t>
  </si>
  <si>
    <t>430001</t>
  </si>
  <si>
    <t>555001</t>
  </si>
  <si>
    <t>535001</t>
  </si>
  <si>
    <t>212001</t>
  </si>
  <si>
    <t>235101</t>
  </si>
  <si>
    <t>280001</t>
  </si>
  <si>
    <t>550001</t>
  </si>
  <si>
    <t>111009</t>
  </si>
  <si>
    <t>121009</t>
  </si>
  <si>
    <t>122009</t>
  </si>
  <si>
    <t>123009</t>
  </si>
  <si>
    <t>141009</t>
  </si>
  <si>
    <t>142009</t>
  </si>
  <si>
    <t>143009</t>
  </si>
  <si>
    <t>145009</t>
  </si>
  <si>
    <t>211009</t>
  </si>
  <si>
    <t>212009</t>
  </si>
  <si>
    <t>221009</t>
  </si>
  <si>
    <t>225009</t>
  </si>
  <si>
    <t>230509</t>
  </si>
  <si>
    <t>232009</t>
  </si>
  <si>
    <t>232509</t>
  </si>
  <si>
    <t>233009</t>
  </si>
  <si>
    <t>234009</t>
  </si>
  <si>
    <t>235109</t>
  </si>
  <si>
    <t>241009</t>
  </si>
  <si>
    <t>241509</t>
  </si>
  <si>
    <t>242009</t>
  </si>
  <si>
    <t>243009</t>
  </si>
  <si>
    <t>244009</t>
  </si>
  <si>
    <t>245109</t>
  </si>
  <si>
    <t>245309</t>
  </si>
  <si>
    <t>245509</t>
  </si>
  <si>
    <t>271009</t>
  </si>
  <si>
    <t>272009</t>
  </si>
  <si>
    <t>280009</t>
  </si>
  <si>
    <t>310009</t>
  </si>
  <si>
    <t>320009</t>
  </si>
  <si>
    <t>340009</t>
  </si>
  <si>
    <t>351009</t>
  </si>
  <si>
    <t>352009</t>
  </si>
  <si>
    <t>360009</t>
  </si>
  <si>
    <t>411009</t>
  </si>
  <si>
    <t>412009</t>
  </si>
  <si>
    <t>413009</t>
  </si>
  <si>
    <t>421009</t>
  </si>
  <si>
    <t>422009</t>
  </si>
  <si>
    <t>422509</t>
  </si>
  <si>
    <t>423009</t>
  </si>
  <si>
    <t>430009</t>
  </si>
  <si>
    <t>440009</t>
  </si>
  <si>
    <t>445009</t>
  </si>
  <si>
    <t>510009</t>
  </si>
  <si>
    <t>515009</t>
  </si>
  <si>
    <t>520009</t>
  </si>
  <si>
    <t>525009</t>
  </si>
  <si>
    <t>526009</t>
  </si>
  <si>
    <t>530009</t>
  </si>
  <si>
    <t>535009</t>
  </si>
  <si>
    <t>550009</t>
  </si>
  <si>
    <t>555009</t>
  </si>
  <si>
    <t>111002</t>
  </si>
  <si>
    <t>320002</t>
  </si>
  <si>
    <t>360002</t>
  </si>
  <si>
    <t>411002</t>
  </si>
  <si>
    <t>412002</t>
  </si>
  <si>
    <t>413002</t>
  </si>
  <si>
    <t>421002</t>
  </si>
  <si>
    <t>141002</t>
  </si>
  <si>
    <t>142002</t>
  </si>
  <si>
    <t>143002</t>
  </si>
  <si>
    <t>145002</t>
  </si>
  <si>
    <t>422002</t>
  </si>
  <si>
    <t>422502</t>
  </si>
  <si>
    <t>423002</t>
  </si>
  <si>
    <t>430002</t>
  </si>
  <si>
    <t>440002</t>
  </si>
  <si>
    <t>445002</t>
  </si>
  <si>
    <t>510002</t>
  </si>
  <si>
    <t>515002</t>
  </si>
  <si>
    <t>520002</t>
  </si>
  <si>
    <t>525002</t>
  </si>
  <si>
    <t>526002</t>
  </si>
  <si>
    <t>530002</t>
  </si>
  <si>
    <t>535002</t>
  </si>
  <si>
    <t>540002</t>
  </si>
  <si>
    <t>550002</t>
  </si>
  <si>
    <t>555002</t>
  </si>
  <si>
    <t>rate</t>
  </si>
  <si>
    <t>Expenditures</t>
  </si>
  <si>
    <t>Total Expenditures</t>
  </si>
  <si>
    <t>Inflation-Adjusted Average Cost*</t>
  </si>
  <si>
    <t>Eligible Rate**</t>
  </si>
  <si>
    <t xml:space="preserve"> </t>
  </si>
  <si>
    <t>Change</t>
  </si>
  <si>
    <t>% Change</t>
  </si>
  <si>
    <t>Office of District and School Finance</t>
  </si>
  <si>
    <t>Instruction</t>
  </si>
  <si>
    <t>FTE</t>
  </si>
  <si>
    <t>Cap</t>
  </si>
  <si>
    <t>Inflation Adjusted</t>
  </si>
  <si>
    <t>Norfolk/ 
Bristol</t>
  </si>
  <si>
    <t>C74 Vocational Technical</t>
  </si>
  <si>
    <t>*</t>
  </si>
  <si>
    <t>**</t>
  </si>
  <si>
    <t>FTE Membership</t>
  </si>
  <si>
    <t>Admn and Fixed</t>
  </si>
  <si>
    <t>2324</t>
  </si>
  <si>
    <t>232401</t>
  </si>
  <si>
    <t>2356</t>
  </si>
  <si>
    <t>235601</t>
  </si>
  <si>
    <t>2354</t>
  </si>
  <si>
    <t>235401</t>
  </si>
  <si>
    <t>2358</t>
  </si>
  <si>
    <t>235801</t>
  </si>
  <si>
    <t>2352</t>
  </si>
  <si>
    <t>235201</t>
  </si>
  <si>
    <t>235409</t>
  </si>
  <si>
    <t>235609</t>
  </si>
  <si>
    <t>235809</t>
  </si>
  <si>
    <t>235209</t>
  </si>
  <si>
    <t>232409</t>
  </si>
  <si>
    <t>2130</t>
  </si>
  <si>
    <t>213001</t>
  </si>
  <si>
    <t>2345</t>
  </si>
  <si>
    <t>234501</t>
  </si>
  <si>
    <t>213009</t>
  </si>
  <si>
    <t>234509</t>
  </si>
  <si>
    <t>Instructional Services - Agricultural</t>
  </si>
  <si>
    <t>Agricultural Share of Administration and Fixed Charges</t>
  </si>
  <si>
    <t>Agricultural Share of Pupil Services</t>
  </si>
  <si>
    <t>Minuteman Regional Vocational Technical**</t>
  </si>
  <si>
    <t>Yes</t>
  </si>
  <si>
    <t>Holyoke</t>
  </si>
  <si>
    <t>Essex North Shore Agricultural and Technical (vocational rate)</t>
  </si>
  <si>
    <t>Essex North Shore Agricultural and Technical (agricultural rate)*</t>
  </si>
  <si>
    <t>Essex North Shore Agricultural Technical (vocational)</t>
  </si>
  <si>
    <t>Essex North Shore Agricultural Technical (agricultural)</t>
  </si>
  <si>
    <t>0817b</t>
  </si>
  <si>
    <t>FY26</t>
  </si>
  <si>
    <t>FY27 Non-Resident Vocational Tuition Rates</t>
  </si>
  <si>
    <t>FY27</t>
  </si>
  <si>
    <t>FY27 Non-Resident Vocational Tuition Rate Summary</t>
  </si>
  <si>
    <t>The lesser of the inflation-adjusted average cost or $22,559, which is 125% of the FY27 foundation budget vocational rate of $17,354 Norfolk and Bristol County Agricultural Schools have statutory authority to establish non-resident rates in excess of this amount in accordance with Chapter 6, Section 82 of the Acts of 1991.</t>
  </si>
  <si>
    <t>Inflation rate used in FY27 Chapter 70 calculations was 2.76%</t>
  </si>
  <si>
    <t>FY27 Rate</t>
  </si>
  <si>
    <t>TBD</t>
  </si>
  <si>
    <t>**Minuteman is authorized to charge a capital fee in addition to their non-resident tuition rate in accordance with 603 CMR 4.03 (6)(b)(4). The Department calculates these rates each year using updated information provided by the district. The FY27 capital fee for Type A communities is $8,896 and the capital fee for Type B communities is $6,672.</t>
  </si>
  <si>
    <t>* Essex North Shore Agricultural and Technical School (ESNAT) is authorized to charge an incremental capital fee to it's agricultural non-resident tuition rate in accordance with Chapter 463 of the Acts of 2004. The Department calculates this rate each year using updated information provided by the district. The rate for FY27 is $2,114 per student.</t>
  </si>
  <si>
    <t>Org4code2</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</si>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</sst>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quot;$&quot;#,##0"/>
    <numFmt numFmtId="166" formatCode="&quot;$&quot;#,##0.00"/>
    <numFmt numFmtId="167" formatCode="0.0%"/>
    <numFmt numFmtId="168" formatCode="[$-409]mmmm\ d\,\ yyyy;@"/>
  </numFmts>
  <fonts count="35">
    <font>
      <sz val="11"/>
      <name val="Calibri"/>
      <family val="2"/>
      <scheme val="minor"/>
    </font>
    <font>
      <sz val="11"/>
      <color theme="1"/>
      <name val="Calibri"/>
      <family val="2"/>
      <scheme val="minor"/>
    </font>
    <font>
      <sz val="11"/>
      <color theme="1"/>
      <name val="Calibri"/>
      <family val="2"/>
      <scheme val="minor"/>
    </font>
    <font>
      <sz val="10"/>
      <name val="Arial"/>
      <family val="2"/>
    </font>
    <font>
      <sz val="12"/>
      <name val="SWISS"/>
    </font>
    <font>
      <b/>
      <sz val="12"/>
      <name val="Arial"/>
      <family val="2"/>
    </font>
    <font>
      <b/>
      <sz val="12"/>
      <name val="Arial"/>
      <family val="2"/>
    </font>
    <font>
      <sz val="8"/>
      <name val="Arial"/>
      <family val="2"/>
    </font>
    <font>
      <sz val="12"/>
      <color indexed="9"/>
      <name val="Arial"/>
      <family val="2"/>
    </font>
    <font>
      <sz val="11"/>
      <name val="Calibri"/>
      <family val="2"/>
      <scheme val="minor"/>
    </font>
    <font>
      <b/>
      <sz val="11"/>
      <name val="Calibri"/>
      <family val="2"/>
      <scheme val="minor"/>
    </font>
    <font>
      <sz val="11"/>
      <color theme="0"/>
      <name val="Calibri"/>
      <family val="2"/>
      <scheme val="minor"/>
    </font>
    <font>
      <b/>
      <sz val="14"/>
      <name val="Calibri"/>
      <family val="2"/>
      <scheme val="minor"/>
    </font>
    <font>
      <sz val="12"/>
      <name val="Calibri"/>
      <family val="2"/>
      <scheme val="minor"/>
    </font>
    <font>
      <sz val="11"/>
      <color indexed="8"/>
      <name val="Calibri"/>
      <family val="2"/>
    </font>
    <font>
      <sz val="10"/>
      <name val="Courier"/>
    </font>
    <font>
      <sz val="10"/>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font>
    <font>
      <b/>
      <sz val="11"/>
      <color theme="1"/>
      <name val="Calibri"/>
      <family val="2"/>
      <scheme val="minor"/>
    </font>
  </fonts>
  <fills count="2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59999389629810485"/>
        <bgColor theme="4"/>
      </patternFill>
    </fill>
    <fill>
      <patternFill patternType="solid">
        <fgColor theme="3" tint="0.59999389629810485"/>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s>
  <cellStyleXfs count="58">
    <xf numFmtId="0" fontId="0" fillId="0" borderId="0"/>
    <xf numFmtId="3" fontId="4" fillId="0" borderId="0"/>
    <xf numFmtId="44" fontId="3" fillId="0" borderId="0" applyFont="0" applyFill="0" applyBorder="0" applyAlignment="0" applyProtection="0"/>
    <xf numFmtId="0" fontId="9" fillId="0" borderId="0"/>
    <xf numFmtId="0" fontId="15" fillId="0" borderId="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21" borderId="0" applyNumberFormat="0" applyBorder="0" applyAlignment="0" applyProtection="0"/>
    <xf numFmtId="0" fontId="18" fillId="5" borderId="0" applyNumberFormat="0" applyBorder="0" applyAlignment="0" applyProtection="0"/>
    <xf numFmtId="0" fontId="19" fillId="22" borderId="2" applyNumberFormat="0" applyAlignment="0" applyProtection="0"/>
    <xf numFmtId="0" fontId="20" fillId="23" borderId="3" applyNumberFormat="0" applyAlignment="0" applyProtection="0"/>
    <xf numFmtId="43" fontId="3" fillId="0" borderId="0" applyFont="0" applyFill="0" applyBorder="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9" borderId="2" applyNumberFormat="0" applyAlignment="0" applyProtection="0"/>
    <xf numFmtId="0" fontId="27" fillId="0" borderId="7" applyNumberFormat="0" applyFill="0" applyAlignment="0" applyProtection="0"/>
    <xf numFmtId="0" fontId="28" fillId="24" borderId="0" applyNumberFormat="0" applyBorder="0" applyAlignment="0" applyProtection="0"/>
    <xf numFmtId="0" fontId="33" fillId="0" borderId="0"/>
    <xf numFmtId="0" fontId="3" fillId="25" borderId="1" applyNumberFormat="0" applyFont="0" applyAlignment="0" applyProtection="0"/>
    <xf numFmtId="0" fontId="29" fillId="22" borderId="8" applyNumberFormat="0" applyAlignment="0" applyProtection="0"/>
    <xf numFmtId="9" fontId="3" fillId="0" borderId="0" applyFont="0" applyFill="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2" fillId="0" borderId="0"/>
    <xf numFmtId="43" fontId="2" fillId="0" borderId="0" applyFont="0" applyFill="0" applyBorder="0" applyAlignment="0" applyProtection="0"/>
    <xf numFmtId="0" fontId="16" fillId="0" borderId="0"/>
    <xf numFmtId="44" fontId="15" fillId="0" borderId="0" applyFont="0" applyFill="0" applyBorder="0" applyAlignment="0" applyProtection="0"/>
    <xf numFmtId="0" fontId="19" fillId="22" borderId="10" applyNumberFormat="0" applyAlignment="0" applyProtection="0"/>
    <xf numFmtId="0" fontId="26" fillId="9" borderId="10" applyNumberFormat="0" applyAlignment="0" applyProtection="0"/>
    <xf numFmtId="0" fontId="3" fillId="25" borderId="11" applyNumberFormat="0" applyFont="0" applyAlignment="0" applyProtection="0"/>
    <xf numFmtId="0" fontId="29" fillId="22" borderId="12" applyNumberFormat="0" applyAlignment="0" applyProtection="0"/>
    <xf numFmtId="0" fontId="31" fillId="0" borderId="13" applyNumberFormat="0" applyFill="0" applyAlignment="0" applyProtection="0"/>
  </cellStyleXfs>
  <cellXfs count="58">
    <xf numFmtId="0" fontId="0" fillId="0" borderId="0" xfId="0"/>
    <xf numFmtId="3" fontId="0" fillId="0" borderId="0" xfId="0" applyNumberFormat="1"/>
    <xf numFmtId="17" fontId="0" fillId="0" borderId="0" xfId="0" applyNumberFormat="1" applyAlignment="1">
      <alignment horizontal="center"/>
    </xf>
    <xf numFmtId="17" fontId="0" fillId="0" borderId="0" xfId="0" applyNumberFormat="1"/>
    <xf numFmtId="1" fontId="0" fillId="0" borderId="0" xfId="0" applyNumberFormat="1" applyAlignment="1">
      <alignment horizontal="center"/>
    </xf>
    <xf numFmtId="1" fontId="8" fillId="0" borderId="0" xfId="0" applyNumberFormat="1" applyFont="1" applyAlignment="1">
      <alignment horizontal="center"/>
    </xf>
    <xf numFmtId="0" fontId="10" fillId="0" borderId="0" xfId="0" applyFont="1"/>
    <xf numFmtId="0" fontId="10" fillId="0" borderId="0" xfId="0" applyFont="1" applyAlignment="1">
      <alignment horizontal="center"/>
    </xf>
    <xf numFmtId="1" fontId="0" fillId="0" borderId="0" xfId="0" applyNumberFormat="1"/>
    <xf numFmtId="165" fontId="0" fillId="0" borderId="0" xfId="0" applyNumberFormat="1"/>
    <xf numFmtId="166" fontId="0" fillId="0" borderId="0" xfId="0" applyNumberFormat="1"/>
    <xf numFmtId="1" fontId="11" fillId="0" borderId="0" xfId="0" applyNumberFormat="1" applyFont="1"/>
    <xf numFmtId="17" fontId="13" fillId="0" borderId="0" xfId="0" applyNumberFormat="1" applyFont="1"/>
    <xf numFmtId="164" fontId="0" fillId="0" borderId="0" xfId="0" applyNumberFormat="1"/>
    <xf numFmtId="0" fontId="0" fillId="0" borderId="0" xfId="0" quotePrefix="1"/>
    <xf numFmtId="0" fontId="6" fillId="0" borderId="0" xfId="0" applyFont="1" applyAlignment="1">
      <alignment horizontal="center"/>
    </xf>
    <xf numFmtId="0" fontId="10" fillId="0" borderId="0" xfId="3" applyFont="1"/>
    <xf numFmtId="0" fontId="0" fillId="0" borderId="0" xfId="0" applyAlignment="1">
      <alignment horizontal="right" vertical="top"/>
    </xf>
    <xf numFmtId="165" fontId="10" fillId="0" borderId="0" xfId="0" applyNumberFormat="1" applyFont="1"/>
    <xf numFmtId="17" fontId="0" fillId="3" borderId="0" xfId="0" applyNumberFormat="1" applyFill="1"/>
    <xf numFmtId="10" fontId="10" fillId="2" borderId="0" xfId="0" applyNumberFormat="1" applyFont="1" applyFill="1" applyAlignment="1">
      <alignment horizontal="center"/>
    </xf>
    <xf numFmtId="3" fontId="10" fillId="2" borderId="0" xfId="0" applyNumberFormat="1" applyFont="1" applyFill="1" applyAlignment="1">
      <alignment horizontal="center"/>
    </xf>
    <xf numFmtId="168" fontId="0" fillId="0" borderId="0" xfId="0" applyNumberFormat="1" applyAlignment="1">
      <alignment horizontal="left"/>
    </xf>
    <xf numFmtId="0" fontId="0" fillId="0" borderId="0" xfId="0" applyAlignment="1">
      <alignment horizontal="left" indent="1"/>
    </xf>
    <xf numFmtId="0" fontId="10" fillId="0" borderId="14" xfId="0" applyFont="1" applyBorder="1"/>
    <xf numFmtId="0" fontId="0" fillId="0" borderId="0" xfId="0" applyAlignment="1">
      <alignment wrapText="1"/>
    </xf>
    <xf numFmtId="0" fontId="1" fillId="0" borderId="18" xfId="0" applyFont="1" applyBorder="1"/>
    <xf numFmtId="165" fontId="1" fillId="0" borderId="18" xfId="0" applyNumberFormat="1" applyFont="1" applyBorder="1"/>
    <xf numFmtId="165" fontId="1" fillId="0" borderId="18" xfId="0" applyNumberFormat="1" applyFont="1" applyBorder="1" applyAlignment="1">
      <alignment horizontal="right"/>
    </xf>
    <xf numFmtId="0" fontId="1" fillId="0" borderId="15" xfId="0" applyFont="1" applyBorder="1"/>
    <xf numFmtId="165" fontId="1" fillId="0" borderId="15" xfId="0" applyNumberFormat="1" applyFont="1" applyBorder="1" applyAlignment="1">
      <alignment horizontal="right"/>
    </xf>
    <xf numFmtId="165" fontId="1" fillId="0" borderId="15" xfId="0" applyNumberFormat="1" applyFont="1" applyBorder="1"/>
    <xf numFmtId="0" fontId="1" fillId="0" borderId="17" xfId="0" applyFont="1" applyBorder="1"/>
    <xf numFmtId="0" fontId="1" fillId="0" borderId="19" xfId="0" applyFont="1" applyBorder="1"/>
    <xf numFmtId="167" fontId="1" fillId="0" borderId="18" xfId="0" applyNumberFormat="1" applyFont="1" applyBorder="1"/>
    <xf numFmtId="167" fontId="1" fillId="0" borderId="15" xfId="0" applyNumberFormat="1" applyFont="1" applyBorder="1"/>
    <xf numFmtId="0" fontId="34" fillId="26" borderId="0" xfId="0" applyFont="1" applyFill="1"/>
    <xf numFmtId="0" fontId="34" fillId="26" borderId="16" xfId="0" applyFont="1" applyFill="1" applyBorder="1"/>
    <xf numFmtId="0" fontId="34" fillId="26" borderId="16" xfId="0" applyFont="1" applyFill="1" applyBorder="1" applyAlignment="1">
      <alignment horizontal="center"/>
    </xf>
    <xf numFmtId="0" fontId="0" fillId="0" borderId="17" xfId="0" applyBorder="1"/>
    <xf numFmtId="0" fontId="0" fillId="0" borderId="18" xfId="0" applyBorder="1"/>
    <xf numFmtId="164" fontId="0" fillId="0" borderId="18" xfId="0" applyNumberFormat="1" applyBorder="1"/>
    <xf numFmtId="165" fontId="0" fillId="0" borderId="18" xfId="0" applyNumberFormat="1" applyBorder="1"/>
    <xf numFmtId="0" fontId="0" fillId="0" borderId="19" xfId="0" applyBorder="1"/>
    <xf numFmtId="0" fontId="0" fillId="0" borderId="15" xfId="0" applyBorder="1"/>
    <xf numFmtId="164" fontId="0" fillId="0" borderId="15" xfId="0" applyNumberFormat="1" applyBorder="1"/>
    <xf numFmtId="165" fontId="0" fillId="0" borderId="15" xfId="0" applyNumberFormat="1" applyBorder="1"/>
    <xf numFmtId="49" fontId="10" fillId="27" borderId="0" xfId="0" applyNumberFormat="1" applyFont="1" applyFill="1" applyAlignment="1">
      <alignment wrapText="1"/>
    </xf>
    <xf numFmtId="49" fontId="10" fillId="27" borderId="16" xfId="0" applyNumberFormat="1" applyFont="1" applyFill="1" applyBorder="1" applyAlignment="1">
      <alignment wrapText="1"/>
    </xf>
    <xf numFmtId="49" fontId="10" fillId="27" borderId="16" xfId="0" applyNumberFormat="1" applyFont="1" applyFill="1" applyBorder="1" applyAlignment="1">
      <alignment horizontal="center" wrapText="1"/>
    </xf>
    <xf numFmtId="0" fontId="0" fillId="0" borderId="0" xfId="0" applyAlignment="1">
      <alignment horizontal="center"/>
    </xf>
    <xf numFmtId="165" fontId="0" fillId="0" borderId="18" xfId="0" applyNumberFormat="1" applyBorder="1" applyAlignment="1">
      <alignment horizontal="center"/>
    </xf>
    <xf numFmtId="165" fontId="0" fillId="0" borderId="15" xfId="0" applyNumberFormat="1" applyBorder="1" applyAlignment="1">
      <alignment horizontal="center"/>
    </xf>
    <xf numFmtId="0" fontId="12" fillId="0" borderId="0" xfId="0" applyFont="1"/>
    <xf numFmtId="0" fontId="5" fillId="0" borderId="0" xfId="0" applyFont="1"/>
    <xf numFmtId="0" fontId="10" fillId="0" borderId="0" xfId="0" applyFont="1" applyAlignment="1">
      <alignment horizontal="center"/>
    </xf>
    <xf numFmtId="168" fontId="0" fillId="0" borderId="0" xfId="0" applyNumberFormat="1" applyAlignment="1">
      <alignment horizontal="left"/>
    </xf>
    <xf numFmtId="0" fontId="0" fillId="0" borderId="0" xfId="0"/>
  </cellXfs>
  <cellStyles count="58">
    <cellStyle name="20% - Accent1 2" xfId="5" xr:uid="{1B5F37CC-7392-401B-BDD2-92F14064202E}"/>
    <cellStyle name="20% - Accent2 2" xfId="6" xr:uid="{553186CA-0B31-44E6-BC99-B55BD7A8811B}"/>
    <cellStyle name="20% - Accent3 2" xfId="7" xr:uid="{C3737CB8-28FB-4E94-B74E-25EA9481894F}"/>
    <cellStyle name="20% - Accent4 2" xfId="8" xr:uid="{779F38CF-AEAF-4C60-B87D-AD452E81F944}"/>
    <cellStyle name="20% - Accent5 2" xfId="9" xr:uid="{1CC279AA-C773-40D6-A49E-4E0C3A3A9AA1}"/>
    <cellStyle name="20% - Accent6 2" xfId="10" xr:uid="{3A537459-5CE7-411C-B2E7-311BCEB88315}"/>
    <cellStyle name="40% - Accent1 2" xfId="11" xr:uid="{57A83886-2162-42A6-BABA-9F9345E5DBAA}"/>
    <cellStyle name="40% - Accent2 2" xfId="12" xr:uid="{004C2D63-5F5F-4632-BF74-6F50B1817319}"/>
    <cellStyle name="40% - Accent3 2" xfId="13" xr:uid="{DF997E6D-5D31-4412-8C13-9735CE4DA755}"/>
    <cellStyle name="40% - Accent4 2" xfId="14" xr:uid="{D0383B1D-CC4E-4E30-9722-DB2CEBEEF0C5}"/>
    <cellStyle name="40% - Accent5 2" xfId="15" xr:uid="{C4AC1D85-49ED-4BAF-B58E-5E97741ABAF6}"/>
    <cellStyle name="40% - Accent6 2" xfId="16" xr:uid="{4DC227F0-ADED-4DED-AA7A-9E7BC1C5957B}"/>
    <cellStyle name="60% - Accent1 2" xfId="17" xr:uid="{9D1BC935-D9C0-46EF-8A06-0B84B9AE775E}"/>
    <cellStyle name="60% - Accent2 2" xfId="18" xr:uid="{3AED10F3-D026-4FB3-B069-DDC1ECD0EDAC}"/>
    <cellStyle name="60% - Accent3 2" xfId="19" xr:uid="{E00772C7-29F9-4C16-80C1-7C769DC13E9C}"/>
    <cellStyle name="60% - Accent4 2" xfId="20" xr:uid="{4FAA55AE-5F47-4E04-8F1D-BEEC37BC6AA9}"/>
    <cellStyle name="60% - Accent5 2" xfId="21" xr:uid="{DF88067F-83E3-41B2-B389-26A0BCE7E383}"/>
    <cellStyle name="60% - Accent6 2" xfId="22" xr:uid="{8F50E3F7-D6E5-4B20-85FD-1B7D6BDEC396}"/>
    <cellStyle name="Accent1 2" xfId="23" xr:uid="{4D8EF9E0-527F-438C-83BC-3100EA1B11AA}"/>
    <cellStyle name="Accent2 2" xfId="24" xr:uid="{A66C3A1A-E131-41CF-A2C3-D07158280FE4}"/>
    <cellStyle name="Accent3 2" xfId="25" xr:uid="{9819234A-7DC5-4DE8-9C44-C495557B3631}"/>
    <cellStyle name="Accent4 2" xfId="26" xr:uid="{A99A1FA2-29B9-4DDE-A405-68EE1BA70A3B}"/>
    <cellStyle name="Accent5 2" xfId="27" xr:uid="{56AD7094-6E8E-4A46-9226-C9B66630322A}"/>
    <cellStyle name="Accent6 2" xfId="28" xr:uid="{4FD8E845-E9D0-400D-943A-D7CB0170E938}"/>
    <cellStyle name="Bad 2" xfId="29" xr:uid="{11A89846-49E2-4C81-8585-B8267B1209E5}"/>
    <cellStyle name="Calculation 2" xfId="30" xr:uid="{A761BF89-533D-4735-B72E-89B837260192}"/>
    <cellStyle name="Calculation 3" xfId="53" xr:uid="{91CE7C95-456F-4E19-A2FE-B3431D85C192}"/>
    <cellStyle name="Check Cell 2" xfId="31" xr:uid="{DE9A4DF4-0D98-48A8-AEE1-3E9DC115D3C8}"/>
    <cellStyle name="Comma 2" xfId="50" xr:uid="{B7E407D2-F75B-4CB0-AB84-19F170BBE93D}"/>
    <cellStyle name="Comma 3" xfId="32" xr:uid="{B5C988EE-B201-4BFC-829F-3830338076A7}"/>
    <cellStyle name="Currency 2" xfId="2" xr:uid="{00000000-0005-0000-0000-000002000000}"/>
    <cellStyle name="Currency 3" xfId="52" xr:uid="{EFCA7AAE-00AE-470D-93F0-724869EE9C2D}"/>
    <cellStyle name="Explanatory Text 2" xfId="33" xr:uid="{7F389A9C-4C95-45D2-B2C9-B4CE220E0B01}"/>
    <cellStyle name="Good 2" xfId="34" xr:uid="{9B792E84-DCBB-4CDF-9164-59D489A0C7A0}"/>
    <cellStyle name="Heading 1 2" xfId="35" xr:uid="{65FF2710-579A-4ED1-BC49-24730EF6A6B7}"/>
    <cellStyle name="Heading 2 2" xfId="36" xr:uid="{3EEEEE4B-FD4A-463A-9F0A-8C72085337A1}"/>
    <cellStyle name="Heading 3 2" xfId="37" xr:uid="{8876BAD4-C908-413B-86CE-D3D8031CB658}"/>
    <cellStyle name="Heading 4 2" xfId="38" xr:uid="{5AD3B5A0-D7F8-493A-A5D5-92555350802E}"/>
    <cellStyle name="Input 2" xfId="39" xr:uid="{FF2B61B1-F161-4B69-9ED1-F54BA7918A9F}"/>
    <cellStyle name="Input 3" xfId="54" xr:uid="{BE83CDD1-31DD-4F0F-AFBA-E22DE05B4DE3}"/>
    <cellStyle name="Linked Cell 2" xfId="40" xr:uid="{AB8BA06C-277D-41EF-BD49-ED715B754927}"/>
    <cellStyle name="Neutral 2" xfId="41" xr:uid="{0DD1E78F-49CE-45F1-B519-51BD4BF0B2C4}"/>
    <cellStyle name="Normal" xfId="0" builtinId="0" customBuiltin="1"/>
    <cellStyle name="Normal 2" xfId="3" xr:uid="{00000000-0005-0000-0000-000005000000}"/>
    <cellStyle name="Normal 2 2" xfId="42" xr:uid="{8694D17B-4AC0-4DB8-9A93-AB630E96D3F8}"/>
    <cellStyle name="Normal 3" xfId="49" xr:uid="{B178D04A-164D-4E38-B690-FFAF24464633}"/>
    <cellStyle name="Normal 4" xfId="1" xr:uid="{00000000-0005-0000-0000-000006000000}"/>
    <cellStyle name="Normal 4 2" xfId="51" xr:uid="{8962CE40-7BE9-4A9D-9E57-4D7D2D8DADDF}"/>
    <cellStyle name="Normal 5" xfId="4" xr:uid="{C54EEED6-E850-4A83-B381-70239F610188}"/>
    <cellStyle name="Note 2" xfId="43" xr:uid="{6BAC392B-C9BB-42E3-8F8D-B1A21BB89619}"/>
    <cellStyle name="Note 3" xfId="55" xr:uid="{0CAD6F85-BB5A-4CE2-A666-E62849BD20C9}"/>
    <cellStyle name="Output 2" xfId="44" xr:uid="{283983BF-2360-462D-8629-A2D0ECEED160}"/>
    <cellStyle name="Output 3" xfId="56" xr:uid="{2D6662DD-47B0-4792-918D-17EB256B4616}"/>
    <cellStyle name="Percent 2" xfId="45" xr:uid="{CD4EFE7A-8A25-484A-861A-459DCF33780F}"/>
    <cellStyle name="Title 2" xfId="46" xr:uid="{F0AC6788-1123-4026-9F98-A2DCB5BB977F}"/>
    <cellStyle name="Total 2" xfId="47" xr:uid="{D8AC2ED1-E443-4D21-98AD-AD964822718A}"/>
    <cellStyle name="Total 3" xfId="57" xr:uid="{A5076CCF-3B31-466A-AE6D-1E0B3E878DF6}"/>
    <cellStyle name="Warning Text 2" xfId="48" xr:uid="{DFC3E9F5-2FC8-478B-B0F3-E7B53EE39FE0}"/>
  </cellStyles>
  <dxfs count="25">
    <dxf>
      <font>
        <b val="0"/>
        <i val="0"/>
        <strike val="0"/>
        <condense val="0"/>
        <extend val="0"/>
        <outline val="0"/>
        <shadow val="0"/>
        <u val="none"/>
        <vertAlign val="baseline"/>
        <sz val="11"/>
        <color theme="1"/>
        <name val="Calibri"/>
        <family val="2"/>
        <scheme val="minor"/>
      </font>
      <numFmt numFmtId="167" formatCode="0.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numFmt numFmtId="165" formatCode="&quot;$&quot;#,##0"/>
      <fill>
        <patternFill patternType="none">
          <fgColor indexed="64"/>
          <bgColor indexed="65"/>
        </patternFill>
      </fill>
      <alignment horizontal="right" vertical="bottom"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numFmt numFmtId="165" formatCode="&quot;$&quot;#,##0"/>
      <fill>
        <patternFill patternType="none">
          <fgColor indexed="64"/>
          <bgColor indexed="65"/>
        </patternFill>
      </fill>
      <alignment horizontal="right" vertical="bottom"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numFmt numFmtId="165"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right/>
        <top style="thin">
          <color theme="0"/>
        </top>
        <bottom/>
        <vertical/>
        <horizontal/>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theme="1"/>
        <name val="Calibri"/>
        <family val="2"/>
        <scheme val="minor"/>
      </font>
      <fill>
        <patternFill patternType="solid">
          <fgColor theme="4"/>
          <bgColor theme="3" tint="0.5999938962981048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border diagonalUp="0" diagonalDown="0" outline="0">
        <left/>
        <right/>
        <top style="thin">
          <color theme="0"/>
        </top>
        <bottom/>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alignment horizontal="center" vertical="bottom"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numFmt numFmtId="165" formatCode="&quot;$&quot;#,##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0"/>
        </top>
        <bottom/>
        <vertical/>
        <horizontal/>
      </border>
    </dxf>
    <dxf>
      <border outline="0">
        <right style="thin">
          <color theme="0"/>
        </right>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30" formatCode="@"/>
      <fill>
        <patternFill patternType="solid">
          <fgColor indexed="64"/>
          <bgColor theme="3" tint="0.59999389629810485"/>
        </patternFill>
      </fill>
      <alignment horizontal="center" vertical="bottom" textRotation="0" wrapText="1" indent="0" justifyLastLine="0" shrinkToFit="0" readingOrder="0"/>
      <border diagonalUp="0" diagonalDown="0">
        <left style="thin">
          <color theme="0"/>
        </left>
        <right style="thin">
          <color theme="0"/>
        </right>
        <top/>
        <bottom/>
      </border>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833E7C-2955-4230-A1A2-E8238C528383}" name="Table3" displayName="Table3" ref="B7:G48" totalsRowShown="0" headerRowDxfId="7" tableBorderDxfId="6">
  <autoFilter ref="B7:G48" xr:uid="{3F833E7C-2955-4230-A1A2-E8238C528383}">
    <filterColumn colId="0" hiddenButton="1"/>
    <filterColumn colId="1" hiddenButton="1"/>
    <filterColumn colId="2" hiddenButton="1"/>
    <filterColumn colId="3" hiddenButton="1"/>
    <filterColumn colId="4" hiddenButton="1"/>
    <filterColumn colId="5" hiddenButton="1"/>
  </autoFilter>
  <tableColumns count="6">
    <tableColumn id="1" xr3:uid="{1454088E-A516-48E2-A34C-79B2FF85B68E}" name="LEA" dataDxfId="5"/>
    <tableColumn id="2" xr3:uid="{9C6D01B0-1DF7-4396-BBDB-7CBC088C990F}" name="District" dataDxfId="4"/>
    <tableColumn id="3" xr3:uid="{802261F1-3499-4C22-A4BC-5C0E30F4AD94}" name="FY26" dataDxfId="3"/>
    <tableColumn id="4" xr3:uid="{BB867134-418C-4E44-AE1F-F1085367C0F4}" name="FY27" dataDxfId="2"/>
    <tableColumn id="5" xr3:uid="{E5EEAAEC-A099-4F0A-A052-A3ED9F5123B0}" name="Change" dataDxfId="1">
      <calculatedColumnFormula>IF(ISERROR(E8-D8),"0",E8-D8)</calculatedColumnFormula>
    </tableColumn>
    <tableColumn id="6" xr3:uid="{F56FB1C3-EE58-4B5F-A5EE-605BA85EBB33}" name="% Change" dataDxfId="0">
      <calculatedColumnFormula>IFERROR(F8/D8,0%)</calculatedColumnFormula>
    </tableColumn>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1318814-3895-4F6C-8AEA-D93FEC86827D}" name="Table4" displayName="Table4" ref="A3:N40" totalsRowShown="0" headerRowDxfId="24" dataDxfId="23" tableBorderDxfId="22">
  <autoFilter ref="A3:N40" xr:uid="{61318814-3895-4F6C-8AEA-D93FEC8682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594545D3-A679-4D94-A057-12A6A7AF0F65}" name="Org4code" dataDxfId="21"/>
    <tableColumn id="2" xr3:uid="{5C6EA617-D73E-46CD-BE66-53B06FC312C7}" name="Org4code2" dataDxfId="20"/>
    <tableColumn id="3" xr3:uid="{37719BBF-92B7-4C67-8E4E-D5329CC6AB46}" name="DistName" dataDxfId="19"/>
    <tableColumn id="4" xr3:uid="{CB8E96F0-2AD0-46A0-9556-7CCCD7BD682D}" name="FTE" dataDxfId="18"/>
    <tableColumn id="5" xr3:uid="{3A270B13-B25B-4E0C-A732-EA13779817F6}" name="Instruction" dataDxfId="17"/>
    <tableColumn id="6" xr3:uid="{64DAABB7-5AF2-4A70-AD4C-5DBFFF7CC603}" name="Pupil Services" dataDxfId="16"/>
    <tableColumn id="7" xr3:uid="{4A182D06-230B-4A80-85CF-85F3B82B52D4}" name="Admn and Fixed" dataDxfId="15"/>
    <tableColumn id="8" xr3:uid="{9332C10C-2046-45B2-9610-85F9A5F1D9A5}" name="Total" dataDxfId="14"/>
    <tableColumn id="9" xr3:uid="{9A88CBD5-AB67-4A8B-A158-CD480DD132B0}" name="Average Cost" dataDxfId="13"/>
    <tableColumn id="10" xr3:uid="{F526E7A3-6336-4192-B682-0271CDD97326}" name="rate" dataDxfId="12"/>
    <tableColumn id="11" xr3:uid="{11FDD20A-7B78-425B-ADC5-B596485385A2}" name="Inflation Adjusted" dataDxfId="11"/>
    <tableColumn id="12" xr3:uid="{88CEE0D8-BDBC-4B0E-B748-BE8CE9C71958}" name="Cap" dataDxfId="10"/>
    <tableColumn id="13" xr3:uid="{503D5443-9879-4959-A522-176792EC3FBD}" name="Norfolk/ _x000a_Bristol" dataDxfId="9"/>
    <tableColumn id="14" xr3:uid="{D1E1FD68-60E0-4077-A88A-B32E000813F0}" name="FY27 Rate" dataDxfId="8"/>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3"/>
  <sheetViews>
    <sheetView showGridLines="0" tabSelected="1" zoomScaleNormal="100" workbookViewId="0">
      <pane ySplit="7" topLeftCell="A8" activePane="bottomLeft" state="frozen"/>
      <selection pane="bottomLeft"/>
    </sheetView>
  </sheetViews>
  <sheetFormatPr defaultRowHeight="15"/>
  <cols>
    <col min="1" max="1" width="3.5703125" customWidth="1"/>
    <col min="2" max="2" width="6" customWidth="1"/>
    <col min="3" max="3" width="55" customWidth="1"/>
    <col min="6" max="6" width="12.5703125" bestFit="1" customWidth="1"/>
    <col min="7" max="7" width="11" customWidth="1"/>
    <col min="8" max="8" width="32.42578125" bestFit="1" customWidth="1"/>
  </cols>
  <sheetData>
    <row r="1" spans="1:11" ht="18.75">
      <c r="A1" s="53" t="s">
        <v>11</v>
      </c>
      <c r="C1" s="53"/>
      <c r="D1" s="53"/>
      <c r="E1" s="53"/>
      <c r="F1" s="53"/>
      <c r="G1" s="53"/>
    </row>
    <row r="2" spans="1:11" ht="18.75">
      <c r="A2" s="53" t="s">
        <v>306</v>
      </c>
      <c r="C2" s="53"/>
      <c r="D2" s="53"/>
      <c r="E2" s="53"/>
      <c r="F2" s="53"/>
      <c r="G2" s="53"/>
    </row>
    <row r="3" spans="1:11" ht="3.6" customHeight="1"/>
    <row r="4" spans="1:11" ht="21" customHeight="1">
      <c r="A4" s="53" t="s">
        <v>350</v>
      </c>
      <c r="C4" s="53"/>
      <c r="D4" s="53"/>
      <c r="E4" s="53"/>
      <c r="F4" s="53"/>
      <c r="G4" s="53"/>
    </row>
    <row r="5" spans="1:11" ht="6" customHeight="1"/>
    <row r="6" spans="1:11" hidden="1">
      <c r="F6" s="7"/>
    </row>
    <row r="7" spans="1:11" ht="15.75" thickBot="1">
      <c r="B7" s="36" t="s">
        <v>15</v>
      </c>
      <c r="C7" s="37" t="s">
        <v>12</v>
      </c>
      <c r="D7" s="38" t="s">
        <v>349</v>
      </c>
      <c r="E7" s="38" t="s">
        <v>351</v>
      </c>
      <c r="F7" s="38" t="s">
        <v>304</v>
      </c>
      <c r="G7" s="38" t="s">
        <v>305</v>
      </c>
    </row>
    <row r="8" spans="1:11" ht="16.5" thickTop="1" thickBot="1">
      <c r="B8" s="32" t="s">
        <v>78</v>
      </c>
      <c r="C8" s="26" t="s">
        <v>79</v>
      </c>
      <c r="D8" s="27">
        <v>11265.476997187432</v>
      </c>
      <c r="E8" s="28">
        <v>12521.88248620183</v>
      </c>
      <c r="F8" s="28">
        <f t="shared" ref="F8:F48" si="0">IF(ISERROR(E8-D8),"0",E8-D8)</f>
        <v>1256.405489014398</v>
      </c>
      <c r="G8" s="34">
        <f t="shared" ref="G8:G48" si="1">IFERROR(F8/D8,0%)</f>
        <v>0.11152705645114498</v>
      </c>
      <c r="H8" s="9"/>
      <c r="K8" s="9"/>
    </row>
    <row r="9" spans="1:11" ht="16.5" thickTop="1" thickBot="1">
      <c r="B9" s="33" t="s">
        <v>80</v>
      </c>
      <c r="C9" s="29" t="s">
        <v>343</v>
      </c>
      <c r="D9" s="30">
        <v>13526.878195015692</v>
      </c>
      <c r="E9" s="30">
        <v>13862.893421704297</v>
      </c>
      <c r="F9" s="28">
        <f t="shared" si="0"/>
        <v>336.01522668860525</v>
      </c>
      <c r="G9" s="35">
        <f t="shared" ref="G9" si="2">IFERROR(F9/D9,0%)</f>
        <v>2.4840559798373751E-2</v>
      </c>
      <c r="H9" s="9"/>
      <c r="K9" s="9"/>
    </row>
    <row r="10" spans="1:11" ht="16.5" thickTop="1" thickBot="1">
      <c r="B10" s="33" t="s">
        <v>81</v>
      </c>
      <c r="C10" s="29" t="s">
        <v>82</v>
      </c>
      <c r="D10" s="31">
        <v>10201.790301940371</v>
      </c>
      <c r="E10" s="30">
        <v>10255.772279300789</v>
      </c>
      <c r="F10" s="28">
        <f t="shared" si="0"/>
        <v>53.981977360417659</v>
      </c>
      <c r="G10" s="35">
        <f t="shared" si="1"/>
        <v>5.2914219722934646E-3</v>
      </c>
      <c r="H10" s="9"/>
      <c r="K10" s="9"/>
    </row>
    <row r="11" spans="1:11" ht="16.5" thickTop="1" thickBot="1">
      <c r="B11" s="33" t="s">
        <v>160</v>
      </c>
      <c r="C11" s="29" t="s">
        <v>161</v>
      </c>
      <c r="D11" s="31">
        <v>9230.6442975160207</v>
      </c>
      <c r="E11" s="30">
        <v>11739.760795948478</v>
      </c>
      <c r="F11" s="28">
        <f t="shared" si="0"/>
        <v>2509.1164984324569</v>
      </c>
      <c r="G11" s="35">
        <f t="shared" si="1"/>
        <v>0.27182463298988391</v>
      </c>
      <c r="H11" s="9"/>
      <c r="K11" s="9"/>
    </row>
    <row r="12" spans="1:11" ht="16.5" thickTop="1" thickBot="1">
      <c r="B12" s="33" t="s">
        <v>83</v>
      </c>
      <c r="C12" s="29" t="s">
        <v>84</v>
      </c>
      <c r="D12" s="31">
        <v>19309.357303513159</v>
      </c>
      <c r="E12" s="30" t="s">
        <v>356</v>
      </c>
      <c r="F12" s="28" t="str">
        <f t="shared" si="0"/>
        <v>0</v>
      </c>
      <c r="G12" s="35">
        <f t="shared" si="1"/>
        <v>0</v>
      </c>
      <c r="H12" s="9"/>
      <c r="K12" s="9"/>
    </row>
    <row r="13" spans="1:11" ht="16.5" thickTop="1" thickBot="1">
      <c r="B13" s="33" t="s">
        <v>85</v>
      </c>
      <c r="C13" s="29" t="s">
        <v>86</v>
      </c>
      <c r="D13" s="31">
        <v>13506.758358643983</v>
      </c>
      <c r="E13" s="30">
        <v>14957.972604045461</v>
      </c>
      <c r="F13" s="28">
        <f t="shared" si="0"/>
        <v>1451.2142454014775</v>
      </c>
      <c r="G13" s="35">
        <f t="shared" si="1"/>
        <v>0.10744356320498893</v>
      </c>
      <c r="H13" s="9"/>
      <c r="K13" s="9"/>
    </row>
    <row r="14" spans="1:11" ht="16.5" thickTop="1" thickBot="1">
      <c r="B14" s="33" t="s">
        <v>87</v>
      </c>
      <c r="C14" s="29" t="s">
        <v>88</v>
      </c>
      <c r="D14" s="31">
        <v>16464.559472329518</v>
      </c>
      <c r="E14" s="30">
        <v>15299.461324919208</v>
      </c>
      <c r="F14" s="28">
        <f t="shared" si="0"/>
        <v>-1165.09814741031</v>
      </c>
      <c r="G14" s="35">
        <f t="shared" si="1"/>
        <v>-7.0764003699484587E-2</v>
      </c>
      <c r="H14" s="9"/>
      <c r="K14" s="9"/>
    </row>
    <row r="15" spans="1:11" ht="16.5" thickTop="1" thickBot="1">
      <c r="B15" s="33" t="s">
        <v>89</v>
      </c>
      <c r="C15" s="29" t="s">
        <v>90</v>
      </c>
      <c r="D15" s="31">
        <v>20926.549039376641</v>
      </c>
      <c r="E15" s="30">
        <v>18485.906004740966</v>
      </c>
      <c r="F15" s="28">
        <f t="shared" si="0"/>
        <v>-2440.6430346356756</v>
      </c>
      <c r="G15" s="35">
        <f t="shared" si="1"/>
        <v>-0.11662902612577049</v>
      </c>
      <c r="H15" s="9"/>
      <c r="K15" s="9"/>
    </row>
    <row r="16" spans="1:11" ht="16.5" thickTop="1" thickBot="1">
      <c r="B16" s="33" t="s">
        <v>93</v>
      </c>
      <c r="C16" s="29" t="s">
        <v>94</v>
      </c>
      <c r="D16" s="31">
        <v>21693</v>
      </c>
      <c r="E16" s="30">
        <v>22559</v>
      </c>
      <c r="F16" s="28">
        <f t="shared" si="0"/>
        <v>866</v>
      </c>
      <c r="G16" s="35">
        <f t="shared" si="1"/>
        <v>3.9920711750334209E-2</v>
      </c>
      <c r="H16" s="9"/>
      <c r="K16" s="9"/>
    </row>
    <row r="17" spans="2:11" ht="16.5" thickTop="1" thickBot="1">
      <c r="B17" s="33" t="s">
        <v>95</v>
      </c>
      <c r="C17" s="29" t="s">
        <v>96</v>
      </c>
      <c r="D17" s="31">
        <v>15187.992322821827</v>
      </c>
      <c r="E17" s="30" t="s">
        <v>356</v>
      </c>
      <c r="F17" s="28" t="str">
        <f t="shared" si="0"/>
        <v>0</v>
      </c>
      <c r="G17" s="35">
        <f t="shared" si="1"/>
        <v>0</v>
      </c>
      <c r="H17" s="9"/>
      <c r="K17" s="9"/>
    </row>
    <row r="18" spans="2:11" ht="16.5" thickTop="1" thickBot="1">
      <c r="B18" s="33" t="s">
        <v>97</v>
      </c>
      <c r="C18" s="29" t="s">
        <v>98</v>
      </c>
      <c r="D18" s="30">
        <v>12340.462635301448</v>
      </c>
      <c r="E18" s="30" t="s">
        <v>356</v>
      </c>
      <c r="F18" s="28" t="str">
        <f t="shared" si="0"/>
        <v>0</v>
      </c>
      <c r="G18" s="35">
        <f t="shared" si="1"/>
        <v>0</v>
      </c>
      <c r="H18" s="9"/>
      <c r="K18" s="9"/>
    </row>
    <row r="19" spans="2:11" ht="16.5" thickTop="1" thickBot="1">
      <c r="B19" s="33" t="s">
        <v>99</v>
      </c>
      <c r="C19" s="29" t="s">
        <v>100</v>
      </c>
      <c r="D19" s="31">
        <v>13635.555778386486</v>
      </c>
      <c r="E19" s="30">
        <v>16569.083676042814</v>
      </c>
      <c r="F19" s="28">
        <f t="shared" si="0"/>
        <v>2933.5278976563277</v>
      </c>
      <c r="G19" s="35">
        <f t="shared" si="1"/>
        <v>0.2151381245718065</v>
      </c>
      <c r="H19" s="9"/>
      <c r="K19" s="9"/>
    </row>
    <row r="20" spans="2:11" ht="16.5" thickTop="1" thickBot="1">
      <c r="B20" s="33" t="s">
        <v>101</v>
      </c>
      <c r="C20" s="29" t="s">
        <v>102</v>
      </c>
      <c r="D20" s="31">
        <v>20624.269648247766</v>
      </c>
      <c r="E20" s="30">
        <v>19743.506067669488</v>
      </c>
      <c r="F20" s="28">
        <f t="shared" si="0"/>
        <v>-880.76358057827747</v>
      </c>
      <c r="G20" s="35">
        <f t="shared" si="1"/>
        <v>-4.2705200988928445E-2</v>
      </c>
      <c r="H20" s="9"/>
      <c r="K20" s="9"/>
    </row>
    <row r="21" spans="2:11" ht="16.5" thickTop="1" thickBot="1">
      <c r="B21" s="33" t="s">
        <v>103</v>
      </c>
      <c r="C21" s="29" t="s">
        <v>104</v>
      </c>
      <c r="D21" s="31">
        <v>20218.120952749516</v>
      </c>
      <c r="E21" s="30">
        <v>21441.838796899447</v>
      </c>
      <c r="F21" s="28">
        <f t="shared" si="0"/>
        <v>1223.7178441499309</v>
      </c>
      <c r="G21" s="35">
        <f t="shared" si="1"/>
        <v>6.052579500388805E-2</v>
      </c>
      <c r="H21" s="9"/>
      <c r="K21" s="9"/>
    </row>
    <row r="22" spans="2:11" ht="16.5" thickTop="1" thickBot="1">
      <c r="B22" s="33" t="s">
        <v>105</v>
      </c>
      <c r="C22" s="29" t="s">
        <v>106</v>
      </c>
      <c r="D22" s="31">
        <v>21667.636263506869</v>
      </c>
      <c r="E22" s="30">
        <v>22559</v>
      </c>
      <c r="F22" s="28">
        <f t="shared" si="0"/>
        <v>891.363736493131</v>
      </c>
      <c r="G22" s="35">
        <f t="shared" si="1"/>
        <v>4.1138023809010785E-2</v>
      </c>
      <c r="H22" s="9"/>
      <c r="K22" s="9"/>
    </row>
    <row r="23" spans="2:11" ht="16.5" thickTop="1" thickBot="1">
      <c r="B23" s="33" t="s">
        <v>107</v>
      </c>
      <c r="C23" s="29" t="s">
        <v>108</v>
      </c>
      <c r="D23" s="31">
        <v>16444.609684653955</v>
      </c>
      <c r="E23" s="30">
        <v>17898.398338980205</v>
      </c>
      <c r="F23" s="28">
        <f t="shared" si="0"/>
        <v>1453.7886543262503</v>
      </c>
      <c r="G23" s="35">
        <f t="shared" si="1"/>
        <v>8.8405178487326458E-2</v>
      </c>
      <c r="H23" s="9"/>
      <c r="K23" s="9"/>
    </row>
    <row r="24" spans="2:11" ht="16.5" thickTop="1" thickBot="1">
      <c r="B24" s="33" t="s">
        <v>109</v>
      </c>
      <c r="C24" s="29" t="s">
        <v>110</v>
      </c>
      <c r="D24" s="31">
        <v>21693</v>
      </c>
      <c r="E24" s="30">
        <v>22559</v>
      </c>
      <c r="F24" s="28">
        <f t="shared" si="0"/>
        <v>866</v>
      </c>
      <c r="G24" s="35">
        <f t="shared" si="1"/>
        <v>3.9920711750334209E-2</v>
      </c>
      <c r="H24" s="9"/>
      <c r="K24" s="9"/>
    </row>
    <row r="25" spans="2:11" ht="16.5" thickTop="1" thickBot="1">
      <c r="B25" s="33" t="s">
        <v>111</v>
      </c>
      <c r="C25" s="29" t="s">
        <v>344</v>
      </c>
      <c r="D25" s="31">
        <v>17311.448250100475</v>
      </c>
      <c r="E25" s="30">
        <v>17431.936397783888</v>
      </c>
      <c r="F25" s="28">
        <f t="shared" si="0"/>
        <v>120.48814768341254</v>
      </c>
      <c r="G25" s="35">
        <f t="shared" ref="G25" si="3">IFERROR(F25/D25,0%)</f>
        <v>6.9600270262029189E-3</v>
      </c>
      <c r="H25" s="9"/>
      <c r="K25" s="9"/>
    </row>
    <row r="26" spans="2:11" ht="16.5" thickTop="1" thickBot="1">
      <c r="B26" s="33" t="s">
        <v>111</v>
      </c>
      <c r="C26" s="29" t="s">
        <v>345</v>
      </c>
      <c r="D26" s="31">
        <v>19647.331594775398</v>
      </c>
      <c r="E26" s="30">
        <v>19819.153386873208</v>
      </c>
      <c r="F26" s="28">
        <f t="shared" si="0"/>
        <v>171.82179209780952</v>
      </c>
      <c r="G26" s="35">
        <f t="shared" ref="G26" si="4">IFERROR(F26/D26,0%)</f>
        <v>8.7452991399351258E-3</v>
      </c>
      <c r="H26" s="9"/>
      <c r="K26" s="9"/>
    </row>
    <row r="27" spans="2:11" ht="16.5" thickTop="1" thickBot="1">
      <c r="B27" s="33" t="s">
        <v>112</v>
      </c>
      <c r="C27" s="29" t="s">
        <v>113</v>
      </c>
      <c r="D27" s="31">
        <v>21009.858573565489</v>
      </c>
      <c r="E27" s="30">
        <v>22010.077834732918</v>
      </c>
      <c r="F27" s="28">
        <f t="shared" si="0"/>
        <v>1000.2192611674291</v>
      </c>
      <c r="G27" s="35">
        <f t="shared" si="1"/>
        <v>4.7607139175410755E-2</v>
      </c>
      <c r="H27" s="9"/>
      <c r="K27" s="9"/>
    </row>
    <row r="28" spans="2:11" ht="16.5" thickTop="1" thickBot="1">
      <c r="B28" s="33" t="s">
        <v>114</v>
      </c>
      <c r="C28" s="29" t="s">
        <v>115</v>
      </c>
      <c r="D28" s="31">
        <v>20435.490276584049</v>
      </c>
      <c r="E28" s="30">
        <v>22144.623997946695</v>
      </c>
      <c r="F28" s="28">
        <f t="shared" si="0"/>
        <v>1709.1337213626466</v>
      </c>
      <c r="G28" s="35">
        <f t="shared" si="1"/>
        <v>8.3635562358934587E-2</v>
      </c>
      <c r="H28" s="9"/>
      <c r="K28" s="9"/>
    </row>
    <row r="29" spans="2:11" ht="16.5" thickTop="1" thickBot="1">
      <c r="B29" s="33" t="s">
        <v>116</v>
      </c>
      <c r="C29" s="29" t="s">
        <v>117</v>
      </c>
      <c r="D29" s="31">
        <v>21693</v>
      </c>
      <c r="E29" s="30">
        <v>22559</v>
      </c>
      <c r="F29" s="28">
        <f t="shared" si="0"/>
        <v>866</v>
      </c>
      <c r="G29" s="35">
        <f t="shared" si="1"/>
        <v>3.9920711750334209E-2</v>
      </c>
      <c r="H29" s="9"/>
      <c r="K29" s="9"/>
    </row>
    <row r="30" spans="2:11" ht="16.5" thickTop="1" thickBot="1">
      <c r="B30" s="33" t="s">
        <v>118</v>
      </c>
      <c r="C30" s="29" t="s">
        <v>119</v>
      </c>
      <c r="D30" s="31">
        <v>21693</v>
      </c>
      <c r="E30" s="30">
        <v>22559</v>
      </c>
      <c r="F30" s="28">
        <f t="shared" si="0"/>
        <v>866</v>
      </c>
      <c r="G30" s="35">
        <f t="shared" si="1"/>
        <v>3.9920711750334209E-2</v>
      </c>
      <c r="H30" s="9"/>
      <c r="K30" s="9"/>
    </row>
    <row r="31" spans="2:11" ht="16.5" thickTop="1" thickBot="1">
      <c r="B31" s="33" t="s">
        <v>120</v>
      </c>
      <c r="C31" s="29" t="s">
        <v>121</v>
      </c>
      <c r="D31" s="31">
        <v>21456.927928373145</v>
      </c>
      <c r="E31" s="30">
        <v>22223.33591000595</v>
      </c>
      <c r="F31" s="28">
        <f t="shared" si="0"/>
        <v>766.40798163280488</v>
      </c>
      <c r="G31" s="35">
        <f t="shared" si="1"/>
        <v>3.5718439479836273E-2</v>
      </c>
      <c r="H31" s="9"/>
      <c r="K31" s="9"/>
    </row>
    <row r="32" spans="2:11" ht="16.5" thickTop="1" thickBot="1">
      <c r="B32" s="33" t="s">
        <v>122</v>
      </c>
      <c r="C32" s="29" t="s">
        <v>123</v>
      </c>
      <c r="D32" s="31">
        <v>21693</v>
      </c>
      <c r="E32" s="30">
        <v>22559</v>
      </c>
      <c r="F32" s="28">
        <f t="shared" si="0"/>
        <v>866</v>
      </c>
      <c r="G32" s="35">
        <f t="shared" si="1"/>
        <v>3.9920711750334209E-2</v>
      </c>
      <c r="H32" s="9"/>
      <c r="K32" s="9"/>
    </row>
    <row r="33" spans="2:11" ht="16.5" thickTop="1" thickBot="1">
      <c r="B33" s="33" t="s">
        <v>124</v>
      </c>
      <c r="C33" s="29" t="s">
        <v>341</v>
      </c>
      <c r="D33" s="31">
        <v>21693</v>
      </c>
      <c r="E33" s="30">
        <v>22559</v>
      </c>
      <c r="F33" s="28">
        <f t="shared" si="0"/>
        <v>866</v>
      </c>
      <c r="G33" s="35">
        <f t="shared" si="1"/>
        <v>3.9920711750334209E-2</v>
      </c>
      <c r="H33" s="9"/>
      <c r="K33" s="9"/>
    </row>
    <row r="34" spans="2:11" ht="16.5" thickTop="1" thickBot="1">
      <c r="B34" s="33" t="s">
        <v>126</v>
      </c>
      <c r="C34" s="29" t="s">
        <v>127</v>
      </c>
      <c r="D34" s="31">
        <v>20072.754747886</v>
      </c>
      <c r="E34" s="30">
        <v>21240.193939787947</v>
      </c>
      <c r="F34" s="28">
        <f t="shared" si="0"/>
        <v>1167.4391919019472</v>
      </c>
      <c r="G34" s="35">
        <f t="shared" si="1"/>
        <v>5.8160387379061575E-2</v>
      </c>
      <c r="H34" s="9"/>
      <c r="K34" s="9"/>
    </row>
    <row r="35" spans="2:11" ht="16.5" thickTop="1" thickBot="1">
      <c r="B35" s="33" t="s">
        <v>128</v>
      </c>
      <c r="C35" s="29" t="s">
        <v>129</v>
      </c>
      <c r="D35" s="31">
        <v>20502.294679461527</v>
      </c>
      <c r="E35" s="30">
        <v>22157.160349569727</v>
      </c>
      <c r="F35" s="28">
        <f t="shared" si="0"/>
        <v>1654.8656701082</v>
      </c>
      <c r="G35" s="35">
        <f t="shared" si="1"/>
        <v>8.0716119633476233E-2</v>
      </c>
      <c r="H35" s="9"/>
      <c r="K35" s="9"/>
    </row>
    <row r="36" spans="2:11" ht="16.5" thickTop="1" thickBot="1">
      <c r="B36" s="33" t="s">
        <v>130</v>
      </c>
      <c r="C36" s="29" t="s">
        <v>131</v>
      </c>
      <c r="D36" s="31">
        <v>18953.763664845545</v>
      </c>
      <c r="E36" s="30">
        <v>19962.019542628357</v>
      </c>
      <c r="F36" s="28">
        <f t="shared" si="0"/>
        <v>1008.2558777828126</v>
      </c>
      <c r="G36" s="35">
        <f t="shared" si="1"/>
        <v>5.3195549739436354E-2</v>
      </c>
      <c r="H36" s="9"/>
      <c r="K36" s="9"/>
    </row>
    <row r="37" spans="2:11" ht="16.5" thickTop="1" thickBot="1">
      <c r="B37" s="33" t="s">
        <v>132</v>
      </c>
      <c r="C37" s="29" t="s">
        <v>133</v>
      </c>
      <c r="D37" s="31">
        <v>21693</v>
      </c>
      <c r="E37" s="30">
        <v>22559</v>
      </c>
      <c r="F37" s="28">
        <f t="shared" si="0"/>
        <v>866</v>
      </c>
      <c r="G37" s="35">
        <f t="shared" si="1"/>
        <v>3.9920711750334209E-2</v>
      </c>
      <c r="H37" s="9"/>
      <c r="K37" s="9"/>
    </row>
    <row r="38" spans="2:11" ht="16.5" thickTop="1" thickBot="1">
      <c r="B38" s="33" t="s">
        <v>134</v>
      </c>
      <c r="C38" s="29" t="s">
        <v>135</v>
      </c>
      <c r="D38" s="31">
        <v>21058.482837873613</v>
      </c>
      <c r="E38" s="30">
        <v>22328.011721905292</v>
      </c>
      <c r="F38" s="28">
        <f t="shared" si="0"/>
        <v>1269.5288840316789</v>
      </c>
      <c r="G38" s="35">
        <f t="shared" si="1"/>
        <v>6.0285866451330258E-2</v>
      </c>
      <c r="H38" s="9"/>
      <c r="K38" s="9"/>
    </row>
    <row r="39" spans="2:11" ht="16.5" thickTop="1" thickBot="1">
      <c r="B39" s="33" t="s">
        <v>136</v>
      </c>
      <c r="C39" s="29" t="s">
        <v>137</v>
      </c>
      <c r="D39" s="31">
        <v>20985.961878464299</v>
      </c>
      <c r="E39" s="30">
        <v>21513.16725354156</v>
      </c>
      <c r="F39" s="28">
        <f t="shared" si="0"/>
        <v>527.20537507726112</v>
      </c>
      <c r="G39" s="35">
        <f t="shared" si="1"/>
        <v>2.5121811338954015E-2</v>
      </c>
      <c r="H39" s="9"/>
      <c r="K39" s="9"/>
    </row>
    <row r="40" spans="2:11" ht="16.5" thickTop="1" thickBot="1">
      <c r="B40" s="33" t="s">
        <v>138</v>
      </c>
      <c r="C40" s="29" t="s">
        <v>139</v>
      </c>
      <c r="D40" s="31">
        <v>21693</v>
      </c>
      <c r="E40" s="30" t="s">
        <v>356</v>
      </c>
      <c r="F40" s="28" t="str">
        <f t="shared" si="0"/>
        <v>0</v>
      </c>
      <c r="G40" s="35">
        <f t="shared" si="1"/>
        <v>0</v>
      </c>
      <c r="H40" s="9"/>
      <c r="K40" s="9"/>
    </row>
    <row r="41" spans="2:11" ht="16.5" thickTop="1" thickBot="1">
      <c r="B41" s="33" t="s">
        <v>140</v>
      </c>
      <c r="C41" s="29" t="s">
        <v>141</v>
      </c>
      <c r="D41" s="31">
        <v>17543.310884690003</v>
      </c>
      <c r="E41" s="30">
        <v>18274.706972860029</v>
      </c>
      <c r="F41" s="28">
        <f t="shared" si="0"/>
        <v>731.39608817002591</v>
      </c>
      <c r="G41" s="35">
        <f t="shared" si="1"/>
        <v>4.1690881098636473E-2</v>
      </c>
      <c r="H41" s="9"/>
      <c r="K41" s="9"/>
    </row>
    <row r="42" spans="2:11" ht="16.5" thickTop="1" thickBot="1">
      <c r="B42" s="33" t="s">
        <v>142</v>
      </c>
      <c r="C42" s="29" t="s">
        <v>143</v>
      </c>
      <c r="D42" s="31">
        <v>20867.541639612449</v>
      </c>
      <c r="E42" s="30">
        <v>22559</v>
      </c>
      <c r="F42" s="28">
        <f t="shared" si="0"/>
        <v>1691.4583603875508</v>
      </c>
      <c r="G42" s="35">
        <f t="shared" si="1"/>
        <v>8.1056905964269801E-2</v>
      </c>
      <c r="H42" s="9"/>
      <c r="K42" s="9"/>
    </row>
    <row r="43" spans="2:11" ht="16.5" thickTop="1" thickBot="1">
      <c r="B43" s="33" t="s">
        <v>144</v>
      </c>
      <c r="C43" s="29" t="s">
        <v>145</v>
      </c>
      <c r="D43" s="31">
        <v>19476.044397522772</v>
      </c>
      <c r="E43" s="30">
        <v>21186.196000115815</v>
      </c>
      <c r="F43" s="28">
        <f t="shared" si="0"/>
        <v>1710.1516025930432</v>
      </c>
      <c r="G43" s="35">
        <f t="shared" si="1"/>
        <v>8.780795359095421E-2</v>
      </c>
      <c r="H43" s="9"/>
      <c r="K43" s="9"/>
    </row>
    <row r="44" spans="2:11" ht="16.5" thickTop="1" thickBot="1">
      <c r="B44" s="33" t="s">
        <v>146</v>
      </c>
      <c r="C44" s="29" t="s">
        <v>147</v>
      </c>
      <c r="D44" s="31">
        <v>18968.514552878209</v>
      </c>
      <c r="E44" s="30">
        <v>20261.089449298775</v>
      </c>
      <c r="F44" s="28">
        <f t="shared" si="0"/>
        <v>1292.5748964205668</v>
      </c>
      <c r="G44" s="35">
        <f t="shared" si="1"/>
        <v>6.8143179731722139E-2</v>
      </c>
      <c r="H44" s="9"/>
      <c r="K44" s="9"/>
    </row>
    <row r="45" spans="2:11" ht="16.5" thickTop="1" thickBot="1">
      <c r="B45" s="33" t="s">
        <v>148</v>
      </c>
      <c r="C45" s="29" t="s">
        <v>149</v>
      </c>
      <c r="D45" s="31">
        <v>18196.626761248583</v>
      </c>
      <c r="E45" s="30">
        <v>19548.88463814315</v>
      </c>
      <c r="F45" s="28">
        <f t="shared" si="0"/>
        <v>1352.2578768945677</v>
      </c>
      <c r="G45" s="35">
        <f t="shared" si="1"/>
        <v>7.4313656846241818E-2</v>
      </c>
      <c r="H45" s="9"/>
      <c r="K45" s="9"/>
    </row>
    <row r="46" spans="2:11" ht="16.5" thickTop="1" thickBot="1">
      <c r="B46" s="33" t="s">
        <v>150</v>
      </c>
      <c r="C46" s="29" t="s">
        <v>151</v>
      </c>
      <c r="D46" s="31">
        <v>20902.359248364672</v>
      </c>
      <c r="E46" s="30">
        <v>21183.85848386366</v>
      </c>
      <c r="F46" s="28">
        <f t="shared" si="0"/>
        <v>281.49923549898813</v>
      </c>
      <c r="G46" s="35">
        <f t="shared" si="1"/>
        <v>1.3467342712570192E-2</v>
      </c>
      <c r="H46" s="9"/>
      <c r="K46" s="9"/>
    </row>
    <row r="47" spans="2:11" ht="14.45" customHeight="1" thickTop="1" thickBot="1">
      <c r="B47" s="33" t="s">
        <v>152</v>
      </c>
      <c r="C47" s="29" t="s">
        <v>153</v>
      </c>
      <c r="D47" s="31">
        <v>23154.85</v>
      </c>
      <c r="E47" s="30">
        <v>23502.17</v>
      </c>
      <c r="F47" s="28">
        <f t="shared" si="0"/>
        <v>347.31999999999971</v>
      </c>
      <c r="G47" s="35">
        <f t="shared" si="1"/>
        <v>1.4999881234385009E-2</v>
      </c>
      <c r="H47" s="9"/>
      <c r="K47" s="9"/>
    </row>
    <row r="48" spans="2:11" ht="15.75" thickTop="1">
      <c r="B48" s="33" t="s">
        <v>154</v>
      </c>
      <c r="C48" s="29" t="s">
        <v>155</v>
      </c>
      <c r="D48" s="31">
        <v>27540</v>
      </c>
      <c r="E48" s="30">
        <v>28954</v>
      </c>
      <c r="F48" s="28">
        <f t="shared" si="0"/>
        <v>1414</v>
      </c>
      <c r="G48" s="35">
        <f t="shared" si="1"/>
        <v>5.1343500363108203E-2</v>
      </c>
    </row>
    <row r="49" spans="1:5">
      <c r="D49" s="9"/>
      <c r="E49" s="9"/>
    </row>
    <row r="50" spans="1:5">
      <c r="B50" s="56">
        <v>46121</v>
      </c>
      <c r="C50" s="57"/>
      <c r="D50" s="9"/>
      <c r="E50" s="9"/>
    </row>
    <row r="51" spans="1:5">
      <c r="B51" t="s">
        <v>358</v>
      </c>
    </row>
    <row r="52" spans="1:5">
      <c r="B52" t="s">
        <v>357</v>
      </c>
    </row>
    <row r="53" spans="1:5">
      <c r="A53" t="s">
        <v>360</v>
      </c>
    </row>
  </sheetData>
  <mergeCells count="1">
    <mergeCell ref="B50:C50"/>
  </mergeCells>
  <pageMargins left="0.7" right="0.7" top="0.75" bottom="0.75" header="0.3" footer="0.3"/>
  <pageSetup scale="87"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H28"/>
  <sheetViews>
    <sheetView showGridLines="0" zoomScaleNormal="100" workbookViewId="0"/>
  </sheetViews>
  <sheetFormatPr defaultColWidth="8.5703125" defaultRowHeight="15"/>
  <cols>
    <col min="1" max="1" width="5.5703125" customWidth="1"/>
    <col min="2" max="2" width="49" customWidth="1"/>
    <col min="3" max="3" width="12.42578125" customWidth="1"/>
    <col min="4" max="4" width="12" customWidth="1"/>
    <col min="6" max="6" width="11.140625" hidden="1" customWidth="1"/>
    <col min="7" max="7" width="12.7109375" bestFit="1" customWidth="1"/>
  </cols>
  <sheetData>
    <row r="1" spans="1:8" ht="18.75">
      <c r="A1" s="53" t="s">
        <v>11</v>
      </c>
      <c r="B1" s="53"/>
      <c r="C1" s="53"/>
      <c r="D1" s="53"/>
      <c r="E1" s="53"/>
    </row>
    <row r="2" spans="1:8" ht="18.75">
      <c r="A2" s="53" t="s">
        <v>306</v>
      </c>
      <c r="B2" s="53"/>
      <c r="C2" s="53"/>
      <c r="D2" s="53"/>
      <c r="E2" s="53"/>
    </row>
    <row r="3" spans="1:8" ht="9" customHeight="1"/>
    <row r="4" spans="1:8" ht="15.75">
      <c r="A4" s="54" t="s">
        <v>352</v>
      </c>
      <c r="B4" s="54"/>
      <c r="C4" s="54"/>
      <c r="D4" s="54"/>
      <c r="E4" s="54"/>
    </row>
    <row r="5" spans="1:8" ht="12" customHeight="1">
      <c r="A5" s="5"/>
      <c r="B5" s="15"/>
      <c r="C5" s="15"/>
      <c r="D5" s="15"/>
      <c r="F5" s="3"/>
      <c r="G5" s="3"/>
      <c r="H5" s="3"/>
    </row>
    <row r="6" spans="1:8">
      <c r="A6" s="4"/>
      <c r="B6" s="19" t="s">
        <v>347</v>
      </c>
      <c r="D6" s="2"/>
      <c r="E6" s="2"/>
      <c r="F6" s="8" t="str">
        <f>VLOOKUP(B6,lealookup,2,FALSE)</f>
        <v>0817b</v>
      </c>
      <c r="G6" s="3"/>
      <c r="H6" s="3"/>
    </row>
    <row r="7" spans="1:8" ht="15.75">
      <c r="A7" s="4"/>
      <c r="B7" s="12"/>
      <c r="D7" s="2"/>
      <c r="E7" s="2"/>
      <c r="F7" s="11"/>
      <c r="G7" s="3"/>
      <c r="H7" s="3"/>
    </row>
    <row r="8" spans="1:8">
      <c r="B8" s="6" t="s">
        <v>299</v>
      </c>
      <c r="C8" s="9"/>
      <c r="D8" s="9"/>
    </row>
    <row r="9" spans="1:8">
      <c r="B9" t="str">
        <f>IF($F$6="0817b", "Agricultural Instructional Services", "Vocational Instructional Services")</f>
        <v>Agricultural Instructional Services</v>
      </c>
      <c r="C9" s="9">
        <f>IF(ISNA(VLOOKUP($F$6,dataout,4,FALSE)),"",VLOOKUP($F$6,dataout,4,FALSE))</f>
        <v>4577747.2326560002</v>
      </c>
      <c r="D9" s="9"/>
      <c r="F9" s="18">
        <v>0</v>
      </c>
      <c r="G9" s="1"/>
    </row>
    <row r="10" spans="1:8">
      <c r="B10" t="str">
        <f>IF($F$6="0817b", "Agricultural Share of Pupil Services", "Vocational Share of Pupil Services")</f>
        <v>Agricultural Share of Pupil Services</v>
      </c>
      <c r="C10" s="9">
        <f>IF(ISNA(VLOOKUP($F$6,dataout,5,FALSE)),"",VLOOKUP($F$6,dataout,5,FALSE))</f>
        <v>588678.19150399999</v>
      </c>
      <c r="D10" s="9"/>
      <c r="G10" s="1"/>
    </row>
    <row r="11" spans="1:8">
      <c r="B11" t="str">
        <f>IF($F$6="0817b", "Agricultural Share of Administration and Fixed Charges", "Vocational Share of Administration and Fixed Charges")</f>
        <v>Agricultural Share of Administration and Fixed Charges</v>
      </c>
      <c r="C11" s="9">
        <f>IF(ISNA(VLOOKUP($F$6,dataout,6,FALSE)),"",VLOOKUP($F$6,dataout,6,FALSE))</f>
        <v>3557116.7802364337</v>
      </c>
      <c r="D11" s="9"/>
      <c r="G11" s="1"/>
    </row>
    <row r="12" spans="1:8">
      <c r="B12" t="s">
        <v>300</v>
      </c>
      <c r="C12" s="9">
        <f>IF(ISNA(VLOOKUP($F$6,dataout,7,FALSE)),"",VLOOKUP($F$6,dataout,7,FALSE))</f>
        <v>8723542.2043964341</v>
      </c>
      <c r="D12" s="13"/>
      <c r="G12" s="1"/>
    </row>
    <row r="13" spans="1:8" hidden="1">
      <c r="B13" t="s">
        <v>338</v>
      </c>
      <c r="C13" s="9" t="str">
        <f>IFERROR(VLOOKUP($F$6,dataout!$A$4:$O$39,18,FALSE),"")</f>
        <v/>
      </c>
      <c r="D13" s="13"/>
      <c r="G13" s="1"/>
    </row>
    <row r="14" spans="1:8" hidden="1">
      <c r="B14" t="s">
        <v>340</v>
      </c>
      <c r="C14" s="9" t="str">
        <f>IFERROR(VLOOKUP($F$6,dataout!$A$4:$O$39,19,FALSE),"")</f>
        <v/>
      </c>
      <c r="D14" s="13"/>
      <c r="G14" s="1"/>
    </row>
    <row r="15" spans="1:8" hidden="1">
      <c r="B15" t="s">
        <v>339</v>
      </c>
      <c r="C15" s="9" t="str">
        <f>IFERROR(VLOOKUP($F$6,dataout!$A$4:$O$39,20,FALSE),"")</f>
        <v/>
      </c>
      <c r="D15" s="13"/>
      <c r="G15" s="1"/>
    </row>
    <row r="16" spans="1:8" hidden="1">
      <c r="B16" t="s">
        <v>300</v>
      </c>
      <c r="C16" s="9" t="str">
        <f>IFERROR(VLOOKUP($F$6,dataout!$A$4:$O$39,21,FALSE),"")</f>
        <v/>
      </c>
      <c r="D16" s="13"/>
      <c r="G16" s="1"/>
    </row>
    <row r="17" spans="1:7">
      <c r="C17" s="9"/>
      <c r="D17" s="9"/>
      <c r="G17" s="1"/>
    </row>
    <row r="18" spans="1:7">
      <c r="B18" s="6" t="s">
        <v>315</v>
      </c>
      <c r="C18" s="13">
        <f>IF(ISNA(VLOOKUP($F$6,dataout,3,FALSE)),"",VLOOKUP($F$6,dataout,3,FALSE))</f>
        <v>452.30549429901964</v>
      </c>
      <c r="D18" s="9"/>
      <c r="G18" s="1"/>
    </row>
    <row r="19" spans="1:7">
      <c r="C19" s="10"/>
      <c r="G19" s="1"/>
    </row>
    <row r="20" spans="1:7">
      <c r="B20" t="s">
        <v>14</v>
      </c>
      <c r="C20" s="9">
        <f>IF(ISNA(VLOOKUP($F$6,dataout,8,FALSE)),"",VLOOKUP($F$6,dataout,8,FALSE))</f>
        <v>19286.836694115616</v>
      </c>
      <c r="D20" s="9"/>
      <c r="G20" s="1"/>
    </row>
    <row r="21" spans="1:7">
      <c r="B21" t="s">
        <v>301</v>
      </c>
      <c r="C21" s="9">
        <f>IF(ISNA(VLOOKUP($F$6,dataout,10,FALSE)),"",VLOOKUP($F$6,dataout,10,FALSE))</f>
        <v>19819.153386873208</v>
      </c>
      <c r="D21" s="9"/>
      <c r="G21" s="1"/>
    </row>
    <row r="22" spans="1:7">
      <c r="B22" s="6" t="s">
        <v>302</v>
      </c>
      <c r="C22" s="9">
        <f>IF(ISNA(VLOOKUP($F$6,dataout,13,FALSE)),"",VLOOKUP($F$6,dataout,13,FALSE))</f>
        <v>19819.153386873208</v>
      </c>
      <c r="D22" s="9"/>
      <c r="G22" s="1"/>
    </row>
    <row r="23" spans="1:7">
      <c r="B23" t="s">
        <v>303</v>
      </c>
    </row>
    <row r="24" spans="1:7" ht="14.45" customHeight="1">
      <c r="A24" s="17" t="s">
        <v>313</v>
      </c>
      <c r="B24" t="s">
        <v>354</v>
      </c>
    </row>
    <row r="25" spans="1:7" ht="57.95" customHeight="1">
      <c r="A25" s="17" t="s">
        <v>314</v>
      </c>
      <c r="B25" s="25" t="s">
        <v>353</v>
      </c>
      <c r="C25" s="25"/>
      <c r="D25" s="25"/>
    </row>
    <row r="26" spans="1:7">
      <c r="B26" s="23"/>
    </row>
    <row r="27" spans="1:7">
      <c r="B27" s="22">
        <v>46118</v>
      </c>
    </row>
    <row r="28" spans="1:7">
      <c r="A28" t="s">
        <v>360</v>
      </c>
    </row>
  </sheetData>
  <dataConsolidate/>
  <phoneticPr fontId="7" type="noConversion"/>
  <dataValidations count="1">
    <dataValidation type="list" allowBlank="1" showInputMessage="1" showErrorMessage="1" sqref="B6" xr:uid="{00000000-0002-0000-0300-000000000000}">
      <formula1>distlist</formula1>
    </dataValidation>
  </dataValidations>
  <pageMargins left="0.75" right="0.75" top="1" bottom="1" header="0.5" footer="0.5"/>
  <pageSetup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1"/>
  <sheetViews>
    <sheetView showGridLines="0" zoomScaleNormal="100" workbookViewId="0">
      <pane ySplit="3" topLeftCell="A4" activePane="bottomLeft" state="frozen"/>
      <selection pane="bottomLeft"/>
    </sheetView>
  </sheetViews>
  <sheetFormatPr defaultRowHeight="15"/>
  <cols>
    <col min="1" max="1" width="10.5703125" customWidth="1"/>
    <col min="2" max="2" width="11.42578125" customWidth="1"/>
    <col min="3" max="3" width="44.42578125" customWidth="1"/>
    <col min="4" max="4" width="9" bestFit="1" customWidth="1"/>
    <col min="5" max="5" width="12.5703125" customWidth="1"/>
    <col min="6" max="6" width="14" customWidth="1"/>
    <col min="7" max="7" width="12" customWidth="1"/>
    <col min="8" max="8" width="12.5703125" customWidth="1"/>
    <col min="9" max="9" width="10.140625" customWidth="1"/>
    <col min="10" max="10" width="7.7109375" style="50" customWidth="1"/>
    <col min="11" max="11" width="10.42578125" customWidth="1"/>
    <col min="12" max="12" width="10.7109375" customWidth="1"/>
    <col min="13" max="13" width="9.140625" customWidth="1"/>
    <col min="14" max="14" width="10.42578125" customWidth="1"/>
    <col min="15" max="15" width="10" customWidth="1"/>
  </cols>
  <sheetData>
    <row r="1" spans="1:15">
      <c r="A1" s="6" t="s">
        <v>312</v>
      </c>
      <c r="D1" s="55"/>
      <c r="E1" s="55"/>
      <c r="F1" s="55"/>
      <c r="G1" s="55"/>
      <c r="H1" s="55"/>
      <c r="I1" s="55"/>
      <c r="J1" s="55"/>
      <c r="K1" s="55"/>
      <c r="L1" s="55"/>
      <c r="M1" s="55"/>
      <c r="N1" s="55"/>
    </row>
    <row r="2" spans="1:15">
      <c r="E2" s="55" t="s">
        <v>303</v>
      </c>
      <c r="F2" s="55"/>
      <c r="G2" s="55"/>
      <c r="H2" s="55"/>
      <c r="I2" s="55"/>
      <c r="J2" s="50" t="s">
        <v>303</v>
      </c>
      <c r="K2" s="20">
        <v>2.76E-2</v>
      </c>
      <c r="L2" s="21">
        <v>22559</v>
      </c>
    </row>
    <row r="3" spans="1:15" ht="30.75" thickBot="1">
      <c r="A3" s="47" t="s">
        <v>18</v>
      </c>
      <c r="B3" s="48" t="s">
        <v>359</v>
      </c>
      <c r="C3" s="48" t="s">
        <v>19</v>
      </c>
      <c r="D3" s="49" t="s">
        <v>308</v>
      </c>
      <c r="E3" s="49" t="s">
        <v>307</v>
      </c>
      <c r="F3" s="49" t="s">
        <v>13</v>
      </c>
      <c r="G3" s="49" t="s">
        <v>316</v>
      </c>
      <c r="H3" s="49" t="s">
        <v>10</v>
      </c>
      <c r="I3" s="49" t="s">
        <v>14</v>
      </c>
      <c r="J3" s="49" t="s">
        <v>298</v>
      </c>
      <c r="K3" s="49" t="s">
        <v>310</v>
      </c>
      <c r="L3" s="49" t="s">
        <v>309</v>
      </c>
      <c r="M3" s="49" t="s">
        <v>311</v>
      </c>
      <c r="N3" s="49" t="s">
        <v>355</v>
      </c>
      <c r="O3" s="6"/>
    </row>
    <row r="4" spans="1:15" ht="15.75" thickTop="1">
      <c r="A4" s="39" t="s">
        <v>78</v>
      </c>
      <c r="B4" s="40" t="s">
        <v>78</v>
      </c>
      <c r="C4" s="40" t="s">
        <v>79</v>
      </c>
      <c r="D4" s="41">
        <v>689.23076594999998</v>
      </c>
      <c r="E4" s="42">
        <v>3859439.0699999994</v>
      </c>
      <c r="F4" s="42">
        <v>2434316.112471201</v>
      </c>
      <c r="G4" s="42">
        <v>2104908.3608343438</v>
      </c>
      <c r="H4" s="42">
        <v>8398663.5433055442</v>
      </c>
      <c r="I4" s="42">
        <v>12185.561002531947</v>
      </c>
      <c r="J4" s="51" t="s">
        <v>342</v>
      </c>
      <c r="K4" s="42">
        <v>12521.88248620183</v>
      </c>
      <c r="L4" s="42">
        <v>12521.88248620183</v>
      </c>
      <c r="M4" s="42">
        <v>0</v>
      </c>
      <c r="N4" s="42">
        <v>12521.88248620183</v>
      </c>
      <c r="O4" s="39"/>
    </row>
    <row r="5" spans="1:15">
      <c r="A5" s="43" t="s">
        <v>80</v>
      </c>
      <c r="B5" s="44" t="s">
        <v>80</v>
      </c>
      <c r="C5" s="44" t="s">
        <v>343</v>
      </c>
      <c r="D5" s="45">
        <v>355.51281890000001</v>
      </c>
      <c r="E5" s="46">
        <v>2784731.4520450924</v>
      </c>
      <c r="F5" s="46">
        <v>608232.37090736709</v>
      </c>
      <c r="G5" s="46">
        <v>1403101.1035367975</v>
      </c>
      <c r="H5" s="46">
        <v>4796064.9264892573</v>
      </c>
      <c r="I5" s="46">
        <v>13490.554127777634</v>
      </c>
      <c r="J5" s="52" t="s">
        <v>342</v>
      </c>
      <c r="K5" s="46">
        <v>13862.893421704297</v>
      </c>
      <c r="L5" s="46">
        <v>13862.893421704297</v>
      </c>
      <c r="M5" s="46">
        <v>0</v>
      </c>
      <c r="N5" s="46">
        <v>13862.893421704297</v>
      </c>
      <c r="O5" s="43"/>
    </row>
    <row r="6" spans="1:15">
      <c r="A6" s="43" t="s">
        <v>81</v>
      </c>
      <c r="B6" s="44" t="s">
        <v>81</v>
      </c>
      <c r="C6" s="44" t="s">
        <v>82</v>
      </c>
      <c r="D6" s="45">
        <v>689.18729019</v>
      </c>
      <c r="E6" s="46">
        <v>3876226.121107759</v>
      </c>
      <c r="F6" s="46">
        <v>793953.44672430493</v>
      </c>
      <c r="G6" s="46">
        <v>2208127.0748080988</v>
      </c>
      <c r="H6" s="46">
        <v>6878306.6426401623</v>
      </c>
      <c r="I6" s="46">
        <v>9980.3155695803707</v>
      </c>
      <c r="J6" s="52" t="s">
        <v>342</v>
      </c>
      <c r="K6" s="46">
        <v>10255.772279300789</v>
      </c>
      <c r="L6" s="46">
        <v>10255.772279300789</v>
      </c>
      <c r="M6" s="46">
        <v>0</v>
      </c>
      <c r="N6" s="46">
        <v>10255.772279300789</v>
      </c>
      <c r="O6" s="43"/>
    </row>
    <row r="7" spans="1:15">
      <c r="A7" s="43" t="s">
        <v>160</v>
      </c>
      <c r="B7" s="44" t="s">
        <v>160</v>
      </c>
      <c r="C7" s="44" t="s">
        <v>161</v>
      </c>
      <c r="D7" s="45">
        <v>632.44595116000005</v>
      </c>
      <c r="E7" s="46">
        <v>3940897.6211499493</v>
      </c>
      <c r="F7" s="46">
        <v>1047027.843700426</v>
      </c>
      <c r="G7" s="46">
        <v>2237419.2052396531</v>
      </c>
      <c r="H7" s="46">
        <v>7225344.670090029</v>
      </c>
      <c r="I7" s="46">
        <v>11424.446084029269</v>
      </c>
      <c r="J7" s="52" t="s">
        <v>342</v>
      </c>
      <c r="K7" s="46">
        <v>11739.760795948478</v>
      </c>
      <c r="L7" s="46">
        <v>11739.760795948478</v>
      </c>
      <c r="M7" s="46">
        <v>0</v>
      </c>
      <c r="N7" s="46">
        <v>11739.760795948478</v>
      </c>
      <c r="O7" s="43"/>
    </row>
    <row r="8" spans="1:15">
      <c r="A8" s="43" t="s">
        <v>85</v>
      </c>
      <c r="B8" s="44" t="s">
        <v>85</v>
      </c>
      <c r="C8" s="44" t="s">
        <v>86</v>
      </c>
      <c r="D8" s="45">
        <v>762.89766011999995</v>
      </c>
      <c r="E8" s="46">
        <v>5586584.6335445279</v>
      </c>
      <c r="F8" s="46">
        <v>2468457.7389263134</v>
      </c>
      <c r="G8" s="46">
        <v>3049864.4976783837</v>
      </c>
      <c r="H8" s="46">
        <v>11104906.870149225</v>
      </c>
      <c r="I8" s="46">
        <v>14556.22090701193</v>
      </c>
      <c r="J8" s="52" t="s">
        <v>342</v>
      </c>
      <c r="K8" s="46">
        <v>14957.972604045461</v>
      </c>
      <c r="L8" s="46">
        <v>14957.972604045461</v>
      </c>
      <c r="M8" s="46">
        <v>0</v>
      </c>
      <c r="N8" s="46">
        <v>14957.972604045461</v>
      </c>
      <c r="O8" s="43"/>
    </row>
    <row r="9" spans="1:15">
      <c r="A9" s="43" t="s">
        <v>87</v>
      </c>
      <c r="B9" s="44" t="s">
        <v>87</v>
      </c>
      <c r="C9" s="44" t="s">
        <v>88</v>
      </c>
      <c r="D9" s="45">
        <v>1427.06616633</v>
      </c>
      <c r="E9" s="46">
        <v>12063172.380023085</v>
      </c>
      <c r="F9" s="46">
        <v>2566213.0070732874</v>
      </c>
      <c r="G9" s="46">
        <v>6617543.0090369061</v>
      </c>
      <c r="H9" s="46">
        <v>21246928.396133278</v>
      </c>
      <c r="I9" s="46">
        <v>14888.537684818224</v>
      </c>
      <c r="J9" s="52" t="s">
        <v>342</v>
      </c>
      <c r="K9" s="46">
        <v>15299.461324919208</v>
      </c>
      <c r="L9" s="46">
        <v>15299.461324919208</v>
      </c>
      <c r="M9" s="46">
        <v>0</v>
      </c>
      <c r="N9" s="46">
        <v>15299.461324919208</v>
      </c>
      <c r="O9" s="43"/>
    </row>
    <row r="10" spans="1:15">
      <c r="A10" s="43" t="s">
        <v>89</v>
      </c>
      <c r="B10" s="44" t="s">
        <v>89</v>
      </c>
      <c r="C10" s="44" t="s">
        <v>90</v>
      </c>
      <c r="D10" s="45">
        <v>568.43358576000003</v>
      </c>
      <c r="E10" s="46">
        <v>6056102.9810795467</v>
      </c>
      <c r="F10" s="46">
        <v>798969.9453102625</v>
      </c>
      <c r="G10" s="46">
        <v>3370705.4273443506</v>
      </c>
      <c r="H10" s="46">
        <v>10225778.35373416</v>
      </c>
      <c r="I10" s="46">
        <v>17989.398603290156</v>
      </c>
      <c r="J10" s="52" t="s">
        <v>342</v>
      </c>
      <c r="K10" s="46">
        <v>18485.906004740966</v>
      </c>
      <c r="L10" s="46">
        <v>18485.906004740966</v>
      </c>
      <c r="M10" s="46">
        <v>0</v>
      </c>
      <c r="N10" s="46">
        <v>18485.906004740966</v>
      </c>
      <c r="O10" s="43"/>
    </row>
    <row r="11" spans="1:15">
      <c r="A11" s="43" t="s">
        <v>93</v>
      </c>
      <c r="B11" s="44" t="s">
        <v>93</v>
      </c>
      <c r="C11" s="44" t="s">
        <v>94</v>
      </c>
      <c r="D11" s="45">
        <v>527.14756967999995</v>
      </c>
      <c r="E11" s="46">
        <v>6313039.2447391897</v>
      </c>
      <c r="F11" s="46">
        <v>1113641.0671150272</v>
      </c>
      <c r="G11" s="46">
        <v>4705971.4526418364</v>
      </c>
      <c r="H11" s="46">
        <v>12132651.764496055</v>
      </c>
      <c r="I11" s="46">
        <v>23015.664801150593</v>
      </c>
      <c r="J11" s="52" t="s">
        <v>342</v>
      </c>
      <c r="K11" s="46">
        <v>23650.897149662353</v>
      </c>
      <c r="L11" s="46">
        <v>22559</v>
      </c>
      <c r="M11" s="46">
        <v>0</v>
      </c>
      <c r="N11" s="46">
        <v>22559</v>
      </c>
      <c r="O11" s="43"/>
    </row>
    <row r="12" spans="1:15">
      <c r="A12" s="43" t="s">
        <v>99</v>
      </c>
      <c r="B12" s="44" t="s">
        <v>99</v>
      </c>
      <c r="C12" s="44" t="s">
        <v>100</v>
      </c>
      <c r="D12" s="45">
        <v>496.55244540000001</v>
      </c>
      <c r="E12" s="46">
        <v>4754976.2833724497</v>
      </c>
      <c r="F12" s="46">
        <v>672352.91559819074</v>
      </c>
      <c r="G12" s="46">
        <v>2579112.04020441</v>
      </c>
      <c r="H12" s="46">
        <v>8006441.2391750496</v>
      </c>
      <c r="I12" s="46">
        <v>16124.05963024797</v>
      </c>
      <c r="J12" s="52" t="s">
        <v>342</v>
      </c>
      <c r="K12" s="46">
        <v>16569.083676042814</v>
      </c>
      <c r="L12" s="46">
        <v>16569.083676042814</v>
      </c>
      <c r="M12" s="46">
        <v>0</v>
      </c>
      <c r="N12" s="46">
        <v>16569.083676042814</v>
      </c>
      <c r="O12" s="43"/>
    </row>
    <row r="13" spans="1:15">
      <c r="A13" s="43" t="s">
        <v>101</v>
      </c>
      <c r="B13" s="44" t="s">
        <v>101</v>
      </c>
      <c r="C13" s="44" t="s">
        <v>102</v>
      </c>
      <c r="D13" s="45">
        <v>1103.27733188</v>
      </c>
      <c r="E13" s="46">
        <v>13348851.750434784</v>
      </c>
      <c r="F13" s="46">
        <v>1906416.2110025992</v>
      </c>
      <c r="G13" s="46">
        <v>5942243.4207103206</v>
      </c>
      <c r="H13" s="46">
        <v>21197511.382147703</v>
      </c>
      <c r="I13" s="46">
        <v>19213.221163555358</v>
      </c>
      <c r="J13" s="52" t="s">
        <v>342</v>
      </c>
      <c r="K13" s="46">
        <v>19743.506067669488</v>
      </c>
      <c r="L13" s="46">
        <v>19743.506067669488</v>
      </c>
      <c r="M13" s="46">
        <v>0</v>
      </c>
      <c r="N13" s="46">
        <v>19743.506067669488</v>
      </c>
      <c r="O13" s="43"/>
    </row>
    <row r="14" spans="1:15">
      <c r="A14" s="43" t="s">
        <v>103</v>
      </c>
      <c r="B14" s="44" t="s">
        <v>103</v>
      </c>
      <c r="C14" s="44" t="s">
        <v>104</v>
      </c>
      <c r="D14" s="45">
        <v>1213.77200008</v>
      </c>
      <c r="E14" s="46">
        <v>14437132.990089856</v>
      </c>
      <c r="F14" s="46">
        <v>2112048.6910400228</v>
      </c>
      <c r="G14" s="46">
        <v>8777310.6912967265</v>
      </c>
      <c r="H14" s="46">
        <v>25326492.372426607</v>
      </c>
      <c r="I14" s="46">
        <v>20865.938883709074</v>
      </c>
      <c r="J14" s="52" t="s">
        <v>342</v>
      </c>
      <c r="K14" s="46">
        <v>21441.838796899447</v>
      </c>
      <c r="L14" s="46">
        <v>21441.838796899447</v>
      </c>
      <c r="M14" s="46">
        <v>0</v>
      </c>
      <c r="N14" s="46">
        <v>21441.838796899447</v>
      </c>
      <c r="O14" s="43"/>
    </row>
    <row r="15" spans="1:15">
      <c r="A15" s="43" t="s">
        <v>105</v>
      </c>
      <c r="B15" s="44" t="s">
        <v>105</v>
      </c>
      <c r="C15" s="44" t="s">
        <v>106</v>
      </c>
      <c r="D15" s="45">
        <v>853.17511128000001</v>
      </c>
      <c r="E15" s="46">
        <v>9340795</v>
      </c>
      <c r="F15" s="46">
        <v>1604487.598552759</v>
      </c>
      <c r="G15" s="46">
        <v>8592824.6769162882</v>
      </c>
      <c r="H15" s="46">
        <v>19538107.27546905</v>
      </c>
      <c r="I15" s="46">
        <v>22900.465586902148</v>
      </c>
      <c r="J15" s="52" t="s">
        <v>342</v>
      </c>
      <c r="K15" s="46">
        <v>23532.518437100647</v>
      </c>
      <c r="L15" s="46">
        <v>22559</v>
      </c>
      <c r="M15" s="46">
        <v>0</v>
      </c>
      <c r="N15" s="46">
        <v>22559</v>
      </c>
      <c r="O15" s="43"/>
    </row>
    <row r="16" spans="1:15">
      <c r="A16" s="43" t="s">
        <v>107</v>
      </c>
      <c r="B16" s="44" t="s">
        <v>107</v>
      </c>
      <c r="C16" s="44" t="s">
        <v>108</v>
      </c>
      <c r="D16" s="45">
        <v>1315.6671102800001</v>
      </c>
      <c r="E16" s="46">
        <v>13607549.439999999</v>
      </c>
      <c r="F16" s="46">
        <v>1938487.6827110515</v>
      </c>
      <c r="G16" s="46">
        <v>7369819.2623477606</v>
      </c>
      <c r="H16" s="46">
        <v>22915856.385058813</v>
      </c>
      <c r="I16" s="46">
        <v>17417.670629603155</v>
      </c>
      <c r="J16" s="52" t="s">
        <v>342</v>
      </c>
      <c r="K16" s="46">
        <v>17898.398338980205</v>
      </c>
      <c r="L16" s="46">
        <v>17898.398338980205</v>
      </c>
      <c r="M16" s="46">
        <v>0</v>
      </c>
      <c r="N16" s="46">
        <v>17898.398338980205</v>
      </c>
      <c r="O16" s="43"/>
    </row>
    <row r="17" spans="1:15">
      <c r="A17" s="43" t="s">
        <v>109</v>
      </c>
      <c r="B17" s="44" t="s">
        <v>109</v>
      </c>
      <c r="C17" s="44" t="s">
        <v>110</v>
      </c>
      <c r="D17" s="45">
        <v>644.46022263999998</v>
      </c>
      <c r="E17" s="46">
        <v>7287867</v>
      </c>
      <c r="F17" s="46">
        <v>1188233.3346108997</v>
      </c>
      <c r="G17" s="46">
        <v>5691665.0001487825</v>
      </c>
      <c r="H17" s="46">
        <v>14167765.334759682</v>
      </c>
      <c r="I17" s="46">
        <v>21983.925209103087</v>
      </c>
      <c r="J17" s="52" t="s">
        <v>342</v>
      </c>
      <c r="K17" s="46">
        <v>22590.681544874333</v>
      </c>
      <c r="L17" s="46">
        <v>22559</v>
      </c>
      <c r="M17" s="46">
        <v>0</v>
      </c>
      <c r="N17" s="46">
        <v>22559</v>
      </c>
      <c r="O17" s="43"/>
    </row>
    <row r="18" spans="1:15">
      <c r="A18" s="43" t="s">
        <v>111</v>
      </c>
      <c r="B18" s="44" t="s">
        <v>111</v>
      </c>
      <c r="C18" s="44" t="s">
        <v>346</v>
      </c>
      <c r="D18" s="45">
        <v>1259.9272635009804</v>
      </c>
      <c r="E18" s="46">
        <v>12772529.902243998</v>
      </c>
      <c r="F18" s="46">
        <v>1639922.6725959999</v>
      </c>
      <c r="G18" s="46">
        <v>6960622.476914566</v>
      </c>
      <c r="H18" s="46">
        <v>21373075.051754564</v>
      </c>
      <c r="I18" s="46">
        <v>16963.737249692378</v>
      </c>
      <c r="J18" s="52" t="s">
        <v>342</v>
      </c>
      <c r="K18" s="46">
        <v>17431.936397783888</v>
      </c>
      <c r="L18" s="46">
        <v>17431.936397783888</v>
      </c>
      <c r="M18" s="46">
        <v>0</v>
      </c>
      <c r="N18" s="46">
        <v>17431.936397783888</v>
      </c>
      <c r="O18" s="43"/>
    </row>
    <row r="19" spans="1:15">
      <c r="A19" s="43" t="s">
        <v>111</v>
      </c>
      <c r="B19" s="44" t="s">
        <v>348</v>
      </c>
      <c r="C19" s="44" t="s">
        <v>347</v>
      </c>
      <c r="D19" s="45">
        <v>452.30549429901964</v>
      </c>
      <c r="E19" s="46">
        <v>4577747.2326560002</v>
      </c>
      <c r="F19" s="46">
        <v>588678.19150399999</v>
      </c>
      <c r="G19" s="46">
        <v>3557116.7802364337</v>
      </c>
      <c r="H19" s="46">
        <v>8723542.2043964341</v>
      </c>
      <c r="I19" s="46">
        <v>19286.836694115616</v>
      </c>
      <c r="J19" s="52" t="s">
        <v>342</v>
      </c>
      <c r="K19" s="46">
        <v>19819.153386873208</v>
      </c>
      <c r="L19" s="46">
        <v>19819.153386873208</v>
      </c>
      <c r="M19" s="46">
        <v>0</v>
      </c>
      <c r="N19" s="46">
        <v>19819.153386873208</v>
      </c>
      <c r="O19" s="43"/>
    </row>
    <row r="20" spans="1:15">
      <c r="A20" s="43" t="s">
        <v>112</v>
      </c>
      <c r="B20" s="44" t="s">
        <v>112</v>
      </c>
      <c r="C20" s="44" t="s">
        <v>113</v>
      </c>
      <c r="D20" s="45">
        <v>572.39180859999999</v>
      </c>
      <c r="E20" s="46">
        <v>6845688.8607621845</v>
      </c>
      <c r="F20" s="46">
        <v>1019857.6305467623</v>
      </c>
      <c r="G20" s="46">
        <v>4394465.4386730921</v>
      </c>
      <c r="H20" s="46">
        <v>12260011.92998204</v>
      </c>
      <c r="I20" s="46">
        <v>21418.915759763444</v>
      </c>
      <c r="J20" s="52" t="s">
        <v>342</v>
      </c>
      <c r="K20" s="46">
        <v>22010.077834732918</v>
      </c>
      <c r="L20" s="46">
        <v>22010.077834732918</v>
      </c>
      <c r="M20" s="46">
        <v>0</v>
      </c>
      <c r="N20" s="46">
        <v>22010.077834732918</v>
      </c>
      <c r="O20" s="43"/>
    </row>
    <row r="21" spans="1:15">
      <c r="A21" s="43" t="s">
        <v>114</v>
      </c>
      <c r="B21" s="44" t="s">
        <v>114</v>
      </c>
      <c r="C21" s="44" t="s">
        <v>115</v>
      </c>
      <c r="D21" s="45">
        <v>1415.8830436799999</v>
      </c>
      <c r="E21" s="46">
        <v>17692612</v>
      </c>
      <c r="F21" s="46">
        <v>2326381.8689388917</v>
      </c>
      <c r="G21" s="46">
        <v>10493070.774270462</v>
      </c>
      <c r="H21" s="46">
        <v>30512064.643209353</v>
      </c>
      <c r="I21" s="46">
        <v>21549.848187959025</v>
      </c>
      <c r="J21" s="52" t="s">
        <v>342</v>
      </c>
      <c r="K21" s="46">
        <v>22144.623997946695</v>
      </c>
      <c r="L21" s="46">
        <v>22144.623997946695</v>
      </c>
      <c r="M21" s="46">
        <v>0</v>
      </c>
      <c r="N21" s="46">
        <v>22144.623997946695</v>
      </c>
      <c r="O21" s="43"/>
    </row>
    <row r="22" spans="1:15">
      <c r="A22" s="43" t="s">
        <v>116</v>
      </c>
      <c r="B22" s="44" t="s">
        <v>116</v>
      </c>
      <c r="C22" s="44" t="s">
        <v>117</v>
      </c>
      <c r="D22" s="45">
        <v>1744.59853664</v>
      </c>
      <c r="E22" s="46">
        <v>22737549</v>
      </c>
      <c r="F22" s="46">
        <v>3588832.8216078132</v>
      </c>
      <c r="G22" s="46">
        <v>14910655.646843659</v>
      </c>
      <c r="H22" s="46">
        <v>41237037.46845147</v>
      </c>
      <c r="I22" s="46">
        <v>23636.978137028429</v>
      </c>
      <c r="J22" s="52" t="s">
        <v>342</v>
      </c>
      <c r="K22" s="46">
        <v>24289.358733610414</v>
      </c>
      <c r="L22" s="46">
        <v>22559</v>
      </c>
      <c r="M22" s="46">
        <v>0</v>
      </c>
      <c r="N22" s="46">
        <v>22559</v>
      </c>
      <c r="O22" s="43"/>
    </row>
    <row r="23" spans="1:15">
      <c r="A23" s="43" t="s">
        <v>118</v>
      </c>
      <c r="B23" s="44" t="s">
        <v>118</v>
      </c>
      <c r="C23" s="44" t="s">
        <v>119</v>
      </c>
      <c r="D23" s="45">
        <v>2070.7640024399998</v>
      </c>
      <c r="E23" s="46">
        <v>24840862.869999997</v>
      </c>
      <c r="F23" s="46">
        <v>3407133.218856914</v>
      </c>
      <c r="G23" s="46">
        <v>21912762.9495841</v>
      </c>
      <c r="H23" s="46">
        <v>50160759.038441017</v>
      </c>
      <c r="I23" s="46">
        <v>24223.310323791677</v>
      </c>
      <c r="J23" s="52" t="s">
        <v>342</v>
      </c>
      <c r="K23" s="46">
        <v>24891.87368872833</v>
      </c>
      <c r="L23" s="46">
        <v>22559</v>
      </c>
      <c r="M23" s="46">
        <v>0</v>
      </c>
      <c r="N23" s="46">
        <v>22559</v>
      </c>
      <c r="O23" s="43"/>
    </row>
    <row r="24" spans="1:15">
      <c r="A24" s="43" t="s">
        <v>120</v>
      </c>
      <c r="B24" s="44" t="s">
        <v>120</v>
      </c>
      <c r="C24" s="44" t="s">
        <v>121</v>
      </c>
      <c r="D24" s="45">
        <v>2282.5939428800002</v>
      </c>
      <c r="E24" s="46">
        <v>28827217.033272576</v>
      </c>
      <c r="F24" s="46">
        <v>3644331.8991064513</v>
      </c>
      <c r="G24" s="46">
        <v>16892845.714144111</v>
      </c>
      <c r="H24" s="46">
        <v>49364394.646523133</v>
      </c>
      <c r="I24" s="46">
        <v>21626.446000395044</v>
      </c>
      <c r="J24" s="52" t="s">
        <v>342</v>
      </c>
      <c r="K24" s="46">
        <v>22223.33591000595</v>
      </c>
      <c r="L24" s="46">
        <v>22223.33591000595</v>
      </c>
      <c r="M24" s="46">
        <v>0</v>
      </c>
      <c r="N24" s="46">
        <v>22223.33591000595</v>
      </c>
      <c r="O24" s="43"/>
    </row>
    <row r="25" spans="1:15">
      <c r="A25" s="43" t="s">
        <v>122</v>
      </c>
      <c r="B25" s="44" t="s">
        <v>122</v>
      </c>
      <c r="C25" s="44" t="s">
        <v>123</v>
      </c>
      <c r="D25" s="45">
        <v>835.16444592000005</v>
      </c>
      <c r="E25" s="46">
        <v>10713916.835826056</v>
      </c>
      <c r="F25" s="46">
        <v>1809715.7893639996</v>
      </c>
      <c r="G25" s="46">
        <v>6997154.15609976</v>
      </c>
      <c r="H25" s="46">
        <v>19520786.781289816</v>
      </c>
      <c r="I25" s="46">
        <v>23373.584539732314</v>
      </c>
      <c r="J25" s="52" t="s">
        <v>342</v>
      </c>
      <c r="K25" s="46">
        <v>24018.695473028929</v>
      </c>
      <c r="L25" s="46">
        <v>22559</v>
      </c>
      <c r="M25" s="46">
        <v>0</v>
      </c>
      <c r="N25" s="46">
        <v>22559</v>
      </c>
      <c r="O25" s="43"/>
    </row>
    <row r="26" spans="1:15">
      <c r="A26" s="43" t="s">
        <v>124</v>
      </c>
      <c r="B26" s="44" t="s">
        <v>124</v>
      </c>
      <c r="C26" s="44" t="s">
        <v>125</v>
      </c>
      <c r="D26" s="45">
        <v>610.18270096000003</v>
      </c>
      <c r="E26" s="46">
        <v>10440078</v>
      </c>
      <c r="F26" s="46">
        <v>1572315.1889068782</v>
      </c>
      <c r="G26" s="46">
        <v>5521157.370949558</v>
      </c>
      <c r="H26" s="46">
        <v>17533550.559856437</v>
      </c>
      <c r="I26" s="46">
        <v>28734.91911893096</v>
      </c>
      <c r="J26" s="52" t="s">
        <v>342</v>
      </c>
      <c r="K26" s="46">
        <v>29528.002886613456</v>
      </c>
      <c r="L26" s="46">
        <v>22559</v>
      </c>
      <c r="M26" s="46">
        <v>0</v>
      </c>
      <c r="N26" s="46">
        <v>22559</v>
      </c>
      <c r="O26" s="43"/>
    </row>
    <row r="27" spans="1:15">
      <c r="A27" s="43" t="s">
        <v>126</v>
      </c>
      <c r="B27" s="44" t="s">
        <v>126</v>
      </c>
      <c r="C27" s="44" t="s">
        <v>127</v>
      </c>
      <c r="D27" s="45">
        <v>1347.7892179999999</v>
      </c>
      <c r="E27" s="46">
        <v>14254692.053692512</v>
      </c>
      <c r="F27" s="46">
        <v>2496351.8859618451</v>
      </c>
      <c r="G27" s="46">
        <v>11107368.263805283</v>
      </c>
      <c r="H27" s="46">
        <v>27858412.203459643</v>
      </c>
      <c r="I27" s="46">
        <v>20669.709945297727</v>
      </c>
      <c r="J27" s="52" t="s">
        <v>342</v>
      </c>
      <c r="K27" s="46">
        <v>21240.193939787947</v>
      </c>
      <c r="L27" s="46">
        <v>21240.193939787947</v>
      </c>
      <c r="M27" s="46">
        <v>0</v>
      </c>
      <c r="N27" s="46">
        <v>21240.193939787947</v>
      </c>
      <c r="O27" s="43"/>
    </row>
    <row r="28" spans="1:15">
      <c r="A28" s="43" t="s">
        <v>128</v>
      </c>
      <c r="B28" s="44" t="s">
        <v>128</v>
      </c>
      <c r="C28" s="44" t="s">
        <v>129</v>
      </c>
      <c r="D28" s="45">
        <v>499.53883456</v>
      </c>
      <c r="E28" s="46">
        <v>6057826.5044669025</v>
      </c>
      <c r="F28" s="46">
        <v>1264185.9647504606</v>
      </c>
      <c r="G28" s="46">
        <v>3449067.774246145</v>
      </c>
      <c r="H28" s="46">
        <v>10771080.243463509</v>
      </c>
      <c r="I28" s="46">
        <v>21562.047829476182</v>
      </c>
      <c r="J28" s="52" t="s">
        <v>342</v>
      </c>
      <c r="K28" s="46">
        <v>22157.160349569727</v>
      </c>
      <c r="L28" s="46">
        <v>22157.160349569727</v>
      </c>
      <c r="M28" s="46">
        <v>0</v>
      </c>
      <c r="N28" s="46">
        <v>22157.160349569727</v>
      </c>
      <c r="O28" s="43"/>
    </row>
    <row r="29" spans="1:15">
      <c r="A29" s="43" t="s">
        <v>130</v>
      </c>
      <c r="B29" s="44" t="s">
        <v>130</v>
      </c>
      <c r="C29" s="44" t="s">
        <v>131</v>
      </c>
      <c r="D29" s="45">
        <v>683.78326200000004</v>
      </c>
      <c r="E29" s="46">
        <v>7617277</v>
      </c>
      <c r="F29" s="46">
        <v>1328639.9925222176</v>
      </c>
      <c r="G29" s="46">
        <v>4337164.7892665779</v>
      </c>
      <c r="H29" s="46">
        <v>13283081.781788796</v>
      </c>
      <c r="I29" s="46">
        <v>19425.865650669868</v>
      </c>
      <c r="J29" s="52" t="s">
        <v>342</v>
      </c>
      <c r="K29" s="46">
        <v>19962.019542628357</v>
      </c>
      <c r="L29" s="46">
        <v>19962.019542628357</v>
      </c>
      <c r="M29" s="46">
        <v>0</v>
      </c>
      <c r="N29" s="46">
        <v>19962.019542628357</v>
      </c>
      <c r="O29" s="43"/>
    </row>
    <row r="30" spans="1:15">
      <c r="A30" s="43" t="s">
        <v>132</v>
      </c>
      <c r="B30" s="44" t="s">
        <v>132</v>
      </c>
      <c r="C30" s="44" t="s">
        <v>133</v>
      </c>
      <c r="D30" s="45">
        <v>1282.14723516</v>
      </c>
      <c r="E30" s="46">
        <v>15382408.767261926</v>
      </c>
      <c r="F30" s="46">
        <v>2651164.600337923</v>
      </c>
      <c r="G30" s="46">
        <v>10783951.564822905</v>
      </c>
      <c r="H30" s="46">
        <v>28817524.932422753</v>
      </c>
      <c r="I30" s="46">
        <v>22475.987267426892</v>
      </c>
      <c r="J30" s="52" t="s">
        <v>342</v>
      </c>
      <c r="K30" s="46">
        <v>23096.324516007877</v>
      </c>
      <c r="L30" s="46">
        <v>22559</v>
      </c>
      <c r="M30" s="46">
        <v>0</v>
      </c>
      <c r="N30" s="46">
        <v>22559</v>
      </c>
      <c r="O30" s="43"/>
    </row>
    <row r="31" spans="1:15">
      <c r="A31" s="43" t="s">
        <v>134</v>
      </c>
      <c r="B31" s="44" t="s">
        <v>134</v>
      </c>
      <c r="C31" s="44" t="s">
        <v>135</v>
      </c>
      <c r="D31" s="45">
        <v>521.18094743999995</v>
      </c>
      <c r="E31" s="46">
        <v>6106368.982079613</v>
      </c>
      <c r="F31" s="46">
        <v>1264033.4924262534</v>
      </c>
      <c r="G31" s="46">
        <v>3953978.9031449924</v>
      </c>
      <c r="H31" s="46">
        <v>11324381.377650859</v>
      </c>
      <c r="I31" s="46">
        <v>21728.310356077549</v>
      </c>
      <c r="J31" s="52" t="s">
        <v>342</v>
      </c>
      <c r="K31" s="46">
        <v>22328.011721905292</v>
      </c>
      <c r="L31" s="46">
        <v>22328.011721905292</v>
      </c>
      <c r="M31" s="46">
        <v>0</v>
      </c>
      <c r="N31" s="46">
        <v>22328.011721905292</v>
      </c>
      <c r="O31" s="43"/>
    </row>
    <row r="32" spans="1:15">
      <c r="A32" s="43" t="s">
        <v>136</v>
      </c>
      <c r="B32" s="44" t="s">
        <v>136</v>
      </c>
      <c r="C32" s="44" t="s">
        <v>137</v>
      </c>
      <c r="D32" s="45">
        <v>605.67200003999994</v>
      </c>
      <c r="E32" s="46">
        <v>6940419</v>
      </c>
      <c r="F32" s="46">
        <v>1324033.7918955481</v>
      </c>
      <c r="G32" s="46">
        <v>4415503.4533823291</v>
      </c>
      <c r="H32" s="46">
        <v>12679956.245277878</v>
      </c>
      <c r="I32" s="46">
        <v>20935.351550741103</v>
      </c>
      <c r="J32" s="52" t="s">
        <v>342</v>
      </c>
      <c r="K32" s="46">
        <v>21513.16725354156</v>
      </c>
      <c r="L32" s="46">
        <v>21513.16725354156</v>
      </c>
      <c r="M32" s="46">
        <v>0</v>
      </c>
      <c r="N32" s="46">
        <v>21513.16725354156</v>
      </c>
      <c r="O32" s="43"/>
    </row>
    <row r="33" spans="1:15">
      <c r="A33" s="43" t="s">
        <v>140</v>
      </c>
      <c r="B33" s="44" t="s">
        <v>140</v>
      </c>
      <c r="C33" s="44" t="s">
        <v>141</v>
      </c>
      <c r="D33" s="45">
        <v>1672.8807065999999</v>
      </c>
      <c r="E33" s="46">
        <v>16473521</v>
      </c>
      <c r="F33" s="46">
        <v>4411010.5772115085</v>
      </c>
      <c r="G33" s="46">
        <v>8865764.9522416126</v>
      </c>
      <c r="H33" s="46">
        <v>29750296.529453121</v>
      </c>
      <c r="I33" s="46">
        <v>17783.872102822137</v>
      </c>
      <c r="J33" s="52" t="s">
        <v>342</v>
      </c>
      <c r="K33" s="46">
        <v>18274.706972860029</v>
      </c>
      <c r="L33" s="46">
        <v>18274.706972860029</v>
      </c>
      <c r="M33" s="46">
        <v>0</v>
      </c>
      <c r="N33" s="46">
        <v>18274.706972860029</v>
      </c>
      <c r="O33" s="43"/>
    </row>
    <row r="34" spans="1:15">
      <c r="A34" s="43" t="s">
        <v>142</v>
      </c>
      <c r="B34" s="44" t="s">
        <v>142</v>
      </c>
      <c r="C34" s="44" t="s">
        <v>143</v>
      </c>
      <c r="D34" s="45">
        <v>638.40911215999995</v>
      </c>
      <c r="E34" s="46">
        <v>6980629</v>
      </c>
      <c r="F34" s="46">
        <v>1086085.3071029151</v>
      </c>
      <c r="G34" s="46">
        <v>6299053.4102689279</v>
      </c>
      <c r="H34" s="46">
        <v>14365767.717371844</v>
      </c>
      <c r="I34" s="46">
        <v>22502.447793651561</v>
      </c>
      <c r="J34" s="52" t="s">
        <v>342</v>
      </c>
      <c r="K34" s="46">
        <v>23123.515352756345</v>
      </c>
      <c r="L34" s="46">
        <v>22559</v>
      </c>
      <c r="M34" s="46">
        <v>0</v>
      </c>
      <c r="N34" s="46">
        <v>22559</v>
      </c>
      <c r="O34" s="43"/>
    </row>
    <row r="35" spans="1:15">
      <c r="A35" s="43" t="s">
        <v>144</v>
      </c>
      <c r="B35" s="44" t="s">
        <v>144</v>
      </c>
      <c r="C35" s="44" t="s">
        <v>145</v>
      </c>
      <c r="D35" s="45">
        <v>1109.2427296000001</v>
      </c>
      <c r="E35" s="46">
        <v>14840668.76</v>
      </c>
      <c r="F35" s="46">
        <v>1489288.5950833699</v>
      </c>
      <c r="G35" s="46">
        <v>6539480.0534501737</v>
      </c>
      <c r="H35" s="46">
        <v>22869437.408533543</v>
      </c>
      <c r="I35" s="46">
        <v>20617.162320081563</v>
      </c>
      <c r="J35" s="52" t="s">
        <v>342</v>
      </c>
      <c r="K35" s="46">
        <v>21186.196000115815</v>
      </c>
      <c r="L35" s="46">
        <v>21186.196000115815</v>
      </c>
      <c r="M35" s="46">
        <v>0</v>
      </c>
      <c r="N35" s="46">
        <v>21186.196000115815</v>
      </c>
      <c r="O35" s="43"/>
    </row>
    <row r="36" spans="1:15">
      <c r="A36" s="43" t="s">
        <v>146</v>
      </c>
      <c r="B36" s="44" t="s">
        <v>146</v>
      </c>
      <c r="C36" s="44" t="s">
        <v>147</v>
      </c>
      <c r="D36" s="45">
        <v>993.29555431999995</v>
      </c>
      <c r="E36" s="46">
        <v>11445515.835236389</v>
      </c>
      <c r="F36" s="46">
        <v>1833357.9892376573</v>
      </c>
      <c r="G36" s="46">
        <v>6305838.1993370969</v>
      </c>
      <c r="H36" s="46">
        <v>19584712.023811143</v>
      </c>
      <c r="I36" s="46">
        <v>19716.902928472922</v>
      </c>
      <c r="J36" s="52" t="s">
        <v>342</v>
      </c>
      <c r="K36" s="46">
        <v>20261.089449298775</v>
      </c>
      <c r="L36" s="46">
        <v>20261.089449298775</v>
      </c>
      <c r="M36" s="46">
        <v>0</v>
      </c>
      <c r="N36" s="46">
        <v>20261.089449298775</v>
      </c>
      <c r="O36" s="43"/>
    </row>
    <row r="37" spans="1:15">
      <c r="A37" s="43" t="s">
        <v>148</v>
      </c>
      <c r="B37" s="44" t="s">
        <v>148</v>
      </c>
      <c r="C37" s="44" t="s">
        <v>149</v>
      </c>
      <c r="D37" s="45">
        <v>859.54044264000004</v>
      </c>
      <c r="E37" s="46">
        <v>8561083</v>
      </c>
      <c r="F37" s="46">
        <v>1601486.4625788131</v>
      </c>
      <c r="G37" s="46">
        <v>6189179.228534325</v>
      </c>
      <c r="H37" s="46">
        <v>16351748.691113137</v>
      </c>
      <c r="I37" s="46">
        <v>19023.827012595513</v>
      </c>
      <c r="J37" s="52" t="s">
        <v>342</v>
      </c>
      <c r="K37" s="46">
        <v>19548.88463814315</v>
      </c>
      <c r="L37" s="46">
        <v>19548.88463814315</v>
      </c>
      <c r="M37" s="46">
        <v>0</v>
      </c>
      <c r="N37" s="46">
        <v>19548.88463814315</v>
      </c>
      <c r="O37" s="43"/>
    </row>
    <row r="38" spans="1:15">
      <c r="A38" s="43" t="s">
        <v>150</v>
      </c>
      <c r="B38" s="44" t="s">
        <v>150</v>
      </c>
      <c r="C38" s="44" t="s">
        <v>151</v>
      </c>
      <c r="D38" s="45">
        <v>1229.5318862300001</v>
      </c>
      <c r="E38" s="46">
        <v>14175303</v>
      </c>
      <c r="F38" s="46">
        <v>2684353.2012306256</v>
      </c>
      <c r="G38" s="46">
        <v>8487005.4173897244</v>
      </c>
      <c r="H38" s="46">
        <v>25346661.618620351</v>
      </c>
      <c r="I38" s="46">
        <v>20614.887586476896</v>
      </c>
      <c r="J38" s="52" t="s">
        <v>342</v>
      </c>
      <c r="K38" s="46">
        <v>21183.85848386366</v>
      </c>
      <c r="L38" s="46">
        <v>21183.85848386366</v>
      </c>
      <c r="M38" s="46">
        <v>0</v>
      </c>
      <c r="N38" s="46">
        <v>21183.85848386366</v>
      </c>
      <c r="O38" s="43"/>
    </row>
    <row r="39" spans="1:15">
      <c r="A39" s="43" t="s">
        <v>152</v>
      </c>
      <c r="B39" s="44" t="s">
        <v>152</v>
      </c>
      <c r="C39" s="44" t="s">
        <v>153</v>
      </c>
      <c r="D39" s="45">
        <v>605.79266663999999</v>
      </c>
      <c r="E39" s="46">
        <v>5147723.6100000003</v>
      </c>
      <c r="F39" s="46">
        <v>1209768.4042682266</v>
      </c>
      <c r="G39" s="46">
        <v>5101141.063112664</v>
      </c>
      <c r="H39" s="46">
        <v>11458633.077380892</v>
      </c>
      <c r="I39" s="46">
        <v>18915.106947292134</v>
      </c>
      <c r="J39" s="52" t="s">
        <v>342</v>
      </c>
      <c r="K39" s="46">
        <v>19437.163899037398</v>
      </c>
      <c r="L39" s="46">
        <v>19437.163899037398</v>
      </c>
      <c r="M39" s="46">
        <v>23502.17</v>
      </c>
      <c r="N39" s="46">
        <v>23502.17</v>
      </c>
      <c r="O39" s="43"/>
    </row>
    <row r="40" spans="1:15">
      <c r="A40" s="43" t="s">
        <v>154</v>
      </c>
      <c r="B40" s="44" t="s">
        <v>154</v>
      </c>
      <c r="C40" s="44" t="s">
        <v>155</v>
      </c>
      <c r="D40" s="45">
        <v>565.40661190000003</v>
      </c>
      <c r="E40" s="46">
        <v>6727763.0900000026</v>
      </c>
      <c r="F40" s="46">
        <v>1171327.6279497752</v>
      </c>
      <c r="G40" s="46">
        <v>5995645.7655987721</v>
      </c>
      <c r="H40" s="46">
        <v>13894736.48354855</v>
      </c>
      <c r="I40" s="46">
        <v>24574.768301446795</v>
      </c>
      <c r="J40" s="52" t="s">
        <v>342</v>
      </c>
      <c r="K40" s="46">
        <v>25253.031906566728</v>
      </c>
      <c r="L40" s="46">
        <v>22559</v>
      </c>
      <c r="M40" s="46">
        <v>28954</v>
      </c>
      <c r="N40" s="46">
        <v>28954</v>
      </c>
      <c r="O40" s="43"/>
    </row>
    <row r="41" spans="1:15">
      <c r="A41" t="s">
        <v>360</v>
      </c>
    </row>
  </sheetData>
  <mergeCells count="2">
    <mergeCell ref="E2:I2"/>
    <mergeCell ref="D1:N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9:F51"/>
  <sheetViews>
    <sheetView showGridLines="0" zoomScale="85" zoomScaleNormal="85" workbookViewId="0">
      <pane ySplit="9" topLeftCell="A40" activePane="bottomLeft" state="frozen"/>
      <selection pane="bottomLeft" activeCell="C22" sqref="C22"/>
    </sheetView>
  </sheetViews>
  <sheetFormatPr defaultColWidth="8.5703125" defaultRowHeight="15"/>
  <cols>
    <col min="1" max="1" width="49.42578125" bestFit="1" customWidth="1"/>
    <col min="2" max="2" width="5" bestFit="1" customWidth="1"/>
    <col min="3" max="3" width="49.42578125" bestFit="1" customWidth="1"/>
  </cols>
  <sheetData>
    <row r="9" spans="1:6">
      <c r="A9" s="16" t="s">
        <v>17</v>
      </c>
      <c r="B9" s="16" t="s">
        <v>15</v>
      </c>
      <c r="C9" s="16" t="s">
        <v>12</v>
      </c>
      <c r="F9" s="6"/>
    </row>
    <row r="10" spans="1:6">
      <c r="A10" t="s">
        <v>79</v>
      </c>
      <c r="B10" t="s">
        <v>78</v>
      </c>
      <c r="C10" t="s">
        <v>79</v>
      </c>
    </row>
    <row r="11" spans="1:6">
      <c r="A11" t="s">
        <v>343</v>
      </c>
      <c r="B11" t="s">
        <v>80</v>
      </c>
      <c r="C11" t="s">
        <v>343</v>
      </c>
    </row>
    <row r="12" spans="1:6">
      <c r="A12" t="s">
        <v>82</v>
      </c>
      <c r="B12" t="s">
        <v>81</v>
      </c>
      <c r="C12" t="s">
        <v>82</v>
      </c>
    </row>
    <row r="13" spans="1:6">
      <c r="A13" t="s">
        <v>161</v>
      </c>
      <c r="B13" t="s">
        <v>160</v>
      </c>
      <c r="C13" t="s">
        <v>161</v>
      </c>
    </row>
    <row r="14" spans="1:6">
      <c r="A14" t="s">
        <v>84</v>
      </c>
      <c r="B14" t="s">
        <v>83</v>
      </c>
      <c r="C14" t="s">
        <v>84</v>
      </c>
    </row>
    <row r="15" spans="1:6">
      <c r="A15" t="s">
        <v>86</v>
      </c>
      <c r="B15" t="s">
        <v>85</v>
      </c>
      <c r="C15" t="s">
        <v>86</v>
      </c>
    </row>
    <row r="16" spans="1:6">
      <c r="A16" t="s">
        <v>88</v>
      </c>
      <c r="B16" s="14" t="s">
        <v>87</v>
      </c>
      <c r="C16" t="s">
        <v>88</v>
      </c>
    </row>
    <row r="17" spans="1:3">
      <c r="A17" t="s">
        <v>90</v>
      </c>
      <c r="B17" t="s">
        <v>89</v>
      </c>
      <c r="C17" t="s">
        <v>90</v>
      </c>
    </row>
    <row r="18" spans="1:3">
      <c r="A18" t="s">
        <v>92</v>
      </c>
      <c r="B18" t="s">
        <v>91</v>
      </c>
      <c r="C18" t="s">
        <v>92</v>
      </c>
    </row>
    <row r="19" spans="1:3">
      <c r="A19" t="s">
        <v>94</v>
      </c>
      <c r="B19" t="s">
        <v>93</v>
      </c>
      <c r="C19" t="s">
        <v>94</v>
      </c>
    </row>
    <row r="20" spans="1:3">
      <c r="A20" t="s">
        <v>96</v>
      </c>
      <c r="B20" t="s">
        <v>95</v>
      </c>
      <c r="C20" t="s">
        <v>96</v>
      </c>
    </row>
    <row r="21" spans="1:3">
      <c r="A21" t="s">
        <v>98</v>
      </c>
      <c r="B21" t="s">
        <v>97</v>
      </c>
      <c r="C21" t="s">
        <v>98</v>
      </c>
    </row>
    <row r="22" spans="1:3">
      <c r="A22" t="s">
        <v>100</v>
      </c>
      <c r="B22" t="s">
        <v>99</v>
      </c>
      <c r="C22" t="s">
        <v>100</v>
      </c>
    </row>
    <row r="23" spans="1:3">
      <c r="A23" t="s">
        <v>102</v>
      </c>
      <c r="B23" t="s">
        <v>101</v>
      </c>
      <c r="C23" t="s">
        <v>102</v>
      </c>
    </row>
    <row r="24" spans="1:3">
      <c r="A24" t="s">
        <v>104</v>
      </c>
      <c r="B24" t="s">
        <v>103</v>
      </c>
      <c r="C24" t="s">
        <v>104</v>
      </c>
    </row>
    <row r="25" spans="1:3">
      <c r="A25" t="s">
        <v>106</v>
      </c>
      <c r="B25" t="s">
        <v>105</v>
      </c>
      <c r="C25" t="s">
        <v>106</v>
      </c>
    </row>
    <row r="26" spans="1:3">
      <c r="A26" t="s">
        <v>108</v>
      </c>
      <c r="B26" t="s">
        <v>107</v>
      </c>
      <c r="C26" t="s">
        <v>108</v>
      </c>
    </row>
    <row r="27" spans="1:3">
      <c r="A27" t="s">
        <v>110</v>
      </c>
      <c r="B27" t="s">
        <v>109</v>
      </c>
      <c r="C27" t="s">
        <v>110</v>
      </c>
    </row>
    <row r="28" spans="1:3">
      <c r="A28" t="s">
        <v>346</v>
      </c>
      <c r="B28" t="s">
        <v>111</v>
      </c>
      <c r="C28" t="s">
        <v>346</v>
      </c>
    </row>
    <row r="29" spans="1:3">
      <c r="A29" t="s">
        <v>347</v>
      </c>
      <c r="B29" t="s">
        <v>348</v>
      </c>
      <c r="C29" t="s">
        <v>347</v>
      </c>
    </row>
    <row r="30" spans="1:3">
      <c r="A30" t="s">
        <v>113</v>
      </c>
      <c r="B30" t="s">
        <v>112</v>
      </c>
      <c r="C30" t="s">
        <v>113</v>
      </c>
    </row>
    <row r="31" spans="1:3">
      <c r="A31" t="s">
        <v>115</v>
      </c>
      <c r="B31" t="s">
        <v>114</v>
      </c>
      <c r="C31" t="s">
        <v>115</v>
      </c>
    </row>
    <row r="32" spans="1:3">
      <c r="A32" t="s">
        <v>117</v>
      </c>
      <c r="B32" t="s">
        <v>116</v>
      </c>
      <c r="C32" t="s">
        <v>117</v>
      </c>
    </row>
    <row r="33" spans="1:3">
      <c r="A33" t="s">
        <v>119</v>
      </c>
      <c r="B33" t="s">
        <v>118</v>
      </c>
      <c r="C33" t="s">
        <v>119</v>
      </c>
    </row>
    <row r="34" spans="1:3">
      <c r="A34" t="s">
        <v>121</v>
      </c>
      <c r="B34" t="s">
        <v>120</v>
      </c>
      <c r="C34" t="s">
        <v>121</v>
      </c>
    </row>
    <row r="35" spans="1:3">
      <c r="A35" t="s">
        <v>123</v>
      </c>
      <c r="B35" t="s">
        <v>122</v>
      </c>
      <c r="C35" t="s">
        <v>123</v>
      </c>
    </row>
    <row r="36" spans="1:3">
      <c r="A36" t="s">
        <v>125</v>
      </c>
      <c r="B36" t="s">
        <v>124</v>
      </c>
      <c r="C36" t="s">
        <v>125</v>
      </c>
    </row>
    <row r="37" spans="1:3">
      <c r="A37" t="s">
        <v>127</v>
      </c>
      <c r="B37" t="s">
        <v>126</v>
      </c>
      <c r="C37" t="s">
        <v>127</v>
      </c>
    </row>
    <row r="38" spans="1:3">
      <c r="A38" t="s">
        <v>129</v>
      </c>
      <c r="B38" t="s">
        <v>128</v>
      </c>
      <c r="C38" t="s">
        <v>129</v>
      </c>
    </row>
    <row r="39" spans="1:3">
      <c r="A39" t="s">
        <v>131</v>
      </c>
      <c r="B39" t="s">
        <v>130</v>
      </c>
      <c r="C39" t="s">
        <v>131</v>
      </c>
    </row>
    <row r="40" spans="1:3">
      <c r="A40" t="s">
        <v>133</v>
      </c>
      <c r="B40" t="s">
        <v>132</v>
      </c>
      <c r="C40" t="s">
        <v>133</v>
      </c>
    </row>
    <row r="41" spans="1:3">
      <c r="A41" t="s">
        <v>135</v>
      </c>
      <c r="B41" t="s">
        <v>134</v>
      </c>
      <c r="C41" t="s">
        <v>135</v>
      </c>
    </row>
    <row r="42" spans="1:3">
      <c r="A42" t="s">
        <v>137</v>
      </c>
      <c r="B42" t="s">
        <v>136</v>
      </c>
      <c r="C42" t="s">
        <v>137</v>
      </c>
    </row>
    <row r="43" spans="1:3">
      <c r="A43" t="s">
        <v>139</v>
      </c>
      <c r="B43" t="s">
        <v>138</v>
      </c>
      <c r="C43" t="s">
        <v>139</v>
      </c>
    </row>
    <row r="44" spans="1:3">
      <c r="A44" t="s">
        <v>141</v>
      </c>
      <c r="B44" t="s">
        <v>140</v>
      </c>
      <c r="C44" t="s">
        <v>141</v>
      </c>
    </row>
    <row r="45" spans="1:3">
      <c r="A45" t="s">
        <v>143</v>
      </c>
      <c r="B45" t="s">
        <v>142</v>
      </c>
      <c r="C45" t="s">
        <v>143</v>
      </c>
    </row>
    <row r="46" spans="1:3">
      <c r="A46" t="s">
        <v>145</v>
      </c>
      <c r="B46" t="s">
        <v>144</v>
      </c>
      <c r="C46" t="s">
        <v>145</v>
      </c>
    </row>
    <row r="47" spans="1:3">
      <c r="A47" t="s">
        <v>147</v>
      </c>
      <c r="B47" t="s">
        <v>146</v>
      </c>
      <c r="C47" t="s">
        <v>147</v>
      </c>
    </row>
    <row r="48" spans="1:3">
      <c r="A48" t="s">
        <v>149</v>
      </c>
      <c r="B48" t="s">
        <v>148</v>
      </c>
      <c r="C48" t="s">
        <v>149</v>
      </c>
    </row>
    <row r="49" spans="1:3">
      <c r="A49" t="s">
        <v>151</v>
      </c>
      <c r="B49" t="s">
        <v>150</v>
      </c>
      <c r="C49" t="s">
        <v>151</v>
      </c>
    </row>
    <row r="50" spans="1:3">
      <c r="A50" t="s">
        <v>153</v>
      </c>
      <c r="B50" t="s">
        <v>152</v>
      </c>
      <c r="C50" t="s">
        <v>153</v>
      </c>
    </row>
    <row r="51" spans="1:3">
      <c r="A51" t="s">
        <v>155</v>
      </c>
      <c r="B51" t="s">
        <v>154</v>
      </c>
      <c r="C51"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E2AD-AE2D-4C6B-9F94-A94DF47EF74E}">
  <dimension ref="A1:K150"/>
  <sheetViews>
    <sheetView workbookViewId="0">
      <selection activeCell="K13" sqref="K13"/>
    </sheetView>
  </sheetViews>
  <sheetFormatPr defaultRowHeight="15"/>
  <cols>
    <col min="2" max="2" width="6.7109375" customWidth="1"/>
    <col min="3" max="3" width="10.140625" customWidth="1"/>
    <col min="4" max="4" width="4.5703125" customWidth="1"/>
    <col min="6" max="6" width="2.5703125" customWidth="1"/>
    <col min="8" max="8" width="3.5703125" customWidth="1"/>
    <col min="10" max="10" width="2.7109375" customWidth="1"/>
  </cols>
  <sheetData>
    <row r="1" spans="1:11" ht="15.75" thickBot="1">
      <c r="A1" s="24" t="s">
        <v>20</v>
      </c>
      <c r="B1" s="24"/>
      <c r="C1" s="24" t="s">
        <v>162</v>
      </c>
      <c r="E1" s="24" t="s">
        <v>21</v>
      </c>
      <c r="G1" s="24" t="s">
        <v>22</v>
      </c>
      <c r="I1" s="24" t="s">
        <v>16</v>
      </c>
      <c r="K1" s="24" t="s">
        <v>156</v>
      </c>
    </row>
    <row r="2" spans="1:11">
      <c r="A2" t="s">
        <v>45</v>
      </c>
      <c r="C2" t="s">
        <v>169</v>
      </c>
      <c r="E2" t="s">
        <v>35</v>
      </c>
      <c r="G2" t="s">
        <v>35</v>
      </c>
      <c r="I2" t="s">
        <v>1</v>
      </c>
      <c r="K2" t="s">
        <v>157</v>
      </c>
    </row>
    <row r="3" spans="1:11">
      <c r="A3" t="s">
        <v>76</v>
      </c>
      <c r="C3" t="s">
        <v>213</v>
      </c>
      <c r="E3" t="s">
        <v>24</v>
      </c>
      <c r="G3" t="s">
        <v>25</v>
      </c>
      <c r="I3" t="s">
        <v>0</v>
      </c>
      <c r="K3" t="s">
        <v>158</v>
      </c>
    </row>
    <row r="4" spans="1:11">
      <c r="A4" t="s">
        <v>332</v>
      </c>
      <c r="C4" t="s">
        <v>333</v>
      </c>
      <c r="E4" t="s">
        <v>25</v>
      </c>
      <c r="G4" t="s">
        <v>31</v>
      </c>
      <c r="I4" t="s">
        <v>2</v>
      </c>
      <c r="K4" t="s">
        <v>159</v>
      </c>
    </row>
    <row r="5" spans="1:11">
      <c r="A5" t="s">
        <v>30</v>
      </c>
      <c r="C5" t="s">
        <v>163</v>
      </c>
      <c r="E5" t="s">
        <v>31</v>
      </c>
      <c r="I5" t="s">
        <v>3</v>
      </c>
    </row>
    <row r="6" spans="1:11">
      <c r="A6" t="s">
        <v>46</v>
      </c>
      <c r="C6" t="s">
        <v>202</v>
      </c>
      <c r="E6" t="s">
        <v>75</v>
      </c>
      <c r="I6" t="s">
        <v>4</v>
      </c>
    </row>
    <row r="7" spans="1:11">
      <c r="A7" t="s">
        <v>317</v>
      </c>
      <c r="C7" t="s">
        <v>318</v>
      </c>
    </row>
    <row r="8" spans="1:11">
      <c r="A8" t="s">
        <v>39</v>
      </c>
      <c r="C8" t="s">
        <v>164</v>
      </c>
    </row>
    <row r="9" spans="1:11">
      <c r="A9" t="s">
        <v>44</v>
      </c>
      <c r="C9" t="s">
        <v>165</v>
      </c>
    </row>
    <row r="10" spans="1:11">
      <c r="A10" t="s">
        <v>321</v>
      </c>
      <c r="C10" t="s">
        <v>322</v>
      </c>
    </row>
    <row r="11" spans="1:11">
      <c r="A11" t="s">
        <v>319</v>
      </c>
      <c r="C11" t="s">
        <v>320</v>
      </c>
    </row>
    <row r="12" spans="1:11">
      <c r="A12" t="s">
        <v>323</v>
      </c>
      <c r="C12" t="s">
        <v>324</v>
      </c>
    </row>
    <row r="13" spans="1:11">
      <c r="A13" t="s">
        <v>43</v>
      </c>
      <c r="C13" t="s">
        <v>166</v>
      </c>
    </row>
    <row r="14" spans="1:11">
      <c r="A14" t="s">
        <v>42</v>
      </c>
      <c r="C14" t="s">
        <v>170</v>
      </c>
    </row>
    <row r="15" spans="1:11">
      <c r="A15" t="s">
        <v>34</v>
      </c>
      <c r="C15" t="s">
        <v>167</v>
      </c>
    </row>
    <row r="16" spans="1:11">
      <c r="A16" t="s">
        <v>40</v>
      </c>
      <c r="C16" t="s">
        <v>190</v>
      </c>
    </row>
    <row r="17" spans="1:3">
      <c r="A17" t="s">
        <v>36</v>
      </c>
      <c r="C17" t="s">
        <v>168</v>
      </c>
    </row>
    <row r="18" spans="1:3">
      <c r="A18" t="s">
        <v>62</v>
      </c>
      <c r="C18" t="s">
        <v>203</v>
      </c>
    </row>
    <row r="19" spans="1:3">
      <c r="A19" t="s">
        <v>56</v>
      </c>
      <c r="C19" t="s">
        <v>204</v>
      </c>
    </row>
    <row r="20" spans="1:3">
      <c r="A20" t="s">
        <v>37</v>
      </c>
      <c r="C20" t="s">
        <v>172</v>
      </c>
    </row>
    <row r="21" spans="1:3">
      <c r="A21" t="s">
        <v>68</v>
      </c>
      <c r="C21" t="s">
        <v>191</v>
      </c>
    </row>
    <row r="22" spans="1:3">
      <c r="A22" t="s">
        <v>58</v>
      </c>
      <c r="C22" t="s">
        <v>176</v>
      </c>
    </row>
    <row r="23" spans="1:3">
      <c r="A23" t="s">
        <v>59</v>
      </c>
      <c r="C23" t="s">
        <v>177</v>
      </c>
    </row>
    <row r="24" spans="1:3">
      <c r="A24" t="s">
        <v>60</v>
      </c>
      <c r="C24" t="s">
        <v>201</v>
      </c>
    </row>
    <row r="25" spans="1:3">
      <c r="A25" t="s">
        <v>64</v>
      </c>
      <c r="C25" t="s">
        <v>178</v>
      </c>
    </row>
    <row r="26" spans="1:3">
      <c r="A26" t="s">
        <v>23</v>
      </c>
      <c r="C26" t="s">
        <v>180</v>
      </c>
    </row>
    <row r="27" spans="1:3">
      <c r="A27" t="s">
        <v>6</v>
      </c>
      <c r="C27" t="s">
        <v>181</v>
      </c>
    </row>
    <row r="28" spans="1:3">
      <c r="A28" t="s">
        <v>49</v>
      </c>
      <c r="C28" t="s">
        <v>183</v>
      </c>
    </row>
    <row r="29" spans="1:3">
      <c r="A29" t="s">
        <v>50</v>
      </c>
      <c r="C29" t="s">
        <v>184</v>
      </c>
    </row>
    <row r="30" spans="1:3">
      <c r="A30" t="s">
        <v>47</v>
      </c>
      <c r="C30" t="s">
        <v>185</v>
      </c>
    </row>
    <row r="31" spans="1:3">
      <c r="A31" t="s">
        <v>7</v>
      </c>
      <c r="C31" t="s">
        <v>186</v>
      </c>
    </row>
    <row r="32" spans="1:3">
      <c r="A32" t="s">
        <v>51</v>
      </c>
      <c r="C32" t="s">
        <v>187</v>
      </c>
    </row>
    <row r="33" spans="1:3">
      <c r="A33" t="s">
        <v>52</v>
      </c>
      <c r="C33" t="s">
        <v>188</v>
      </c>
    </row>
    <row r="34" spans="1:3">
      <c r="A34" t="s">
        <v>8</v>
      </c>
      <c r="C34" t="s">
        <v>192</v>
      </c>
    </row>
    <row r="35" spans="1:3">
      <c r="A35" t="s">
        <v>54</v>
      </c>
      <c r="C35" t="s">
        <v>195</v>
      </c>
    </row>
    <row r="36" spans="1:3">
      <c r="A36" t="s">
        <v>55</v>
      </c>
      <c r="C36" t="s">
        <v>211</v>
      </c>
    </row>
    <row r="37" spans="1:3">
      <c r="A37" t="s">
        <v>53</v>
      </c>
      <c r="C37" t="s">
        <v>207</v>
      </c>
    </row>
    <row r="38" spans="1:3">
      <c r="A38" t="s">
        <v>69</v>
      </c>
      <c r="C38" t="s">
        <v>208</v>
      </c>
    </row>
    <row r="39" spans="1:3">
      <c r="A39" t="s">
        <v>57</v>
      </c>
      <c r="C39" t="s">
        <v>174</v>
      </c>
    </row>
    <row r="40" spans="1:3">
      <c r="A40" t="s">
        <v>28</v>
      </c>
      <c r="C40" t="s">
        <v>175</v>
      </c>
    </row>
    <row r="41" spans="1:3">
      <c r="A41" t="s">
        <v>32</v>
      </c>
      <c r="C41" t="s">
        <v>278</v>
      </c>
    </row>
    <row r="42" spans="1:3">
      <c r="A42" t="s">
        <v>29</v>
      </c>
      <c r="C42" t="s">
        <v>282</v>
      </c>
    </row>
    <row r="43" spans="1:3">
      <c r="A43" t="s">
        <v>27</v>
      </c>
      <c r="C43" t="s">
        <v>288</v>
      </c>
    </row>
    <row r="44" spans="1:3">
      <c r="A44" t="s">
        <v>26</v>
      </c>
      <c r="C44" t="s">
        <v>290</v>
      </c>
    </row>
    <row r="45" spans="1:3">
      <c r="A45" t="s">
        <v>41</v>
      </c>
      <c r="C45" t="s">
        <v>291</v>
      </c>
    </row>
    <row r="46" spans="1:3">
      <c r="A46" t="s">
        <v>38</v>
      </c>
      <c r="C46" t="s">
        <v>292</v>
      </c>
    </row>
    <row r="47" spans="1:3">
      <c r="A47" t="s">
        <v>65</v>
      </c>
      <c r="C47" t="s">
        <v>171</v>
      </c>
    </row>
    <row r="48" spans="1:3">
      <c r="A48" t="s">
        <v>61</v>
      </c>
      <c r="C48" t="s">
        <v>215</v>
      </c>
    </row>
    <row r="49" spans="1:3">
      <c r="A49" t="s">
        <v>5</v>
      </c>
      <c r="C49" t="s">
        <v>229</v>
      </c>
    </row>
    <row r="50" spans="1:3">
      <c r="A50" t="s">
        <v>33</v>
      </c>
      <c r="C50" t="s">
        <v>173</v>
      </c>
    </row>
    <row r="51" spans="1:3">
      <c r="A51" t="s">
        <v>9</v>
      </c>
      <c r="C51" t="s">
        <v>214</v>
      </c>
    </row>
    <row r="52" spans="1:3">
      <c r="A52" t="s">
        <v>71</v>
      </c>
      <c r="C52" t="s">
        <v>205</v>
      </c>
    </row>
    <row r="53" spans="1:3">
      <c r="A53" t="s">
        <v>74</v>
      </c>
      <c r="C53" t="s">
        <v>189</v>
      </c>
    </row>
    <row r="54" spans="1:3">
      <c r="A54" t="s">
        <v>334</v>
      </c>
      <c r="C54" t="s">
        <v>193</v>
      </c>
    </row>
    <row r="55" spans="1:3">
      <c r="A55" t="s">
        <v>325</v>
      </c>
      <c r="C55" t="s">
        <v>277</v>
      </c>
    </row>
    <row r="56" spans="1:3">
      <c r="A56" t="s">
        <v>67</v>
      </c>
      <c r="C56" t="s">
        <v>232</v>
      </c>
    </row>
    <row r="57" spans="1:3">
      <c r="A57" t="s">
        <v>48</v>
      </c>
      <c r="C57" t="s">
        <v>200</v>
      </c>
    </row>
    <row r="58" spans="1:3">
      <c r="A58" t="s">
        <v>70</v>
      </c>
      <c r="C58" t="s">
        <v>199</v>
      </c>
    </row>
    <row r="59" spans="1:3">
      <c r="A59" t="s">
        <v>72</v>
      </c>
      <c r="C59" t="s">
        <v>335</v>
      </c>
    </row>
    <row r="60" spans="1:3">
      <c r="A60" t="s">
        <v>73</v>
      </c>
      <c r="C60" t="s">
        <v>326</v>
      </c>
    </row>
    <row r="61" spans="1:3">
      <c r="A61" t="s">
        <v>63</v>
      </c>
      <c r="C61" t="s">
        <v>218</v>
      </c>
    </row>
    <row r="62" spans="1:3">
      <c r="A62" t="s">
        <v>66</v>
      </c>
      <c r="C62" t="s">
        <v>221</v>
      </c>
    </row>
    <row r="63" spans="1:3">
      <c r="A63" t="s">
        <v>77</v>
      </c>
      <c r="C63" t="s">
        <v>271</v>
      </c>
    </row>
    <row r="64" spans="1:3">
      <c r="C64" t="s">
        <v>279</v>
      </c>
    </row>
    <row r="65" spans="3:3">
      <c r="C65" t="s">
        <v>272</v>
      </c>
    </row>
    <row r="66" spans="3:3">
      <c r="C66" t="s">
        <v>273</v>
      </c>
    </row>
    <row r="67" spans="3:3">
      <c r="C67" t="s">
        <v>275</v>
      </c>
    </row>
    <row r="68" spans="3:3">
      <c r="C68" t="s">
        <v>276</v>
      </c>
    </row>
    <row r="69" spans="3:3">
      <c r="C69" t="s">
        <v>284</v>
      </c>
    </row>
    <row r="70" spans="3:3">
      <c r="C70" t="s">
        <v>296</v>
      </c>
    </row>
    <row r="71" spans="3:3">
      <c r="C71" t="s">
        <v>234</v>
      </c>
    </row>
    <row r="72" spans="3:3">
      <c r="C72" t="s">
        <v>225</v>
      </c>
    </row>
    <row r="73" spans="3:3">
      <c r="C73" t="s">
        <v>336</v>
      </c>
    </row>
    <row r="74" spans="3:3">
      <c r="C74" t="s">
        <v>227</v>
      </c>
    </row>
    <row r="75" spans="3:3">
      <c r="C75" t="s">
        <v>238</v>
      </c>
    </row>
    <row r="76" spans="3:3">
      <c r="C76" t="s">
        <v>240</v>
      </c>
    </row>
    <row r="77" spans="3:3">
      <c r="C77" t="s">
        <v>245</v>
      </c>
    </row>
    <row r="78" spans="3:3">
      <c r="C78" t="s">
        <v>247</v>
      </c>
    </row>
    <row r="79" spans="3:3">
      <c r="C79" t="s">
        <v>251</v>
      </c>
    </row>
    <row r="80" spans="3:3">
      <c r="C80" t="s">
        <v>252</v>
      </c>
    </row>
    <row r="81" spans="3:3">
      <c r="C81" t="s">
        <v>256</v>
      </c>
    </row>
    <row r="82" spans="3:3">
      <c r="C82" t="s">
        <v>261</v>
      </c>
    </row>
    <row r="83" spans="3:3">
      <c r="C83" t="s">
        <v>182</v>
      </c>
    </row>
    <row r="84" spans="3:3">
      <c r="C84" t="s">
        <v>194</v>
      </c>
    </row>
    <row r="85" spans="3:3">
      <c r="C85" t="s">
        <v>196</v>
      </c>
    </row>
    <row r="86" spans="3:3">
      <c r="C86" t="s">
        <v>197</v>
      </c>
    </row>
    <row r="87" spans="3:3">
      <c r="C87" t="s">
        <v>198</v>
      </c>
    </row>
    <row r="88" spans="3:3">
      <c r="C88" t="s">
        <v>212</v>
      </c>
    </row>
    <row r="89" spans="3:3">
      <c r="C89" t="s">
        <v>224</v>
      </c>
    </row>
    <row r="90" spans="3:3">
      <c r="C90" t="s">
        <v>285</v>
      </c>
    </row>
    <row r="91" spans="3:3">
      <c r="C91" t="s">
        <v>235</v>
      </c>
    </row>
    <row r="92" spans="3:3">
      <c r="C92" t="s">
        <v>243</v>
      </c>
    </row>
    <row r="93" spans="3:3">
      <c r="C93" t="s">
        <v>250</v>
      </c>
    </row>
    <row r="94" spans="3:3">
      <c r="C94" t="s">
        <v>254</v>
      </c>
    </row>
    <row r="95" spans="3:3">
      <c r="C95" t="s">
        <v>255</v>
      </c>
    </row>
    <row r="96" spans="3:3">
      <c r="C96" t="s">
        <v>264</v>
      </c>
    </row>
    <row r="97" spans="3:3">
      <c r="C97" t="s">
        <v>209</v>
      </c>
    </row>
    <row r="98" spans="3:3">
      <c r="C98" t="s">
        <v>210</v>
      </c>
    </row>
    <row r="99" spans="3:3">
      <c r="C99" t="s">
        <v>216</v>
      </c>
    </row>
    <row r="100" spans="3:3">
      <c r="C100" t="s">
        <v>179</v>
      </c>
    </row>
    <row r="101" spans="3:3">
      <c r="C101" t="s">
        <v>237</v>
      </c>
    </row>
    <row r="102" spans="3:3">
      <c r="C102" t="s">
        <v>230</v>
      </c>
    </row>
    <row r="103" spans="3:3">
      <c r="C103" t="s">
        <v>206</v>
      </c>
    </row>
    <row r="104" spans="3:3">
      <c r="C104" t="s">
        <v>286</v>
      </c>
    </row>
    <row r="105" spans="3:3">
      <c r="C105" t="s">
        <v>287</v>
      </c>
    </row>
    <row r="106" spans="3:3">
      <c r="C106" t="s">
        <v>337</v>
      </c>
    </row>
    <row r="107" spans="3:3">
      <c r="C107" t="s">
        <v>239</v>
      </c>
    </row>
    <row r="108" spans="3:3">
      <c r="C108" t="s">
        <v>280</v>
      </c>
    </row>
    <row r="109" spans="3:3">
      <c r="C109" t="s">
        <v>281</v>
      </c>
    </row>
    <row r="110" spans="3:3">
      <c r="C110" t="s">
        <v>289</v>
      </c>
    </row>
    <row r="111" spans="3:3">
      <c r="C111" t="s">
        <v>328</v>
      </c>
    </row>
    <row r="112" spans="3:3">
      <c r="C112" t="s">
        <v>236</v>
      </c>
    </row>
    <row r="113" spans="3:3">
      <c r="C113" t="s">
        <v>269</v>
      </c>
    </row>
    <row r="114" spans="3:3">
      <c r="C114" t="s">
        <v>329</v>
      </c>
    </row>
    <row r="115" spans="3:3">
      <c r="C115" t="s">
        <v>231</v>
      </c>
    </row>
    <row r="116" spans="3:3">
      <c r="C116" t="s">
        <v>248</v>
      </c>
    </row>
    <row r="117" spans="3:3">
      <c r="C117" t="s">
        <v>249</v>
      </c>
    </row>
    <row r="118" spans="3:3">
      <c r="C118" t="s">
        <v>262</v>
      </c>
    </row>
    <row r="119" spans="3:3">
      <c r="C119" t="s">
        <v>268</v>
      </c>
    </row>
    <row r="120" spans="3:3">
      <c r="C120" t="s">
        <v>297</v>
      </c>
    </row>
    <row r="121" spans="3:3">
      <c r="C121" t="s">
        <v>327</v>
      </c>
    </row>
    <row r="122" spans="3:3">
      <c r="C122" t="s">
        <v>242</v>
      </c>
    </row>
    <row r="123" spans="3:3">
      <c r="C123" t="s">
        <v>253</v>
      </c>
    </row>
    <row r="124" spans="3:3">
      <c r="C124" t="s">
        <v>244</v>
      </c>
    </row>
    <row r="125" spans="3:3">
      <c r="C125" t="s">
        <v>241</v>
      </c>
    </row>
    <row r="126" spans="3:3">
      <c r="C126" t="s">
        <v>260</v>
      </c>
    </row>
    <row r="127" spans="3:3">
      <c r="C127" t="s">
        <v>226</v>
      </c>
    </row>
    <row r="128" spans="3:3">
      <c r="C128" t="s">
        <v>228</v>
      </c>
    </row>
    <row r="129" spans="3:3">
      <c r="C129" t="s">
        <v>258</v>
      </c>
    </row>
    <row r="130" spans="3:3">
      <c r="C130" t="s">
        <v>267</v>
      </c>
    </row>
    <row r="131" spans="3:3">
      <c r="C131" t="s">
        <v>274</v>
      </c>
    </row>
    <row r="132" spans="3:3">
      <c r="C132" t="s">
        <v>283</v>
      </c>
    </row>
    <row r="133" spans="3:3">
      <c r="C133" t="s">
        <v>257</v>
      </c>
    </row>
    <row r="134" spans="3:3">
      <c r="C134" t="s">
        <v>217</v>
      </c>
    </row>
    <row r="135" spans="3:3">
      <c r="C135" t="s">
        <v>295</v>
      </c>
    </row>
    <row r="136" spans="3:3">
      <c r="C136" t="s">
        <v>294</v>
      </c>
    </row>
    <row r="137" spans="3:3">
      <c r="C137" t="s">
        <v>259</v>
      </c>
    </row>
    <row r="138" spans="3:3">
      <c r="C138" t="s">
        <v>222</v>
      </c>
    </row>
    <row r="139" spans="3:3">
      <c r="C139" t="s">
        <v>223</v>
      </c>
    </row>
    <row r="140" spans="3:3">
      <c r="C140" t="s">
        <v>220</v>
      </c>
    </row>
    <row r="141" spans="3:3">
      <c r="C141" t="s">
        <v>233</v>
      </c>
    </row>
    <row r="142" spans="3:3">
      <c r="C142" t="s">
        <v>263</v>
      </c>
    </row>
    <row r="143" spans="3:3">
      <c r="C143" t="s">
        <v>246</v>
      </c>
    </row>
    <row r="144" spans="3:3">
      <c r="C144" t="s">
        <v>266</v>
      </c>
    </row>
    <row r="145" spans="3:3">
      <c r="C145" t="s">
        <v>330</v>
      </c>
    </row>
    <row r="146" spans="3:3">
      <c r="C146" t="s">
        <v>331</v>
      </c>
    </row>
    <row r="147" spans="3:3">
      <c r="C147" t="s">
        <v>265</v>
      </c>
    </row>
    <row r="148" spans="3:3">
      <c r="C148" t="s">
        <v>270</v>
      </c>
    </row>
    <row r="149" spans="3:3">
      <c r="C149" t="s">
        <v>293</v>
      </c>
    </row>
    <row r="150" spans="3:3">
      <c r="C150" t="s">
        <v>219</v>
      </c>
    </row>
  </sheetData>
  <pageMargins left="0.7" right="0.7" top="0.75" bottom="0.75" header="0.3" footer="0.3"/>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listing</vt:lpstr>
      <vt:lpstr>rate summary</vt:lpstr>
      <vt:lpstr>dataout</vt:lpstr>
      <vt:lpstr>distlist</vt:lpstr>
      <vt:lpstr>criterea</vt:lpstr>
      <vt:lpstr>dataout</vt:lpstr>
      <vt:lpstr>distlist</vt:lpstr>
      <vt:lpstr>lealookup</vt:lpstr>
      <vt:lpstr>listing!Print_Area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FY27 Non-Resident Vocational Tuition Rates</dc:title>
  <dc:creator>DESE</dc:creator>
  <cp:lastModifiedBy>Zou, Dong (EOE)</cp:lastModifiedBy>
  <cp:lastPrinted>2017-04-26T20:48:46Z</cp:lastPrinted>
  <dcterms:created xsi:type="dcterms:W3CDTF">1997-11-13T18:10:11Z</dcterms:created>
  <dcterms:modified xsi:type="dcterms:W3CDTF">2026-04-09T22:34:34Z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Apr 9 2026 12:01AM</vt:lpwstr>
  </property>
</Properties>
</file>